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LN\Documents\"/>
    </mc:Choice>
  </mc:AlternateContent>
  <xr:revisionPtr revIDLastSave="0" documentId="8_{76A53B98-3DD9-4B5C-B117-C872919A3735}" xr6:coauthVersionLast="47" xr6:coauthVersionMax="47" xr10:uidLastSave="{00000000-0000-0000-0000-000000000000}"/>
  <bookViews>
    <workbookView xWindow="28680" yWindow="-120" windowWidth="24240" windowHeight="13020" xr2:uid="{D54485BB-DC4A-4309-9A61-374EBD61EB84}"/>
  </bookViews>
  <sheets>
    <sheet name="RINCIAN_RAB_JASA" sheetId="1" r:id="rId1"/>
  </sheets>
  <externalReferences>
    <externalReference r:id="rId2"/>
  </externalReferences>
  <definedNames>
    <definedName name="________________DAF1">#N/A</definedName>
    <definedName name="____BIM1">#N/A</definedName>
    <definedName name="_xlnm._FilterDatabase" localSheetId="0" hidden="1">RINCIAN_RAB_JASA!$A$917:$M$1007</definedName>
    <definedName name="KODE">#N/A</definedName>
    <definedName name="KODE_GANGGUAN">#N/A</definedName>
    <definedName name="KODE_OUTGOING">#N/A</definedName>
    <definedName name="KODE1">#N/A</definedName>
    <definedName name="LEDO">#N/A</definedName>
    <definedName name="_xlnm.Print_Area" localSheetId="0">RINCIAN_RAB_JASA!$A$1:$K$767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K1129" i="1"/>
  <c r="H1125" i="1"/>
  <c r="G1125" i="1"/>
  <c r="F1125" i="1" s="1"/>
  <c r="B1125" i="1"/>
  <c r="H1124" i="1"/>
  <c r="G1124" i="1"/>
  <c r="F1124" i="1" s="1"/>
  <c r="B1124" i="1"/>
  <c r="H1123" i="1"/>
  <c r="G1123" i="1"/>
  <c r="F1123" i="1" s="1"/>
  <c r="B1123" i="1"/>
  <c r="H1122" i="1"/>
  <c r="G1122" i="1"/>
  <c r="F1122" i="1" s="1"/>
  <c r="B1122" i="1"/>
  <c r="H1121" i="1"/>
  <c r="G1121" i="1"/>
  <c r="F1121" i="1" s="1"/>
  <c r="B1121" i="1"/>
  <c r="H1120" i="1"/>
  <c r="G1120" i="1"/>
  <c r="F1120" i="1" s="1"/>
  <c r="B1120" i="1"/>
  <c r="H1119" i="1"/>
  <c r="G1119" i="1"/>
  <c r="F1119" i="1" s="1"/>
  <c r="B1119" i="1"/>
  <c r="H1118" i="1"/>
  <c r="G1118" i="1"/>
  <c r="F1118" i="1" s="1"/>
  <c r="B1118" i="1"/>
  <c r="H1117" i="1"/>
  <c r="G1117" i="1"/>
  <c r="B1117" i="1"/>
  <c r="H1116" i="1"/>
  <c r="G1116" i="1"/>
  <c r="F1116" i="1" s="1"/>
  <c r="B1116" i="1"/>
  <c r="H1115" i="1"/>
  <c r="G1115" i="1"/>
  <c r="F1115" i="1" s="1"/>
  <c r="B1115" i="1"/>
  <c r="H1114" i="1"/>
  <c r="G1114" i="1"/>
  <c r="F1114" i="1" s="1"/>
  <c r="B1114" i="1"/>
  <c r="H1113" i="1"/>
  <c r="G1113" i="1"/>
  <c r="F1113" i="1" s="1"/>
  <c r="B1113" i="1"/>
  <c r="H1112" i="1"/>
  <c r="G1112" i="1"/>
  <c r="F1112" i="1" s="1"/>
  <c r="B1112" i="1"/>
  <c r="H1111" i="1"/>
  <c r="G1111" i="1"/>
  <c r="F1111" i="1" s="1"/>
  <c r="B1111" i="1"/>
  <c r="H1110" i="1"/>
  <c r="G1110" i="1"/>
  <c r="F1110" i="1" s="1"/>
  <c r="B1110" i="1"/>
  <c r="H1109" i="1"/>
  <c r="G1109" i="1"/>
  <c r="F1109" i="1" s="1"/>
  <c r="B1109" i="1"/>
  <c r="H1108" i="1"/>
  <c r="G1108" i="1"/>
  <c r="F1108" i="1" s="1"/>
  <c r="B1108" i="1"/>
  <c r="H1107" i="1"/>
  <c r="G1107" i="1"/>
  <c r="F1107" i="1" s="1"/>
  <c r="B1107" i="1"/>
  <c r="H1106" i="1"/>
  <c r="G1106" i="1"/>
  <c r="F1106" i="1"/>
  <c r="B1106" i="1"/>
  <c r="H1105" i="1"/>
  <c r="G1105" i="1"/>
  <c r="F1105" i="1" s="1"/>
  <c r="B1105" i="1"/>
  <c r="H1104" i="1"/>
  <c r="G1104" i="1"/>
  <c r="F1104" i="1" s="1"/>
  <c r="B1104" i="1"/>
  <c r="H1103" i="1"/>
  <c r="G1103" i="1"/>
  <c r="B1103" i="1"/>
  <c r="H1102" i="1"/>
  <c r="G1102" i="1"/>
  <c r="F1102" i="1" s="1"/>
  <c r="B1102" i="1"/>
  <c r="H1101" i="1"/>
  <c r="G1101" i="1"/>
  <c r="F1101" i="1" s="1"/>
  <c r="B1101" i="1"/>
  <c r="H1100" i="1"/>
  <c r="G1100" i="1"/>
  <c r="B1100" i="1"/>
  <c r="H1099" i="1"/>
  <c r="G1099" i="1"/>
  <c r="B1099" i="1"/>
  <c r="H1098" i="1"/>
  <c r="G1098" i="1"/>
  <c r="B1098" i="1"/>
  <c r="H1097" i="1"/>
  <c r="G1097" i="1"/>
  <c r="B1097" i="1"/>
  <c r="H1096" i="1"/>
  <c r="G1096" i="1"/>
  <c r="F1096" i="1" s="1"/>
  <c r="B1096" i="1"/>
  <c r="H1095" i="1"/>
  <c r="G1095" i="1"/>
  <c r="F1095" i="1" s="1"/>
  <c r="B1095" i="1"/>
  <c r="H1094" i="1"/>
  <c r="G1094" i="1"/>
  <c r="F1094" i="1" s="1"/>
  <c r="B1094" i="1"/>
  <c r="H1093" i="1"/>
  <c r="G1093" i="1"/>
  <c r="F1093" i="1" s="1"/>
  <c r="B1093" i="1"/>
  <c r="H1092" i="1"/>
  <c r="G1092" i="1"/>
  <c r="F1092" i="1" s="1"/>
  <c r="B1092" i="1"/>
  <c r="H1091" i="1"/>
  <c r="G1091" i="1"/>
  <c r="B1091" i="1"/>
  <c r="H1090" i="1"/>
  <c r="G1090" i="1"/>
  <c r="B1090" i="1"/>
  <c r="H1089" i="1"/>
  <c r="G1089" i="1"/>
  <c r="B1089" i="1"/>
  <c r="H1088" i="1"/>
  <c r="G1088" i="1"/>
  <c r="B1088" i="1"/>
  <c r="H1087" i="1"/>
  <c r="G1087" i="1"/>
  <c r="F1087" i="1" s="1"/>
  <c r="B1087" i="1"/>
  <c r="H1086" i="1"/>
  <c r="G1086" i="1"/>
  <c r="F1086" i="1" s="1"/>
  <c r="B1086" i="1"/>
  <c r="H1085" i="1"/>
  <c r="G1085" i="1"/>
  <c r="F1085" i="1" s="1"/>
  <c r="B1085" i="1"/>
  <c r="H1084" i="1"/>
  <c r="G1084" i="1"/>
  <c r="B1084" i="1"/>
  <c r="H1083" i="1"/>
  <c r="G1083" i="1"/>
  <c r="F1083" i="1" s="1"/>
  <c r="B1083" i="1"/>
  <c r="H1082" i="1"/>
  <c r="G1082" i="1"/>
  <c r="B1082" i="1"/>
  <c r="H1081" i="1"/>
  <c r="G1081" i="1"/>
  <c r="B1081" i="1"/>
  <c r="H1080" i="1"/>
  <c r="G1080" i="1"/>
  <c r="F1080" i="1" s="1"/>
  <c r="B1080" i="1"/>
  <c r="H1079" i="1"/>
  <c r="G1079" i="1"/>
  <c r="F1079" i="1" s="1"/>
  <c r="B1079" i="1"/>
  <c r="H1078" i="1"/>
  <c r="G1078" i="1"/>
  <c r="F1078" i="1" s="1"/>
  <c r="B1078" i="1"/>
  <c r="H1077" i="1"/>
  <c r="G1077" i="1"/>
  <c r="F1077" i="1" s="1"/>
  <c r="B1077" i="1"/>
  <c r="H1076" i="1"/>
  <c r="G1076" i="1"/>
  <c r="F1076" i="1" s="1"/>
  <c r="B1076" i="1"/>
  <c r="H1075" i="1"/>
  <c r="G1075" i="1"/>
  <c r="F1075" i="1" s="1"/>
  <c r="B1075" i="1"/>
  <c r="H1074" i="1"/>
  <c r="G1074" i="1"/>
  <c r="B1074" i="1"/>
  <c r="H1073" i="1"/>
  <c r="G1073" i="1"/>
  <c r="B1073" i="1"/>
  <c r="H1072" i="1"/>
  <c r="G1072" i="1"/>
  <c r="F1072" i="1" s="1"/>
  <c r="B1072" i="1"/>
  <c r="H1071" i="1"/>
  <c r="G1071" i="1"/>
  <c r="F1071" i="1" s="1"/>
  <c r="B1071" i="1"/>
  <c r="H1070" i="1"/>
  <c r="G1070" i="1"/>
  <c r="F1070" i="1" s="1"/>
  <c r="B1070" i="1"/>
  <c r="H1069" i="1"/>
  <c r="G1069" i="1"/>
  <c r="F1069" i="1" s="1"/>
  <c r="B1069" i="1"/>
  <c r="H1068" i="1"/>
  <c r="G1068" i="1"/>
  <c r="F1068" i="1" s="1"/>
  <c r="B1068" i="1"/>
  <c r="H1067" i="1"/>
  <c r="G1067" i="1"/>
  <c r="F1067" i="1" s="1"/>
  <c r="B1067" i="1"/>
  <c r="H1066" i="1"/>
  <c r="G1066" i="1"/>
  <c r="F1066" i="1" s="1"/>
  <c r="B1066" i="1"/>
  <c r="H1065" i="1"/>
  <c r="G1065" i="1"/>
  <c r="F1065" i="1" s="1"/>
  <c r="B1065" i="1"/>
  <c r="H1064" i="1"/>
  <c r="G1064" i="1"/>
  <c r="F1064" i="1" s="1"/>
  <c r="B1064" i="1"/>
  <c r="H1063" i="1"/>
  <c r="G1063" i="1"/>
  <c r="F1063" i="1" s="1"/>
  <c r="B1063" i="1"/>
  <c r="H1062" i="1"/>
  <c r="G1062" i="1"/>
  <c r="B1062" i="1"/>
  <c r="H1061" i="1"/>
  <c r="G1061" i="1"/>
  <c r="B1061" i="1"/>
  <c r="H1060" i="1"/>
  <c r="G1060" i="1"/>
  <c r="F1060" i="1" s="1"/>
  <c r="B1060" i="1"/>
  <c r="H1059" i="1"/>
  <c r="G1059" i="1"/>
  <c r="F1059" i="1" s="1"/>
  <c r="B1059" i="1"/>
  <c r="H1058" i="1"/>
  <c r="G1058" i="1"/>
  <c r="F1058" i="1" s="1"/>
  <c r="B1058" i="1"/>
  <c r="H1057" i="1"/>
  <c r="G1057" i="1"/>
  <c r="F1057" i="1" s="1"/>
  <c r="B1057" i="1"/>
  <c r="H1056" i="1"/>
  <c r="G1056" i="1"/>
  <c r="F1056" i="1" s="1"/>
  <c r="B1056" i="1"/>
  <c r="H1055" i="1"/>
  <c r="G1055" i="1"/>
  <c r="F1055" i="1" s="1"/>
  <c r="B1055" i="1"/>
  <c r="H1054" i="1"/>
  <c r="G1054" i="1"/>
  <c r="F1054" i="1" s="1"/>
  <c r="B1054" i="1"/>
  <c r="H1053" i="1"/>
  <c r="G1053" i="1"/>
  <c r="F1053" i="1" s="1"/>
  <c r="B1053" i="1"/>
  <c r="H1052" i="1"/>
  <c r="G1052" i="1"/>
  <c r="F1052" i="1" s="1"/>
  <c r="B1052" i="1"/>
  <c r="H1051" i="1"/>
  <c r="G1051" i="1"/>
  <c r="B1051" i="1"/>
  <c r="H1050" i="1"/>
  <c r="G1050" i="1"/>
  <c r="B1050" i="1"/>
  <c r="H1049" i="1"/>
  <c r="G1049" i="1"/>
  <c r="B1049" i="1"/>
  <c r="H1048" i="1"/>
  <c r="G1048" i="1"/>
  <c r="B1048" i="1"/>
  <c r="H1047" i="1"/>
  <c r="G1047" i="1"/>
  <c r="B1047" i="1"/>
  <c r="H1046" i="1"/>
  <c r="G1046" i="1"/>
  <c r="B1046" i="1"/>
  <c r="H1045" i="1"/>
  <c r="G1045" i="1"/>
  <c r="B1045" i="1"/>
  <c r="H1044" i="1"/>
  <c r="G1044" i="1"/>
  <c r="F1044" i="1" s="1"/>
  <c r="B1044" i="1"/>
  <c r="H1043" i="1"/>
  <c r="G1043" i="1"/>
  <c r="F1043" i="1" s="1"/>
  <c r="B1043" i="1"/>
  <c r="H1042" i="1"/>
  <c r="G1042" i="1"/>
  <c r="F1042" i="1" s="1"/>
  <c r="B1042" i="1"/>
  <c r="H1041" i="1"/>
  <c r="G1041" i="1"/>
  <c r="F1041" i="1" s="1"/>
  <c r="B1041" i="1"/>
  <c r="H1040" i="1"/>
  <c r="G1040" i="1"/>
  <c r="F1040" i="1" s="1"/>
  <c r="B1040" i="1"/>
  <c r="H1039" i="1"/>
  <c r="G1039" i="1"/>
  <c r="F1039" i="1" s="1"/>
  <c r="B1039" i="1"/>
  <c r="H1038" i="1"/>
  <c r="G1038" i="1"/>
  <c r="F1038" i="1" s="1"/>
  <c r="B1038" i="1"/>
  <c r="H1037" i="1"/>
  <c r="G1037" i="1"/>
  <c r="F1037" i="1" s="1"/>
  <c r="B1037" i="1"/>
  <c r="H1036" i="1"/>
  <c r="G1036" i="1"/>
  <c r="F1036" i="1" s="1"/>
  <c r="B1036" i="1"/>
  <c r="H1035" i="1"/>
  <c r="G1035" i="1"/>
  <c r="F1035" i="1" s="1"/>
  <c r="B1035" i="1"/>
  <c r="H1034" i="1"/>
  <c r="G1034" i="1"/>
  <c r="F1034" i="1" s="1"/>
  <c r="B1034" i="1"/>
  <c r="H1033" i="1"/>
  <c r="G1033" i="1"/>
  <c r="F1033" i="1" s="1"/>
  <c r="B1033" i="1"/>
  <c r="H1032" i="1"/>
  <c r="G1032" i="1"/>
  <c r="F1032" i="1" s="1"/>
  <c r="B1032" i="1"/>
  <c r="H1031" i="1"/>
  <c r="G1031" i="1"/>
  <c r="F1031" i="1" s="1"/>
  <c r="B1031" i="1"/>
  <c r="H1030" i="1"/>
  <c r="G1030" i="1"/>
  <c r="F1030" i="1" s="1"/>
  <c r="B1030" i="1"/>
  <c r="H1029" i="1"/>
  <c r="G1029" i="1"/>
  <c r="F1029" i="1" s="1"/>
  <c r="B1029" i="1"/>
  <c r="H1028" i="1"/>
  <c r="G1028" i="1"/>
  <c r="F1028" i="1" s="1"/>
  <c r="B1028" i="1"/>
  <c r="H1027" i="1"/>
  <c r="G1027" i="1"/>
  <c r="H1026" i="1"/>
  <c r="G1026" i="1"/>
  <c r="F1026" i="1" s="1"/>
  <c r="B1026" i="1"/>
  <c r="H1025" i="1"/>
  <c r="G1025" i="1"/>
  <c r="B1025" i="1"/>
  <c r="H1024" i="1"/>
  <c r="G1024" i="1"/>
  <c r="F1024" i="1" s="1"/>
  <c r="B1024" i="1"/>
  <c r="H1023" i="1"/>
  <c r="G1023" i="1"/>
  <c r="F1023" i="1" s="1"/>
  <c r="B1023" i="1"/>
  <c r="H1022" i="1"/>
  <c r="G1022" i="1"/>
  <c r="F1022" i="1" s="1"/>
  <c r="B1022" i="1"/>
  <c r="H1021" i="1"/>
  <c r="G1021" i="1"/>
  <c r="F1021" i="1" s="1"/>
  <c r="B1021" i="1"/>
  <c r="H1020" i="1"/>
  <c r="G1020" i="1"/>
  <c r="F1020" i="1" s="1"/>
  <c r="B1020" i="1"/>
  <c r="H1019" i="1"/>
  <c r="G1019" i="1"/>
  <c r="F1019" i="1" s="1"/>
  <c r="B1019" i="1"/>
  <c r="H1006" i="1"/>
  <c r="G1006" i="1"/>
  <c r="F1006" i="1" s="1"/>
  <c r="B1006" i="1"/>
  <c r="H1005" i="1"/>
  <c r="G1005" i="1"/>
  <c r="F1005" i="1" s="1"/>
  <c r="B1005" i="1"/>
  <c r="H1004" i="1"/>
  <c r="G1004" i="1"/>
  <c r="F1004" i="1"/>
  <c r="B1004" i="1"/>
  <c r="H1003" i="1"/>
  <c r="G1003" i="1"/>
  <c r="F1003" i="1" s="1"/>
  <c r="B1003" i="1"/>
  <c r="H1002" i="1"/>
  <c r="G1002" i="1"/>
  <c r="F1002" i="1" s="1"/>
  <c r="B1002" i="1"/>
  <c r="H1001" i="1"/>
  <c r="G1001" i="1"/>
  <c r="F1001" i="1" s="1"/>
  <c r="B1001" i="1"/>
  <c r="H1000" i="1"/>
  <c r="G1000" i="1"/>
  <c r="F1000" i="1" s="1"/>
  <c r="B1000" i="1"/>
  <c r="H999" i="1"/>
  <c r="G999" i="1"/>
  <c r="F999" i="1" s="1"/>
  <c r="B999" i="1"/>
  <c r="H998" i="1"/>
  <c r="G998" i="1"/>
  <c r="F998" i="1" s="1"/>
  <c r="B998" i="1"/>
  <c r="H997" i="1"/>
  <c r="G997" i="1"/>
  <c r="F997" i="1" s="1"/>
  <c r="B997" i="1"/>
  <c r="H996" i="1"/>
  <c r="G996" i="1"/>
  <c r="F996" i="1" s="1"/>
  <c r="B996" i="1"/>
  <c r="H995" i="1"/>
  <c r="G995" i="1"/>
  <c r="F995" i="1" s="1"/>
  <c r="B995" i="1"/>
  <c r="H994" i="1"/>
  <c r="G994" i="1"/>
  <c r="F994" i="1" s="1"/>
  <c r="B994" i="1"/>
  <c r="H993" i="1"/>
  <c r="G993" i="1"/>
  <c r="F993" i="1" s="1"/>
  <c r="B993" i="1"/>
  <c r="H992" i="1"/>
  <c r="G992" i="1"/>
  <c r="B992" i="1"/>
  <c r="H991" i="1"/>
  <c r="G991" i="1"/>
  <c r="F991" i="1" s="1"/>
  <c r="B991" i="1"/>
  <c r="H990" i="1"/>
  <c r="G990" i="1"/>
  <c r="F990" i="1" s="1"/>
  <c r="D990" i="1"/>
  <c r="B990" i="1"/>
  <c r="H989" i="1"/>
  <c r="G989" i="1"/>
  <c r="F989" i="1" s="1"/>
  <c r="B989" i="1"/>
  <c r="H988" i="1"/>
  <c r="G988" i="1"/>
  <c r="F988" i="1" s="1"/>
  <c r="B988" i="1"/>
  <c r="H987" i="1"/>
  <c r="G987" i="1"/>
  <c r="F987" i="1" s="1"/>
  <c r="B987" i="1"/>
  <c r="H986" i="1"/>
  <c r="G986" i="1"/>
  <c r="F986" i="1" s="1"/>
  <c r="B986" i="1"/>
  <c r="H985" i="1"/>
  <c r="G985" i="1"/>
  <c r="F985" i="1" s="1"/>
  <c r="B985" i="1"/>
  <c r="H984" i="1"/>
  <c r="G984" i="1"/>
  <c r="B984" i="1"/>
  <c r="H983" i="1"/>
  <c r="G983" i="1"/>
  <c r="F983" i="1" s="1"/>
  <c r="B983" i="1"/>
  <c r="H982" i="1"/>
  <c r="G982" i="1"/>
  <c r="F982" i="1" s="1"/>
  <c r="B982" i="1"/>
  <c r="H981" i="1"/>
  <c r="G981" i="1"/>
  <c r="B981" i="1"/>
  <c r="H980" i="1"/>
  <c r="G980" i="1"/>
  <c r="B980" i="1"/>
  <c r="H979" i="1"/>
  <c r="G979" i="1"/>
  <c r="B979" i="1"/>
  <c r="H978" i="1"/>
  <c r="G978" i="1"/>
  <c r="B978" i="1"/>
  <c r="H977" i="1"/>
  <c r="G977" i="1"/>
  <c r="F977" i="1" s="1"/>
  <c r="B977" i="1"/>
  <c r="H976" i="1"/>
  <c r="G976" i="1"/>
  <c r="F976" i="1" s="1"/>
  <c r="B976" i="1"/>
  <c r="H975" i="1"/>
  <c r="G975" i="1"/>
  <c r="F975" i="1" s="1"/>
  <c r="D975" i="1"/>
  <c r="B975" i="1"/>
  <c r="H974" i="1"/>
  <c r="G974" i="1"/>
  <c r="F974" i="1" s="1"/>
  <c r="B974" i="1"/>
  <c r="H973" i="1"/>
  <c r="G973" i="1"/>
  <c r="F973" i="1" s="1"/>
  <c r="B973" i="1"/>
  <c r="H972" i="1"/>
  <c r="G972" i="1"/>
  <c r="B972" i="1"/>
  <c r="H971" i="1"/>
  <c r="G971" i="1"/>
  <c r="B971" i="1"/>
  <c r="H970" i="1"/>
  <c r="G970" i="1"/>
  <c r="B970" i="1"/>
  <c r="H969" i="1"/>
  <c r="G969" i="1"/>
  <c r="F969" i="1" s="1"/>
  <c r="B969" i="1"/>
  <c r="H968" i="1"/>
  <c r="G968" i="1"/>
  <c r="B968" i="1"/>
  <c r="H967" i="1"/>
  <c r="G967" i="1"/>
  <c r="F967" i="1" s="1"/>
  <c r="B967" i="1"/>
  <c r="H966" i="1"/>
  <c r="G966" i="1"/>
  <c r="B966" i="1"/>
  <c r="H965" i="1"/>
  <c r="G965" i="1"/>
  <c r="B965" i="1"/>
  <c r="H964" i="1"/>
  <c r="G964" i="1"/>
  <c r="F964" i="1" s="1"/>
  <c r="B964" i="1"/>
  <c r="H963" i="1"/>
  <c r="G963" i="1"/>
  <c r="F963" i="1" s="1"/>
  <c r="B963" i="1"/>
  <c r="H962" i="1"/>
  <c r="G962" i="1"/>
  <c r="F962" i="1" s="1"/>
  <c r="B962" i="1"/>
  <c r="H961" i="1"/>
  <c r="G961" i="1"/>
  <c r="F961" i="1" s="1"/>
  <c r="B961" i="1"/>
  <c r="H960" i="1"/>
  <c r="G960" i="1"/>
  <c r="B960" i="1"/>
  <c r="H959" i="1"/>
  <c r="G959" i="1"/>
  <c r="B959" i="1"/>
  <c r="H958" i="1"/>
  <c r="G958" i="1"/>
  <c r="F958" i="1" s="1"/>
  <c r="B958" i="1"/>
  <c r="H957" i="1"/>
  <c r="G957" i="1"/>
  <c r="F957" i="1" s="1"/>
  <c r="B957" i="1"/>
  <c r="H956" i="1"/>
  <c r="G956" i="1"/>
  <c r="F956" i="1" s="1"/>
  <c r="B956" i="1"/>
  <c r="H955" i="1"/>
  <c r="G955" i="1"/>
  <c r="F955" i="1" s="1"/>
  <c r="B955" i="1"/>
  <c r="H954" i="1"/>
  <c r="G954" i="1"/>
  <c r="F954" i="1" s="1"/>
  <c r="B954" i="1"/>
  <c r="H953" i="1"/>
  <c r="G953" i="1"/>
  <c r="F953" i="1" s="1"/>
  <c r="B953" i="1"/>
  <c r="H952" i="1"/>
  <c r="G952" i="1"/>
  <c r="F952" i="1" s="1"/>
  <c r="B952" i="1"/>
  <c r="H951" i="1"/>
  <c r="G951" i="1"/>
  <c r="F951" i="1" s="1"/>
  <c r="B951" i="1"/>
  <c r="H950" i="1"/>
  <c r="G950" i="1"/>
  <c r="F950" i="1" s="1"/>
  <c r="B950" i="1"/>
  <c r="H949" i="1"/>
  <c r="G949" i="1"/>
  <c r="F949" i="1" s="1"/>
  <c r="B949" i="1"/>
  <c r="H948" i="1"/>
  <c r="G948" i="1"/>
  <c r="F948" i="1" s="1"/>
  <c r="B948" i="1"/>
  <c r="H947" i="1"/>
  <c r="G947" i="1"/>
  <c r="F947" i="1" s="1"/>
  <c r="B947" i="1"/>
  <c r="H946" i="1"/>
  <c r="G946" i="1"/>
  <c r="F946" i="1" s="1"/>
  <c r="B946" i="1"/>
  <c r="H945" i="1"/>
  <c r="G945" i="1"/>
  <c r="B945" i="1"/>
  <c r="H944" i="1"/>
  <c r="G944" i="1"/>
  <c r="B944" i="1"/>
  <c r="H943" i="1"/>
  <c r="G943" i="1"/>
  <c r="B943" i="1"/>
  <c r="H942" i="1"/>
  <c r="G942" i="1"/>
  <c r="B942" i="1"/>
  <c r="H941" i="1"/>
  <c r="G941" i="1"/>
  <c r="B941" i="1"/>
  <c r="H940" i="1"/>
  <c r="G940" i="1"/>
  <c r="B940" i="1"/>
  <c r="H939" i="1"/>
  <c r="G939" i="1"/>
  <c r="B939" i="1"/>
  <c r="H938" i="1"/>
  <c r="G938" i="1"/>
  <c r="F938" i="1" s="1"/>
  <c r="B938" i="1"/>
  <c r="H937" i="1"/>
  <c r="G937" i="1"/>
  <c r="F937" i="1" s="1"/>
  <c r="B937" i="1"/>
  <c r="H936" i="1"/>
  <c r="G936" i="1"/>
  <c r="F936" i="1" s="1"/>
  <c r="B936" i="1"/>
  <c r="H935" i="1"/>
  <c r="G935" i="1"/>
  <c r="F935" i="1" s="1"/>
  <c r="B935" i="1"/>
  <c r="H934" i="1"/>
  <c r="G934" i="1"/>
  <c r="F934" i="1" s="1"/>
  <c r="B934" i="1"/>
  <c r="H933" i="1"/>
  <c r="G933" i="1"/>
  <c r="F933" i="1" s="1"/>
  <c r="B933" i="1"/>
  <c r="H932" i="1"/>
  <c r="G932" i="1"/>
  <c r="F932" i="1" s="1"/>
  <c r="D932" i="1"/>
  <c r="B932" i="1"/>
  <c r="H931" i="1"/>
  <c r="G931" i="1"/>
  <c r="F931" i="1" s="1"/>
  <c r="D931" i="1"/>
  <c r="B931" i="1"/>
  <c r="H930" i="1"/>
  <c r="G930" i="1"/>
  <c r="F930" i="1" s="1"/>
  <c r="B930" i="1"/>
  <c r="H929" i="1"/>
  <c r="G929" i="1"/>
  <c r="F929" i="1" s="1"/>
  <c r="B929" i="1"/>
  <c r="H928" i="1"/>
  <c r="G928" i="1"/>
  <c r="F928" i="1" s="1"/>
  <c r="B928" i="1"/>
  <c r="H927" i="1"/>
  <c r="G927" i="1"/>
  <c r="F927" i="1" s="1"/>
  <c r="B927" i="1"/>
  <c r="H926" i="1"/>
  <c r="G926" i="1"/>
  <c r="H925" i="1"/>
  <c r="G925" i="1"/>
  <c r="B925" i="1"/>
  <c r="H924" i="1"/>
  <c r="G924" i="1"/>
  <c r="B924" i="1"/>
  <c r="H923" i="1"/>
  <c r="G923" i="1"/>
  <c r="D923" i="1"/>
  <c r="B923" i="1"/>
  <c r="H922" i="1"/>
  <c r="G922" i="1"/>
  <c r="F922" i="1" s="1"/>
  <c r="B922" i="1"/>
  <c r="H921" i="1"/>
  <c r="G921" i="1"/>
  <c r="F921" i="1" s="1"/>
  <c r="D921" i="1"/>
  <c r="B921" i="1"/>
  <c r="H920" i="1"/>
  <c r="G920" i="1"/>
  <c r="F920" i="1" s="1"/>
  <c r="B920" i="1"/>
  <c r="H919" i="1"/>
  <c r="G919" i="1"/>
  <c r="F919" i="1" s="1"/>
  <c r="B919" i="1"/>
  <c r="H918" i="1"/>
  <c r="G918" i="1"/>
  <c r="F918" i="1" s="1"/>
  <c r="B918" i="1"/>
  <c r="C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C896" i="1"/>
  <c r="B896" i="1"/>
  <c r="B895" i="1"/>
  <c r="B894" i="1"/>
  <c r="B893" i="1"/>
  <c r="B892" i="1"/>
  <c r="B891" i="1"/>
  <c r="C890" i="1"/>
  <c r="B890" i="1"/>
  <c r="B889" i="1"/>
  <c r="B888" i="1"/>
  <c r="B887" i="1"/>
  <c r="C886" i="1"/>
  <c r="B886" i="1"/>
  <c r="B885" i="1"/>
  <c r="B884" i="1"/>
  <c r="B883" i="1"/>
  <c r="B882" i="1"/>
  <c r="B881" i="1"/>
  <c r="B880" i="1"/>
  <c r="B879" i="1"/>
  <c r="B878" i="1"/>
  <c r="C873" i="1"/>
  <c r="B873" i="1"/>
  <c r="C872" i="1"/>
  <c r="B872" i="1"/>
  <c r="C871" i="1"/>
  <c r="B871" i="1"/>
  <c r="C870" i="1"/>
  <c r="B870" i="1"/>
  <c r="B869" i="1"/>
  <c r="B868" i="1"/>
  <c r="C867" i="1"/>
  <c r="D1035" i="1" s="1"/>
  <c r="B867" i="1"/>
  <c r="B866" i="1"/>
  <c r="B865" i="1"/>
  <c r="C864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C846" i="1"/>
  <c r="B846" i="1"/>
  <c r="B845" i="1"/>
  <c r="B844" i="1"/>
  <c r="B843" i="1"/>
  <c r="B842" i="1"/>
  <c r="B841" i="1"/>
  <c r="B840" i="1"/>
  <c r="B839" i="1"/>
  <c r="B838" i="1"/>
  <c r="B836" i="1"/>
  <c r="B832" i="1"/>
  <c r="C831" i="1"/>
  <c r="D1069" i="1" s="1"/>
  <c r="B831" i="1"/>
  <c r="B830" i="1"/>
  <c r="B829" i="1"/>
  <c r="B828" i="1"/>
  <c r="C827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C795" i="1"/>
  <c r="B795" i="1"/>
  <c r="B794" i="1"/>
  <c r="B793" i="1"/>
  <c r="B792" i="1"/>
  <c r="B791" i="1"/>
  <c r="B790" i="1"/>
  <c r="B789" i="1"/>
  <c r="B788" i="1"/>
  <c r="B787" i="1"/>
  <c r="B786" i="1"/>
  <c r="C785" i="1"/>
  <c r="D1125" i="1" s="1"/>
  <c r="B785" i="1"/>
  <c r="C784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N760" i="1"/>
  <c r="N759" i="1"/>
  <c r="O759" i="1" s="1"/>
  <c r="N757" i="1"/>
  <c r="N756" i="1"/>
  <c r="O756" i="1" s="1"/>
  <c r="N754" i="1"/>
  <c r="N753" i="1"/>
  <c r="O753" i="1" s="1"/>
  <c r="H747" i="1"/>
  <c r="G747" i="1"/>
  <c r="F747" i="1" s="1"/>
  <c r="B747" i="1"/>
  <c r="H746" i="1"/>
  <c r="G746" i="1"/>
  <c r="F746" i="1" s="1"/>
  <c r="B746" i="1"/>
  <c r="H743" i="1"/>
  <c r="G743" i="1"/>
  <c r="F743" i="1" s="1"/>
  <c r="B743" i="1"/>
  <c r="D740" i="1"/>
  <c r="J740" i="1" s="1"/>
  <c r="H739" i="1"/>
  <c r="G739" i="1"/>
  <c r="B739" i="1"/>
  <c r="H735" i="1"/>
  <c r="G735" i="1"/>
  <c r="B735" i="1"/>
  <c r="H734" i="1"/>
  <c r="G734" i="1"/>
  <c r="F734" i="1" s="1"/>
  <c r="B734" i="1"/>
  <c r="H733" i="1"/>
  <c r="G733" i="1"/>
  <c r="F733" i="1" s="1"/>
  <c r="B733" i="1"/>
  <c r="H732" i="1"/>
  <c r="G732" i="1"/>
  <c r="F732" i="1" s="1"/>
  <c r="B732" i="1"/>
  <c r="H731" i="1"/>
  <c r="G731" i="1"/>
  <c r="F731" i="1" s="1"/>
  <c r="B731" i="1"/>
  <c r="H730" i="1"/>
  <c r="G730" i="1"/>
  <c r="F730" i="1" s="1"/>
  <c r="B730" i="1"/>
  <c r="H729" i="1"/>
  <c r="G729" i="1"/>
  <c r="B729" i="1"/>
  <c r="H728" i="1"/>
  <c r="G728" i="1"/>
  <c r="B728" i="1"/>
  <c r="H727" i="1"/>
  <c r="G727" i="1"/>
  <c r="F727" i="1" s="1"/>
  <c r="B727" i="1"/>
  <c r="D726" i="1"/>
  <c r="D727" i="1" s="1"/>
  <c r="D725" i="1"/>
  <c r="H723" i="1"/>
  <c r="G723" i="1"/>
  <c r="B723" i="1"/>
  <c r="H722" i="1"/>
  <c r="G722" i="1"/>
  <c r="F722" i="1" s="1"/>
  <c r="B722" i="1"/>
  <c r="D721" i="1"/>
  <c r="D722" i="1" s="1"/>
  <c r="D723" i="1" s="1"/>
  <c r="H719" i="1"/>
  <c r="G719" i="1"/>
  <c r="B719" i="1"/>
  <c r="H718" i="1"/>
  <c r="G718" i="1"/>
  <c r="F718" i="1" s="1"/>
  <c r="B718" i="1"/>
  <c r="H717" i="1"/>
  <c r="G717" i="1"/>
  <c r="F717" i="1" s="1"/>
  <c r="B717" i="1"/>
  <c r="D716" i="1"/>
  <c r="D717" i="1" s="1"/>
  <c r="H714" i="1"/>
  <c r="G714" i="1"/>
  <c r="B714" i="1"/>
  <c r="H713" i="1"/>
  <c r="G713" i="1"/>
  <c r="F713" i="1" s="1"/>
  <c r="B713" i="1"/>
  <c r="H712" i="1"/>
  <c r="G712" i="1"/>
  <c r="F712" i="1" s="1"/>
  <c r="B712" i="1"/>
  <c r="D711" i="1"/>
  <c r="D712" i="1" s="1"/>
  <c r="H709" i="1"/>
  <c r="G709" i="1"/>
  <c r="F709" i="1" s="1"/>
  <c r="B709" i="1"/>
  <c r="D708" i="1"/>
  <c r="D709" i="1" s="1"/>
  <c r="H706" i="1"/>
  <c r="G706" i="1"/>
  <c r="B706" i="1"/>
  <c r="H705" i="1"/>
  <c r="G705" i="1"/>
  <c r="F705" i="1" s="1"/>
  <c r="B705" i="1"/>
  <c r="H704" i="1"/>
  <c r="G704" i="1"/>
  <c r="F704" i="1" s="1"/>
  <c r="B704" i="1"/>
  <c r="D703" i="1"/>
  <c r="D704" i="1" s="1"/>
  <c r="D706" i="1" s="1"/>
  <c r="H701" i="1"/>
  <c r="G701" i="1"/>
  <c r="B701" i="1"/>
  <c r="H700" i="1"/>
  <c r="G700" i="1"/>
  <c r="F700" i="1" s="1"/>
  <c r="B700" i="1"/>
  <c r="D699" i="1"/>
  <c r="D700" i="1" s="1"/>
  <c r="H697" i="1"/>
  <c r="G697" i="1"/>
  <c r="F697" i="1" s="1"/>
  <c r="B697" i="1"/>
  <c r="H696" i="1"/>
  <c r="G696" i="1"/>
  <c r="F696" i="1" s="1"/>
  <c r="B696" i="1"/>
  <c r="D695" i="1"/>
  <c r="H693" i="1"/>
  <c r="G693" i="1"/>
  <c r="F693" i="1" s="1"/>
  <c r="B693" i="1"/>
  <c r="D692" i="1"/>
  <c r="D693" i="1" s="1"/>
  <c r="H690" i="1"/>
  <c r="G690" i="1"/>
  <c r="F690" i="1" s="1"/>
  <c r="B690" i="1"/>
  <c r="D689" i="1"/>
  <c r="D690" i="1" s="1"/>
  <c r="H687" i="1"/>
  <c r="G687" i="1"/>
  <c r="B687" i="1"/>
  <c r="H686" i="1"/>
  <c r="G686" i="1"/>
  <c r="F686" i="1" s="1"/>
  <c r="B686" i="1"/>
  <c r="D685" i="1"/>
  <c r="D686" i="1" s="1"/>
  <c r="H682" i="1"/>
  <c r="G682" i="1"/>
  <c r="F682" i="1" s="1"/>
  <c r="B682" i="1"/>
  <c r="H681" i="1"/>
  <c r="G681" i="1"/>
  <c r="F681" i="1" s="1"/>
  <c r="B681" i="1"/>
  <c r="H680" i="1"/>
  <c r="G680" i="1"/>
  <c r="F680" i="1" s="1"/>
  <c r="B680" i="1"/>
  <c r="H679" i="1"/>
  <c r="G679" i="1"/>
  <c r="F679" i="1" s="1"/>
  <c r="B679" i="1"/>
  <c r="H678" i="1"/>
  <c r="G678" i="1"/>
  <c r="F678" i="1" s="1"/>
  <c r="B678" i="1"/>
  <c r="H677" i="1"/>
  <c r="G677" i="1"/>
  <c r="F677" i="1"/>
  <c r="B677" i="1"/>
  <c r="H676" i="1"/>
  <c r="G676" i="1"/>
  <c r="F676" i="1" s="1"/>
  <c r="B676" i="1"/>
  <c r="D675" i="1"/>
  <c r="H673" i="1"/>
  <c r="G673" i="1"/>
  <c r="F673" i="1" s="1"/>
  <c r="B673" i="1"/>
  <c r="H672" i="1"/>
  <c r="G672" i="1"/>
  <c r="F672" i="1" s="1"/>
  <c r="B672" i="1"/>
  <c r="H671" i="1"/>
  <c r="G671" i="1"/>
  <c r="F671" i="1" s="1"/>
  <c r="B671" i="1"/>
  <c r="H670" i="1"/>
  <c r="G670" i="1"/>
  <c r="F670" i="1" s="1"/>
  <c r="B670" i="1"/>
  <c r="H669" i="1"/>
  <c r="G669" i="1"/>
  <c r="F669" i="1" s="1"/>
  <c r="B669" i="1"/>
  <c r="H668" i="1"/>
  <c r="G668" i="1"/>
  <c r="F668" i="1" s="1"/>
  <c r="B668" i="1"/>
  <c r="H667" i="1"/>
  <c r="G667" i="1"/>
  <c r="F667" i="1" s="1"/>
  <c r="B667" i="1"/>
  <c r="H666" i="1"/>
  <c r="G666" i="1"/>
  <c r="F666" i="1" s="1"/>
  <c r="B666" i="1"/>
  <c r="H665" i="1"/>
  <c r="G665" i="1"/>
  <c r="F665" i="1" s="1"/>
  <c r="B665" i="1"/>
  <c r="H664" i="1"/>
  <c r="G664" i="1"/>
  <c r="F664" i="1" s="1"/>
  <c r="B664" i="1"/>
  <c r="H663" i="1"/>
  <c r="G663" i="1"/>
  <c r="B663" i="1"/>
  <c r="H662" i="1"/>
  <c r="G662" i="1"/>
  <c r="F662" i="1" s="1"/>
  <c r="B662" i="1"/>
  <c r="D661" i="1"/>
  <c r="D666" i="1" s="1"/>
  <c r="H659" i="1"/>
  <c r="G659" i="1"/>
  <c r="F659" i="1" s="1"/>
  <c r="H658" i="1"/>
  <c r="G658" i="1"/>
  <c r="F658" i="1" s="1"/>
  <c r="B658" i="1"/>
  <c r="H657" i="1"/>
  <c r="G657" i="1"/>
  <c r="F657" i="1" s="1"/>
  <c r="B657" i="1"/>
  <c r="H656" i="1"/>
  <c r="G656" i="1"/>
  <c r="F656" i="1" s="1"/>
  <c r="B656" i="1"/>
  <c r="H655" i="1"/>
  <c r="G655" i="1"/>
  <c r="F655" i="1" s="1"/>
  <c r="B655" i="1"/>
  <c r="H654" i="1"/>
  <c r="G654" i="1"/>
  <c r="F654" i="1" s="1"/>
  <c r="B654" i="1"/>
  <c r="H653" i="1"/>
  <c r="G653" i="1"/>
  <c r="F653" i="1" s="1"/>
  <c r="B653" i="1"/>
  <c r="H652" i="1"/>
  <c r="G652" i="1"/>
  <c r="F652" i="1" s="1"/>
  <c r="B652" i="1"/>
  <c r="H651" i="1"/>
  <c r="G651" i="1"/>
  <c r="F651" i="1" s="1"/>
  <c r="B651" i="1"/>
  <c r="H650" i="1"/>
  <c r="G650" i="1"/>
  <c r="F650" i="1" s="1"/>
  <c r="B650" i="1"/>
  <c r="H649" i="1"/>
  <c r="G649" i="1"/>
  <c r="B649" i="1"/>
  <c r="H648" i="1"/>
  <c r="G648" i="1"/>
  <c r="F648" i="1" s="1"/>
  <c r="B648" i="1"/>
  <c r="D647" i="1"/>
  <c r="C878" i="1"/>
  <c r="D738" i="1"/>
  <c r="H638" i="1"/>
  <c r="J638" i="1" s="1"/>
  <c r="G638" i="1"/>
  <c r="F638" i="1" s="1"/>
  <c r="E638" i="1" s="1"/>
  <c r="I638" i="1" s="1"/>
  <c r="B638" i="1"/>
  <c r="H637" i="1"/>
  <c r="G637" i="1"/>
  <c r="F637" i="1" s="1"/>
  <c r="B637" i="1"/>
  <c r="H634" i="1"/>
  <c r="G634" i="1"/>
  <c r="F634" i="1" s="1"/>
  <c r="B634" i="1"/>
  <c r="H630" i="1"/>
  <c r="G630" i="1"/>
  <c r="B630" i="1"/>
  <c r="H629" i="1"/>
  <c r="G629" i="1"/>
  <c r="B629" i="1"/>
  <c r="H628" i="1"/>
  <c r="G628" i="1"/>
  <c r="B628" i="1"/>
  <c r="H627" i="1"/>
  <c r="G627" i="1"/>
  <c r="B627" i="1"/>
  <c r="H624" i="1"/>
  <c r="G624" i="1"/>
  <c r="F624" i="1" s="1"/>
  <c r="B624" i="1"/>
  <c r="H623" i="1"/>
  <c r="G623" i="1"/>
  <c r="F623" i="1" s="1"/>
  <c r="B623" i="1"/>
  <c r="H622" i="1"/>
  <c r="G622" i="1"/>
  <c r="F622" i="1" s="1"/>
  <c r="B622" i="1"/>
  <c r="H621" i="1"/>
  <c r="G621" i="1"/>
  <c r="F621" i="1" s="1"/>
  <c r="B621" i="1"/>
  <c r="H620" i="1"/>
  <c r="G620" i="1"/>
  <c r="F620" i="1" s="1"/>
  <c r="B620" i="1"/>
  <c r="H619" i="1"/>
  <c r="G619" i="1"/>
  <c r="F619" i="1" s="1"/>
  <c r="B619" i="1"/>
  <c r="H616" i="1"/>
  <c r="G616" i="1"/>
  <c r="F616" i="1" s="1"/>
  <c r="B616" i="1"/>
  <c r="H615" i="1"/>
  <c r="G615" i="1"/>
  <c r="F615" i="1" s="1"/>
  <c r="B615" i="1"/>
  <c r="H614" i="1"/>
  <c r="G614" i="1"/>
  <c r="F614" i="1" s="1"/>
  <c r="B614" i="1"/>
  <c r="H611" i="1"/>
  <c r="G611" i="1"/>
  <c r="B611" i="1"/>
  <c r="H608" i="1"/>
  <c r="G608" i="1"/>
  <c r="B608" i="1"/>
  <c r="H605" i="1"/>
  <c r="G605" i="1"/>
  <c r="F605" i="1" s="1"/>
  <c r="B605" i="1"/>
  <c r="H604" i="1"/>
  <c r="G604" i="1"/>
  <c r="F604" i="1" s="1"/>
  <c r="B604" i="1"/>
  <c r="H603" i="1"/>
  <c r="G603" i="1"/>
  <c r="F603" i="1" s="1"/>
  <c r="B603" i="1"/>
  <c r="H602" i="1"/>
  <c r="G602" i="1"/>
  <c r="F602" i="1" s="1"/>
  <c r="B602" i="1"/>
  <c r="H601" i="1"/>
  <c r="G601" i="1"/>
  <c r="F601" i="1" s="1"/>
  <c r="B601" i="1"/>
  <c r="H600" i="1"/>
  <c r="G600" i="1"/>
  <c r="F600" i="1" s="1"/>
  <c r="B600" i="1"/>
  <c r="H599" i="1"/>
  <c r="G599" i="1"/>
  <c r="B599" i="1"/>
  <c r="H598" i="1"/>
  <c r="G598" i="1"/>
  <c r="F598" i="1" s="1"/>
  <c r="B598" i="1"/>
  <c r="H596" i="1"/>
  <c r="G596" i="1"/>
  <c r="F596" i="1" s="1"/>
  <c r="B596" i="1"/>
  <c r="H592" i="1"/>
  <c r="G592" i="1"/>
  <c r="F592" i="1" s="1"/>
  <c r="B592" i="1"/>
  <c r="H591" i="1"/>
  <c r="G591" i="1"/>
  <c r="F591" i="1" s="1"/>
  <c r="B591" i="1"/>
  <c r="H590" i="1"/>
  <c r="G590" i="1"/>
  <c r="F590" i="1" s="1"/>
  <c r="B590" i="1"/>
  <c r="H589" i="1"/>
  <c r="G589" i="1"/>
  <c r="F589" i="1"/>
  <c r="B589" i="1"/>
  <c r="H588" i="1"/>
  <c r="G588" i="1"/>
  <c r="B588" i="1"/>
  <c r="H587" i="1"/>
  <c r="G587" i="1"/>
  <c r="F587" i="1" s="1"/>
  <c r="B587" i="1"/>
  <c r="H585" i="1"/>
  <c r="G585" i="1"/>
  <c r="F585" i="1" s="1"/>
  <c r="B585" i="1"/>
  <c r="H581" i="1"/>
  <c r="G581" i="1"/>
  <c r="F581" i="1" s="1"/>
  <c r="B581" i="1"/>
  <c r="H580" i="1"/>
  <c r="G580" i="1"/>
  <c r="B580" i="1"/>
  <c r="H579" i="1"/>
  <c r="G579" i="1"/>
  <c r="B579" i="1"/>
  <c r="H576" i="1"/>
  <c r="G576" i="1"/>
  <c r="F576" i="1" s="1"/>
  <c r="B576" i="1"/>
  <c r="H575" i="1"/>
  <c r="G575" i="1"/>
  <c r="F575" i="1" s="1"/>
  <c r="B575" i="1"/>
  <c r="H574" i="1"/>
  <c r="G574" i="1"/>
  <c r="B574" i="1"/>
  <c r="H573" i="1"/>
  <c r="G573" i="1"/>
  <c r="B573" i="1"/>
  <c r="H572" i="1"/>
  <c r="G572" i="1"/>
  <c r="F572" i="1" s="1"/>
  <c r="B572" i="1"/>
  <c r="D569" i="1"/>
  <c r="C824" i="1"/>
  <c r="H559" i="1"/>
  <c r="G559" i="1"/>
  <c r="B559" i="1"/>
  <c r="H558" i="1"/>
  <c r="G558" i="1"/>
  <c r="B558" i="1"/>
  <c r="H557" i="1"/>
  <c r="G557" i="1"/>
  <c r="B557" i="1"/>
  <c r="H556" i="1"/>
  <c r="G556" i="1"/>
  <c r="B556" i="1"/>
  <c r="H554" i="1"/>
  <c r="G554" i="1"/>
  <c r="F554" i="1" s="1"/>
  <c r="B554" i="1"/>
  <c r="H553" i="1"/>
  <c r="G553" i="1"/>
  <c r="F553" i="1" s="1"/>
  <c r="B553" i="1"/>
  <c r="H552" i="1"/>
  <c r="G552" i="1"/>
  <c r="F552" i="1" s="1"/>
  <c r="B552" i="1"/>
  <c r="H551" i="1"/>
  <c r="G551" i="1"/>
  <c r="F551" i="1" s="1"/>
  <c r="B551" i="1"/>
  <c r="H550" i="1"/>
  <c r="G550" i="1"/>
  <c r="F550" i="1" s="1"/>
  <c r="B550" i="1"/>
  <c r="H549" i="1"/>
  <c r="G549" i="1"/>
  <c r="F549" i="1" s="1"/>
  <c r="B549" i="1"/>
  <c r="H548" i="1"/>
  <c r="G548" i="1"/>
  <c r="F548" i="1" s="1"/>
  <c r="B548" i="1"/>
  <c r="H547" i="1"/>
  <c r="G547" i="1"/>
  <c r="F547" i="1" s="1"/>
  <c r="B547" i="1"/>
  <c r="H546" i="1"/>
  <c r="G546" i="1"/>
  <c r="F546" i="1" s="1"/>
  <c r="B546" i="1"/>
  <c r="H545" i="1"/>
  <c r="G545" i="1"/>
  <c r="F545" i="1" s="1"/>
  <c r="B545" i="1"/>
  <c r="H544" i="1"/>
  <c r="G544" i="1"/>
  <c r="F544" i="1" s="1"/>
  <c r="B544" i="1"/>
  <c r="H543" i="1"/>
  <c r="G543" i="1"/>
  <c r="F543" i="1" s="1"/>
  <c r="B543" i="1"/>
  <c r="H542" i="1"/>
  <c r="G542" i="1"/>
  <c r="F542" i="1" s="1"/>
  <c r="B542" i="1"/>
  <c r="D540" i="1"/>
  <c r="D543" i="1" s="1"/>
  <c r="H538" i="1"/>
  <c r="G538" i="1"/>
  <c r="F538" i="1" s="1"/>
  <c r="B538" i="1"/>
  <c r="H537" i="1"/>
  <c r="G537" i="1"/>
  <c r="B537" i="1"/>
  <c r="H536" i="1"/>
  <c r="G536" i="1"/>
  <c r="B536" i="1"/>
  <c r="H535" i="1"/>
  <c r="G535" i="1"/>
  <c r="B535" i="1"/>
  <c r="H534" i="1"/>
  <c r="G534" i="1"/>
  <c r="B534" i="1"/>
  <c r="H532" i="1"/>
  <c r="G532" i="1"/>
  <c r="F532" i="1" s="1"/>
  <c r="B532" i="1"/>
  <c r="H531" i="1"/>
  <c r="G531" i="1"/>
  <c r="F531" i="1" s="1"/>
  <c r="B531" i="1"/>
  <c r="H530" i="1"/>
  <c r="G530" i="1"/>
  <c r="F530" i="1" s="1"/>
  <c r="B530" i="1"/>
  <c r="H529" i="1"/>
  <c r="G529" i="1"/>
  <c r="F529" i="1" s="1"/>
  <c r="B529" i="1"/>
  <c r="H528" i="1"/>
  <c r="G528" i="1"/>
  <c r="F528" i="1" s="1"/>
  <c r="B528" i="1"/>
  <c r="H527" i="1"/>
  <c r="G527" i="1"/>
  <c r="F527" i="1" s="1"/>
  <c r="B527" i="1"/>
  <c r="H526" i="1"/>
  <c r="G526" i="1"/>
  <c r="F526" i="1" s="1"/>
  <c r="B526" i="1"/>
  <c r="H525" i="1"/>
  <c r="G525" i="1"/>
  <c r="F525" i="1" s="1"/>
  <c r="B525" i="1"/>
  <c r="H524" i="1"/>
  <c r="G524" i="1"/>
  <c r="F524" i="1" s="1"/>
  <c r="B524" i="1"/>
  <c r="H523" i="1"/>
  <c r="G523" i="1"/>
  <c r="F523" i="1" s="1"/>
  <c r="B523" i="1"/>
  <c r="H522" i="1"/>
  <c r="G522" i="1"/>
  <c r="F522" i="1" s="1"/>
  <c r="B522" i="1"/>
  <c r="H521" i="1"/>
  <c r="G521" i="1"/>
  <c r="F521" i="1" s="1"/>
  <c r="B521" i="1"/>
  <c r="H520" i="1"/>
  <c r="G520" i="1"/>
  <c r="F520" i="1" s="1"/>
  <c r="B520" i="1"/>
  <c r="H519" i="1"/>
  <c r="G519" i="1"/>
  <c r="F519" i="1" s="1"/>
  <c r="B519" i="1"/>
  <c r="H518" i="1"/>
  <c r="G518" i="1"/>
  <c r="F518" i="1" s="1"/>
  <c r="B518" i="1"/>
  <c r="H517" i="1"/>
  <c r="G517" i="1"/>
  <c r="F517" i="1" s="1"/>
  <c r="B517" i="1"/>
  <c r="H516" i="1"/>
  <c r="G516" i="1"/>
  <c r="F516" i="1" s="1"/>
  <c r="B516" i="1"/>
  <c r="D514" i="1"/>
  <c r="D538" i="1" s="1"/>
  <c r="H512" i="1"/>
  <c r="G512" i="1"/>
  <c r="F512" i="1" s="1"/>
  <c r="B512" i="1"/>
  <c r="H511" i="1"/>
  <c r="G511" i="1"/>
  <c r="B511" i="1"/>
  <c r="H510" i="1"/>
  <c r="G510" i="1"/>
  <c r="B510" i="1"/>
  <c r="H509" i="1"/>
  <c r="G509" i="1"/>
  <c r="B509" i="1"/>
  <c r="H508" i="1"/>
  <c r="G508" i="1"/>
  <c r="B508" i="1"/>
  <c r="H506" i="1"/>
  <c r="G506" i="1"/>
  <c r="F506" i="1" s="1"/>
  <c r="B506" i="1"/>
  <c r="H505" i="1"/>
  <c r="G505" i="1"/>
  <c r="F505" i="1" s="1"/>
  <c r="B505" i="1"/>
  <c r="H504" i="1"/>
  <c r="G504" i="1"/>
  <c r="F504" i="1" s="1"/>
  <c r="B504" i="1"/>
  <c r="H503" i="1"/>
  <c r="G503" i="1"/>
  <c r="F503" i="1" s="1"/>
  <c r="B503" i="1"/>
  <c r="H502" i="1"/>
  <c r="G502" i="1"/>
  <c r="F502" i="1" s="1"/>
  <c r="B502" i="1"/>
  <c r="H501" i="1"/>
  <c r="G501" i="1"/>
  <c r="F501" i="1"/>
  <c r="B501" i="1"/>
  <c r="H500" i="1"/>
  <c r="G500" i="1"/>
  <c r="F500" i="1" s="1"/>
  <c r="B500" i="1"/>
  <c r="H499" i="1"/>
  <c r="G499" i="1"/>
  <c r="F499" i="1"/>
  <c r="B499" i="1"/>
  <c r="H498" i="1"/>
  <c r="G498" i="1"/>
  <c r="F498" i="1" s="1"/>
  <c r="B498" i="1"/>
  <c r="H497" i="1"/>
  <c r="G497" i="1"/>
  <c r="F497" i="1" s="1"/>
  <c r="B497" i="1"/>
  <c r="H496" i="1"/>
  <c r="G496" i="1"/>
  <c r="F496" i="1" s="1"/>
  <c r="B496" i="1"/>
  <c r="H495" i="1"/>
  <c r="G495" i="1"/>
  <c r="F495" i="1" s="1"/>
  <c r="B495" i="1"/>
  <c r="H494" i="1"/>
  <c r="G494" i="1"/>
  <c r="F494" i="1" s="1"/>
  <c r="B494" i="1"/>
  <c r="D492" i="1"/>
  <c r="D511" i="1" s="1"/>
  <c r="H490" i="1"/>
  <c r="G490" i="1"/>
  <c r="B490" i="1"/>
  <c r="H489" i="1"/>
  <c r="G489" i="1"/>
  <c r="B489" i="1"/>
  <c r="H488" i="1"/>
  <c r="G488" i="1"/>
  <c r="B488" i="1"/>
  <c r="H486" i="1"/>
  <c r="G486" i="1"/>
  <c r="F486" i="1" s="1"/>
  <c r="B486" i="1"/>
  <c r="H485" i="1"/>
  <c r="G485" i="1"/>
  <c r="F485" i="1" s="1"/>
  <c r="B485" i="1"/>
  <c r="H484" i="1"/>
  <c r="G484" i="1"/>
  <c r="F484" i="1" s="1"/>
  <c r="B484" i="1"/>
  <c r="H483" i="1"/>
  <c r="G483" i="1"/>
  <c r="F483" i="1" s="1"/>
  <c r="B483" i="1"/>
  <c r="H482" i="1"/>
  <c r="G482" i="1"/>
  <c r="F482" i="1" s="1"/>
  <c r="B482" i="1"/>
  <c r="H481" i="1"/>
  <c r="G481" i="1"/>
  <c r="F481" i="1" s="1"/>
  <c r="B481" i="1"/>
  <c r="H480" i="1"/>
  <c r="G480" i="1"/>
  <c r="F480" i="1" s="1"/>
  <c r="B480" i="1"/>
  <c r="H479" i="1"/>
  <c r="G479" i="1"/>
  <c r="F479" i="1" s="1"/>
  <c r="B479" i="1"/>
  <c r="H478" i="1"/>
  <c r="G478" i="1"/>
  <c r="F478" i="1" s="1"/>
  <c r="B478" i="1"/>
  <c r="H477" i="1"/>
  <c r="G477" i="1"/>
  <c r="F477" i="1" s="1"/>
  <c r="B477" i="1"/>
  <c r="H476" i="1"/>
  <c r="G476" i="1"/>
  <c r="F476" i="1" s="1"/>
  <c r="B476" i="1"/>
  <c r="H475" i="1"/>
  <c r="G475" i="1"/>
  <c r="F475" i="1" s="1"/>
  <c r="B475" i="1"/>
  <c r="H474" i="1"/>
  <c r="G474" i="1"/>
  <c r="F474" i="1" s="1"/>
  <c r="B474" i="1"/>
  <c r="D472" i="1"/>
  <c r="H470" i="1"/>
  <c r="G470" i="1"/>
  <c r="B470" i="1"/>
  <c r="H469" i="1"/>
  <c r="G469" i="1"/>
  <c r="B469" i="1"/>
  <c r="H468" i="1"/>
  <c r="G468" i="1"/>
  <c r="B468" i="1"/>
  <c r="H467" i="1"/>
  <c r="G467" i="1"/>
  <c r="B467" i="1"/>
  <c r="H465" i="1"/>
  <c r="G465" i="1"/>
  <c r="F465" i="1" s="1"/>
  <c r="B465" i="1"/>
  <c r="H464" i="1"/>
  <c r="G464" i="1"/>
  <c r="F464" i="1" s="1"/>
  <c r="B464" i="1"/>
  <c r="H463" i="1"/>
  <c r="G463" i="1"/>
  <c r="F463" i="1" s="1"/>
  <c r="B463" i="1"/>
  <c r="H462" i="1"/>
  <c r="G462" i="1"/>
  <c r="F462" i="1" s="1"/>
  <c r="B462" i="1"/>
  <c r="H461" i="1"/>
  <c r="G461" i="1"/>
  <c r="F461" i="1" s="1"/>
  <c r="B461" i="1"/>
  <c r="H460" i="1"/>
  <c r="G460" i="1"/>
  <c r="F460" i="1" s="1"/>
  <c r="B460" i="1"/>
  <c r="H459" i="1"/>
  <c r="G459" i="1"/>
  <c r="F459" i="1" s="1"/>
  <c r="B459" i="1"/>
  <c r="H458" i="1"/>
  <c r="G458" i="1"/>
  <c r="F458" i="1" s="1"/>
  <c r="B458" i="1"/>
  <c r="H457" i="1"/>
  <c r="G457" i="1"/>
  <c r="F457" i="1" s="1"/>
  <c r="B457" i="1"/>
  <c r="H456" i="1"/>
  <c r="G456" i="1"/>
  <c r="F456" i="1" s="1"/>
  <c r="B456" i="1"/>
  <c r="H455" i="1"/>
  <c r="G455" i="1"/>
  <c r="F455" i="1" s="1"/>
  <c r="B455" i="1"/>
  <c r="H454" i="1"/>
  <c r="G454" i="1"/>
  <c r="F454" i="1" s="1"/>
  <c r="B454" i="1"/>
  <c r="H453" i="1"/>
  <c r="G453" i="1"/>
  <c r="F453" i="1" s="1"/>
  <c r="B453" i="1"/>
  <c r="D451" i="1"/>
  <c r="H449" i="1"/>
  <c r="G449" i="1"/>
  <c r="F449" i="1" s="1"/>
  <c r="B449" i="1"/>
  <c r="H448" i="1"/>
  <c r="G448" i="1"/>
  <c r="B448" i="1"/>
  <c r="H447" i="1"/>
  <c r="G447" i="1"/>
  <c r="B447" i="1"/>
  <c r="H446" i="1"/>
  <c r="G446" i="1"/>
  <c r="B446" i="1"/>
  <c r="H445" i="1"/>
  <c r="G445" i="1"/>
  <c r="B445" i="1"/>
  <c r="H443" i="1"/>
  <c r="G443" i="1"/>
  <c r="F443" i="1" s="1"/>
  <c r="B443" i="1"/>
  <c r="H442" i="1"/>
  <c r="G442" i="1"/>
  <c r="F442" i="1" s="1"/>
  <c r="B442" i="1"/>
  <c r="H441" i="1"/>
  <c r="G441" i="1"/>
  <c r="F441" i="1" s="1"/>
  <c r="B441" i="1"/>
  <c r="H440" i="1"/>
  <c r="G440" i="1"/>
  <c r="F440" i="1" s="1"/>
  <c r="B440" i="1"/>
  <c r="H439" i="1"/>
  <c r="G439" i="1"/>
  <c r="F439" i="1" s="1"/>
  <c r="B439" i="1"/>
  <c r="H438" i="1"/>
  <c r="G438" i="1"/>
  <c r="F438" i="1" s="1"/>
  <c r="B438" i="1"/>
  <c r="H437" i="1"/>
  <c r="G437" i="1"/>
  <c r="F437" i="1" s="1"/>
  <c r="B437" i="1"/>
  <c r="H436" i="1"/>
  <c r="G436" i="1"/>
  <c r="F436" i="1" s="1"/>
  <c r="B436" i="1"/>
  <c r="H435" i="1"/>
  <c r="G435" i="1"/>
  <c r="F435" i="1" s="1"/>
  <c r="B435" i="1"/>
  <c r="H434" i="1"/>
  <c r="G434" i="1"/>
  <c r="F434" i="1" s="1"/>
  <c r="B434" i="1"/>
  <c r="H433" i="1"/>
  <c r="G433" i="1"/>
  <c r="F433" i="1" s="1"/>
  <c r="B433" i="1"/>
  <c r="H432" i="1"/>
  <c r="G432" i="1"/>
  <c r="F432" i="1" s="1"/>
  <c r="B432" i="1"/>
  <c r="H431" i="1"/>
  <c r="G431" i="1"/>
  <c r="F431" i="1"/>
  <c r="B431" i="1"/>
  <c r="D429" i="1"/>
  <c r="D448" i="1" s="1"/>
  <c r="H427" i="1"/>
  <c r="G427" i="1"/>
  <c r="B427" i="1"/>
  <c r="H426" i="1"/>
  <c r="G426" i="1"/>
  <c r="B426" i="1"/>
  <c r="H425" i="1"/>
  <c r="G425" i="1"/>
  <c r="B425" i="1"/>
  <c r="H424" i="1"/>
  <c r="G424" i="1"/>
  <c r="B424" i="1"/>
  <c r="H422" i="1"/>
  <c r="G422" i="1"/>
  <c r="F422" i="1" s="1"/>
  <c r="B422" i="1"/>
  <c r="H421" i="1"/>
  <c r="G421" i="1"/>
  <c r="F421" i="1" s="1"/>
  <c r="B421" i="1"/>
  <c r="H420" i="1"/>
  <c r="G420" i="1"/>
  <c r="F420" i="1" s="1"/>
  <c r="B420" i="1"/>
  <c r="H419" i="1"/>
  <c r="G419" i="1"/>
  <c r="F419" i="1" s="1"/>
  <c r="B419" i="1"/>
  <c r="H418" i="1"/>
  <c r="G418" i="1"/>
  <c r="F418" i="1" s="1"/>
  <c r="B418" i="1"/>
  <c r="H417" i="1"/>
  <c r="G417" i="1"/>
  <c r="F417" i="1" s="1"/>
  <c r="B417" i="1"/>
  <c r="H416" i="1"/>
  <c r="G416" i="1"/>
  <c r="F416" i="1" s="1"/>
  <c r="B416" i="1"/>
  <c r="H415" i="1"/>
  <c r="G415" i="1"/>
  <c r="F415" i="1" s="1"/>
  <c r="B415" i="1"/>
  <c r="H414" i="1"/>
  <c r="G414" i="1"/>
  <c r="F414" i="1" s="1"/>
  <c r="B414" i="1"/>
  <c r="D412" i="1"/>
  <c r="D419" i="1" s="1"/>
  <c r="H410" i="1"/>
  <c r="G410" i="1"/>
  <c r="B410" i="1"/>
  <c r="H408" i="1"/>
  <c r="G408" i="1"/>
  <c r="F408" i="1" s="1"/>
  <c r="B408" i="1"/>
  <c r="H407" i="1"/>
  <c r="G407" i="1"/>
  <c r="F407" i="1" s="1"/>
  <c r="B407" i="1"/>
  <c r="H406" i="1"/>
  <c r="G406" i="1"/>
  <c r="F406" i="1" s="1"/>
  <c r="B406" i="1"/>
  <c r="H405" i="1"/>
  <c r="G405" i="1"/>
  <c r="F405" i="1" s="1"/>
  <c r="B405" i="1"/>
  <c r="H404" i="1"/>
  <c r="G404" i="1"/>
  <c r="F404" i="1" s="1"/>
  <c r="B404" i="1"/>
  <c r="H403" i="1"/>
  <c r="G403" i="1"/>
  <c r="F403" i="1" s="1"/>
  <c r="B403" i="1"/>
  <c r="H402" i="1"/>
  <c r="G402" i="1"/>
  <c r="F402" i="1" s="1"/>
  <c r="B402" i="1"/>
  <c r="H401" i="1"/>
  <c r="G401" i="1"/>
  <c r="F401" i="1" s="1"/>
  <c r="B401" i="1"/>
  <c r="H400" i="1"/>
  <c r="G400" i="1"/>
  <c r="F400" i="1" s="1"/>
  <c r="B400" i="1"/>
  <c r="D398" i="1"/>
  <c r="D410" i="1" s="1"/>
  <c r="H396" i="1"/>
  <c r="G396" i="1"/>
  <c r="B396" i="1"/>
  <c r="H395" i="1"/>
  <c r="G395" i="1"/>
  <c r="B395" i="1"/>
  <c r="H393" i="1"/>
  <c r="G393" i="1"/>
  <c r="F393" i="1" s="1"/>
  <c r="B393" i="1"/>
  <c r="H392" i="1"/>
  <c r="G392" i="1"/>
  <c r="F392" i="1" s="1"/>
  <c r="B392" i="1"/>
  <c r="H391" i="1"/>
  <c r="G391" i="1"/>
  <c r="F391" i="1" s="1"/>
  <c r="B391" i="1"/>
  <c r="H390" i="1"/>
  <c r="G390" i="1"/>
  <c r="F390" i="1" s="1"/>
  <c r="B390" i="1"/>
  <c r="H389" i="1"/>
  <c r="G389" i="1"/>
  <c r="F389" i="1" s="1"/>
  <c r="B389" i="1"/>
  <c r="H388" i="1"/>
  <c r="G388" i="1"/>
  <c r="F388" i="1" s="1"/>
  <c r="B388" i="1"/>
  <c r="H387" i="1"/>
  <c r="G387" i="1"/>
  <c r="F387" i="1" s="1"/>
  <c r="B387" i="1"/>
  <c r="H386" i="1"/>
  <c r="G386" i="1"/>
  <c r="F386" i="1" s="1"/>
  <c r="B386" i="1"/>
  <c r="D384" i="1"/>
  <c r="D391" i="1" s="1"/>
  <c r="H382" i="1"/>
  <c r="G382" i="1"/>
  <c r="B382" i="1"/>
  <c r="H381" i="1"/>
  <c r="G381" i="1"/>
  <c r="B381" i="1"/>
  <c r="H379" i="1"/>
  <c r="G379" i="1"/>
  <c r="F379" i="1" s="1"/>
  <c r="B379" i="1"/>
  <c r="H378" i="1"/>
  <c r="G378" i="1"/>
  <c r="F378" i="1" s="1"/>
  <c r="B378" i="1"/>
  <c r="H377" i="1"/>
  <c r="G377" i="1"/>
  <c r="F377" i="1" s="1"/>
  <c r="B377" i="1"/>
  <c r="H376" i="1"/>
  <c r="G376" i="1"/>
  <c r="F376" i="1" s="1"/>
  <c r="B376" i="1"/>
  <c r="H375" i="1"/>
  <c r="G375" i="1"/>
  <c r="F375" i="1" s="1"/>
  <c r="B375" i="1"/>
  <c r="H374" i="1"/>
  <c r="G374" i="1"/>
  <c r="F374" i="1" s="1"/>
  <c r="B374" i="1"/>
  <c r="H373" i="1"/>
  <c r="G373" i="1"/>
  <c r="F373" i="1" s="1"/>
  <c r="B373" i="1"/>
  <c r="H372" i="1"/>
  <c r="G372" i="1"/>
  <c r="F372" i="1" s="1"/>
  <c r="B372" i="1"/>
  <c r="D370" i="1"/>
  <c r="D374" i="1" s="1"/>
  <c r="H367" i="1"/>
  <c r="G367" i="1"/>
  <c r="F367" i="1" s="1"/>
  <c r="B367" i="1"/>
  <c r="H366" i="1"/>
  <c r="G366" i="1"/>
  <c r="F366" i="1" s="1"/>
  <c r="B366" i="1"/>
  <c r="H365" i="1"/>
  <c r="G365" i="1"/>
  <c r="B365" i="1"/>
  <c r="H364" i="1"/>
  <c r="G364" i="1"/>
  <c r="B364" i="1"/>
  <c r="H363" i="1"/>
  <c r="G363" i="1"/>
  <c r="B363" i="1"/>
  <c r="H361" i="1"/>
  <c r="G361" i="1"/>
  <c r="F361" i="1" s="1"/>
  <c r="B361" i="1"/>
  <c r="H360" i="1"/>
  <c r="G360" i="1"/>
  <c r="F360" i="1" s="1"/>
  <c r="B360" i="1"/>
  <c r="H359" i="1"/>
  <c r="G359" i="1"/>
  <c r="F359" i="1" s="1"/>
  <c r="B359" i="1"/>
  <c r="H358" i="1"/>
  <c r="G358" i="1"/>
  <c r="F358" i="1" s="1"/>
  <c r="B358" i="1"/>
  <c r="H357" i="1"/>
  <c r="G357" i="1"/>
  <c r="F357" i="1" s="1"/>
  <c r="B357" i="1"/>
  <c r="H356" i="1"/>
  <c r="G356" i="1"/>
  <c r="F356" i="1" s="1"/>
  <c r="B356" i="1"/>
  <c r="H355" i="1"/>
  <c r="G355" i="1"/>
  <c r="F355" i="1" s="1"/>
  <c r="B355" i="1"/>
  <c r="H354" i="1"/>
  <c r="G354" i="1"/>
  <c r="F354" i="1" s="1"/>
  <c r="B354" i="1"/>
  <c r="D352" i="1"/>
  <c r="H350" i="1"/>
  <c r="G350" i="1"/>
  <c r="F350" i="1"/>
  <c r="B350" i="1"/>
  <c r="H349" i="1"/>
  <c r="G349" i="1"/>
  <c r="F349" i="1" s="1"/>
  <c r="B349" i="1"/>
  <c r="H348" i="1"/>
  <c r="G348" i="1"/>
  <c r="B348" i="1"/>
  <c r="H347" i="1"/>
  <c r="G347" i="1"/>
  <c r="B347" i="1"/>
  <c r="H346" i="1"/>
  <c r="G346" i="1"/>
  <c r="B346" i="1"/>
  <c r="H344" i="1"/>
  <c r="G344" i="1"/>
  <c r="F344" i="1" s="1"/>
  <c r="B344" i="1"/>
  <c r="H343" i="1"/>
  <c r="G343" i="1"/>
  <c r="F343" i="1" s="1"/>
  <c r="B343" i="1"/>
  <c r="H342" i="1"/>
  <c r="G342" i="1"/>
  <c r="F342" i="1" s="1"/>
  <c r="B342" i="1"/>
  <c r="H341" i="1"/>
  <c r="G341" i="1"/>
  <c r="F341" i="1" s="1"/>
  <c r="B341" i="1"/>
  <c r="H340" i="1"/>
  <c r="G340" i="1"/>
  <c r="F340" i="1" s="1"/>
  <c r="B340" i="1"/>
  <c r="H339" i="1"/>
  <c r="G339" i="1"/>
  <c r="F339" i="1" s="1"/>
  <c r="B339" i="1"/>
  <c r="H338" i="1"/>
  <c r="G338" i="1"/>
  <c r="F338" i="1" s="1"/>
  <c r="B338" i="1"/>
  <c r="H337" i="1"/>
  <c r="G337" i="1"/>
  <c r="F337" i="1" s="1"/>
  <c r="B337" i="1"/>
  <c r="H336" i="1"/>
  <c r="G336" i="1"/>
  <c r="F336" i="1" s="1"/>
  <c r="B336" i="1"/>
  <c r="H335" i="1"/>
  <c r="G335" i="1"/>
  <c r="F335" i="1" s="1"/>
  <c r="B335" i="1"/>
  <c r="D333" i="1"/>
  <c r="D338" i="1" s="1"/>
  <c r="H331" i="1"/>
  <c r="G331" i="1"/>
  <c r="F331" i="1" s="1"/>
  <c r="B331" i="1"/>
  <c r="H330" i="1"/>
  <c r="G330" i="1"/>
  <c r="B330" i="1"/>
  <c r="H329" i="1"/>
  <c r="G329" i="1"/>
  <c r="B329" i="1"/>
  <c r="H328" i="1"/>
  <c r="G328" i="1"/>
  <c r="B328" i="1"/>
  <c r="D327" i="1"/>
  <c r="D329" i="1" s="1"/>
  <c r="H324" i="1"/>
  <c r="G324" i="1"/>
  <c r="F324" i="1" s="1"/>
  <c r="B324" i="1"/>
  <c r="H323" i="1"/>
  <c r="G323" i="1"/>
  <c r="F323" i="1" s="1"/>
  <c r="B323" i="1"/>
  <c r="H322" i="1"/>
  <c r="G322" i="1"/>
  <c r="F322" i="1" s="1"/>
  <c r="B322" i="1"/>
  <c r="H321" i="1"/>
  <c r="G321" i="1"/>
  <c r="F321" i="1" s="1"/>
  <c r="B321" i="1"/>
  <c r="H320" i="1"/>
  <c r="G320" i="1"/>
  <c r="F320" i="1" s="1"/>
  <c r="B320" i="1"/>
  <c r="H319" i="1"/>
  <c r="G319" i="1"/>
  <c r="F319" i="1" s="1"/>
  <c r="B319" i="1"/>
  <c r="H318" i="1"/>
  <c r="G318" i="1"/>
  <c r="F318" i="1" s="1"/>
  <c r="B318" i="1"/>
  <c r="D317" i="1"/>
  <c r="H315" i="1"/>
  <c r="G315" i="1"/>
  <c r="F315" i="1" s="1"/>
  <c r="B315" i="1"/>
  <c r="H314" i="1"/>
  <c r="G314" i="1"/>
  <c r="F314" i="1" s="1"/>
  <c r="B314" i="1"/>
  <c r="H313" i="1"/>
  <c r="G313" i="1"/>
  <c r="F313" i="1" s="1"/>
  <c r="B313" i="1"/>
  <c r="H312" i="1"/>
  <c r="G312" i="1"/>
  <c r="F312" i="1" s="1"/>
  <c r="B312" i="1"/>
  <c r="H311" i="1"/>
  <c r="G311" i="1"/>
  <c r="F311" i="1" s="1"/>
  <c r="B311" i="1"/>
  <c r="H310" i="1"/>
  <c r="G310" i="1"/>
  <c r="F310" i="1" s="1"/>
  <c r="B310" i="1"/>
  <c r="H309" i="1"/>
  <c r="G309" i="1"/>
  <c r="B309" i="1"/>
  <c r="H308" i="1"/>
  <c r="G308" i="1"/>
  <c r="F308" i="1" s="1"/>
  <c r="B308" i="1"/>
  <c r="H307" i="1"/>
  <c r="G307" i="1"/>
  <c r="F307" i="1" s="1"/>
  <c r="B307" i="1"/>
  <c r="H305" i="1"/>
  <c r="G305" i="1"/>
  <c r="F305" i="1" s="1"/>
  <c r="B305" i="1"/>
  <c r="H304" i="1"/>
  <c r="G304" i="1"/>
  <c r="F304" i="1" s="1"/>
  <c r="B304" i="1"/>
  <c r="H303" i="1"/>
  <c r="G303" i="1"/>
  <c r="F303" i="1" s="1"/>
  <c r="B303" i="1"/>
  <c r="D301" i="1"/>
  <c r="D313" i="1" s="1"/>
  <c r="H299" i="1"/>
  <c r="G299" i="1"/>
  <c r="F299" i="1" s="1"/>
  <c r="B299" i="1"/>
  <c r="H298" i="1"/>
  <c r="G298" i="1"/>
  <c r="F298" i="1" s="1"/>
  <c r="B298" i="1"/>
  <c r="H297" i="1"/>
  <c r="G297" i="1"/>
  <c r="F297" i="1" s="1"/>
  <c r="B297" i="1"/>
  <c r="H296" i="1"/>
  <c r="G296" i="1"/>
  <c r="F296" i="1" s="1"/>
  <c r="B296" i="1"/>
  <c r="H295" i="1"/>
  <c r="G295" i="1"/>
  <c r="F295" i="1" s="1"/>
  <c r="B295" i="1"/>
  <c r="H294" i="1"/>
  <c r="G294" i="1"/>
  <c r="F294" i="1" s="1"/>
  <c r="B294" i="1"/>
  <c r="H293" i="1"/>
  <c r="G293" i="1"/>
  <c r="B293" i="1"/>
  <c r="H292" i="1"/>
  <c r="G292" i="1"/>
  <c r="F292" i="1" s="1"/>
  <c r="B292" i="1"/>
  <c r="H291" i="1"/>
  <c r="G291" i="1"/>
  <c r="F291" i="1" s="1"/>
  <c r="B291" i="1"/>
  <c r="H289" i="1"/>
  <c r="G289" i="1"/>
  <c r="F289" i="1" s="1"/>
  <c r="B289" i="1"/>
  <c r="H288" i="1"/>
  <c r="G288" i="1"/>
  <c r="F288" i="1" s="1"/>
  <c r="B288" i="1"/>
  <c r="H287" i="1"/>
  <c r="G287" i="1"/>
  <c r="F287" i="1" s="1"/>
  <c r="B287" i="1"/>
  <c r="D285" i="1"/>
  <c r="H280" i="1"/>
  <c r="G280" i="1"/>
  <c r="F280" i="1" s="1"/>
  <c r="B280" i="1"/>
  <c r="H279" i="1"/>
  <c r="G279" i="1"/>
  <c r="F279" i="1" s="1"/>
  <c r="B279" i="1"/>
  <c r="H278" i="1"/>
  <c r="G278" i="1"/>
  <c r="F278" i="1" s="1"/>
  <c r="B278" i="1"/>
  <c r="H277" i="1"/>
  <c r="G277" i="1"/>
  <c r="F277" i="1" s="1"/>
  <c r="B277" i="1"/>
  <c r="H276" i="1"/>
  <c r="G276" i="1"/>
  <c r="F276" i="1" s="1"/>
  <c r="B276" i="1"/>
  <c r="H274" i="1"/>
  <c r="G274" i="1"/>
  <c r="F274" i="1" s="1"/>
  <c r="B274" i="1"/>
  <c r="H273" i="1"/>
  <c r="G273" i="1"/>
  <c r="F273" i="1" s="1"/>
  <c r="B273" i="1"/>
  <c r="H272" i="1"/>
  <c r="G272" i="1"/>
  <c r="F272" i="1" s="1"/>
  <c r="B272" i="1"/>
  <c r="D270" i="1"/>
  <c r="D272" i="1" s="1"/>
  <c r="H268" i="1"/>
  <c r="G268" i="1"/>
  <c r="F268" i="1" s="1"/>
  <c r="B268" i="1"/>
  <c r="H267" i="1"/>
  <c r="G267" i="1"/>
  <c r="F267" i="1" s="1"/>
  <c r="B267" i="1"/>
  <c r="H266" i="1"/>
  <c r="G266" i="1"/>
  <c r="F266" i="1" s="1"/>
  <c r="B266" i="1"/>
  <c r="H265" i="1"/>
  <c r="G265" i="1"/>
  <c r="B265" i="1"/>
  <c r="H264" i="1"/>
  <c r="G264" i="1"/>
  <c r="B264" i="1"/>
  <c r="H262" i="1"/>
  <c r="G262" i="1"/>
  <c r="F262" i="1" s="1"/>
  <c r="B262" i="1"/>
  <c r="H261" i="1"/>
  <c r="G261" i="1"/>
  <c r="F261" i="1" s="1"/>
  <c r="B261" i="1"/>
  <c r="H260" i="1"/>
  <c r="G260" i="1"/>
  <c r="B260" i="1"/>
  <c r="H259" i="1"/>
  <c r="G259" i="1"/>
  <c r="F259" i="1" s="1"/>
  <c r="B259" i="1"/>
  <c r="H258" i="1"/>
  <c r="G258" i="1"/>
  <c r="F258" i="1" s="1"/>
  <c r="B258" i="1"/>
  <c r="H257" i="1"/>
  <c r="G257" i="1"/>
  <c r="F257" i="1" s="1"/>
  <c r="B257" i="1"/>
  <c r="H256" i="1"/>
  <c r="G256" i="1"/>
  <c r="F256" i="1" s="1"/>
  <c r="B256" i="1"/>
  <c r="H255" i="1"/>
  <c r="G255" i="1"/>
  <c r="F255" i="1" s="1"/>
  <c r="B255" i="1"/>
  <c r="H254" i="1"/>
  <c r="G254" i="1"/>
  <c r="F254" i="1" s="1"/>
  <c r="B254" i="1"/>
  <c r="H252" i="1"/>
  <c r="G252" i="1"/>
  <c r="F252" i="1" s="1"/>
  <c r="B252" i="1"/>
  <c r="H251" i="1"/>
  <c r="G251" i="1"/>
  <c r="F251" i="1" s="1"/>
  <c r="B251" i="1"/>
  <c r="H250" i="1"/>
  <c r="G250" i="1"/>
  <c r="F250" i="1" s="1"/>
  <c r="B250" i="1"/>
  <c r="H249" i="1"/>
  <c r="G249" i="1"/>
  <c r="F249" i="1" s="1"/>
  <c r="B249" i="1"/>
  <c r="H248" i="1"/>
  <c r="G248" i="1"/>
  <c r="B248" i="1"/>
  <c r="H247" i="1"/>
  <c r="G247" i="1"/>
  <c r="F247" i="1" s="1"/>
  <c r="B247" i="1"/>
  <c r="H246" i="1"/>
  <c r="G246" i="1"/>
  <c r="F246" i="1" s="1"/>
  <c r="B246" i="1"/>
  <c r="H245" i="1"/>
  <c r="G245" i="1"/>
  <c r="F245" i="1" s="1"/>
  <c r="B245" i="1"/>
  <c r="D243" i="1"/>
  <c r="D249" i="1" s="1"/>
  <c r="H241" i="1"/>
  <c r="G241" i="1"/>
  <c r="B241" i="1"/>
  <c r="H240" i="1"/>
  <c r="G240" i="1"/>
  <c r="B240" i="1"/>
  <c r="H239" i="1"/>
  <c r="G239" i="1"/>
  <c r="B239" i="1"/>
  <c r="H237" i="1"/>
  <c r="G237" i="1"/>
  <c r="F237" i="1" s="1"/>
  <c r="B237" i="1"/>
  <c r="H236" i="1"/>
  <c r="G236" i="1"/>
  <c r="F236" i="1" s="1"/>
  <c r="B236" i="1"/>
  <c r="H235" i="1"/>
  <c r="G235" i="1"/>
  <c r="F235" i="1" s="1"/>
  <c r="B235" i="1"/>
  <c r="H234" i="1"/>
  <c r="G234" i="1"/>
  <c r="F234" i="1" s="1"/>
  <c r="B234" i="1"/>
  <c r="H233" i="1"/>
  <c r="G233" i="1"/>
  <c r="F233" i="1" s="1"/>
  <c r="B233" i="1"/>
  <c r="H231" i="1"/>
  <c r="G231" i="1"/>
  <c r="F231" i="1" s="1"/>
  <c r="B231" i="1"/>
  <c r="H230" i="1"/>
  <c r="G230" i="1"/>
  <c r="F230" i="1" s="1"/>
  <c r="B230" i="1"/>
  <c r="H229" i="1"/>
  <c r="G229" i="1"/>
  <c r="F229" i="1" s="1"/>
  <c r="B229" i="1"/>
  <c r="H228" i="1"/>
  <c r="G228" i="1"/>
  <c r="F228" i="1" s="1"/>
  <c r="B228" i="1"/>
  <c r="H227" i="1"/>
  <c r="G227" i="1"/>
  <c r="F227" i="1" s="1"/>
  <c r="B227" i="1"/>
  <c r="H225" i="1"/>
  <c r="G225" i="1"/>
  <c r="F225" i="1" s="1"/>
  <c r="B225" i="1"/>
  <c r="H224" i="1"/>
  <c r="G224" i="1"/>
  <c r="F224" i="1" s="1"/>
  <c r="B224" i="1"/>
  <c r="H223" i="1"/>
  <c r="G223" i="1"/>
  <c r="F223" i="1" s="1"/>
  <c r="B223" i="1"/>
  <c r="D221" i="1"/>
  <c r="D226" i="1" s="1"/>
  <c r="D227" i="1" s="1"/>
  <c r="H219" i="1"/>
  <c r="G219" i="1"/>
  <c r="F219" i="1" s="1"/>
  <c r="B219" i="1"/>
  <c r="H218" i="1"/>
  <c r="G218" i="1"/>
  <c r="F218" i="1" s="1"/>
  <c r="B218" i="1"/>
  <c r="H217" i="1"/>
  <c r="G217" i="1"/>
  <c r="F217" i="1" s="1"/>
  <c r="B217" i="1"/>
  <c r="H216" i="1"/>
  <c r="G216" i="1"/>
  <c r="F216" i="1" s="1"/>
  <c r="B216" i="1"/>
  <c r="H215" i="1"/>
  <c r="G215" i="1"/>
  <c r="F215" i="1" s="1"/>
  <c r="B215" i="1"/>
  <c r="H214" i="1"/>
  <c r="G214" i="1"/>
  <c r="B214" i="1"/>
  <c r="H213" i="1"/>
  <c r="G213" i="1"/>
  <c r="F213" i="1" s="1"/>
  <c r="B213" i="1"/>
  <c r="H211" i="1"/>
  <c r="G211" i="1"/>
  <c r="F211" i="1" s="1"/>
  <c r="B211" i="1"/>
  <c r="H207" i="1"/>
  <c r="G207" i="1"/>
  <c r="F207" i="1" s="1"/>
  <c r="B207" i="1"/>
  <c r="H206" i="1"/>
  <c r="G206" i="1"/>
  <c r="F206" i="1" s="1"/>
  <c r="B206" i="1"/>
  <c r="H205" i="1"/>
  <c r="G205" i="1"/>
  <c r="F205" i="1" s="1"/>
  <c r="B205" i="1"/>
  <c r="H204" i="1"/>
  <c r="G204" i="1"/>
  <c r="F204" i="1" s="1"/>
  <c r="B204" i="1"/>
  <c r="H203" i="1"/>
  <c r="G203" i="1"/>
  <c r="B203" i="1"/>
  <c r="H202" i="1"/>
  <c r="G202" i="1"/>
  <c r="F202" i="1" s="1"/>
  <c r="B202" i="1"/>
  <c r="H200" i="1"/>
  <c r="G200" i="1"/>
  <c r="F200" i="1" s="1"/>
  <c r="B200" i="1"/>
  <c r="H196" i="1"/>
  <c r="G196" i="1"/>
  <c r="B196" i="1"/>
  <c r="H195" i="1"/>
  <c r="G195" i="1"/>
  <c r="B195" i="1"/>
  <c r="H194" i="1"/>
  <c r="G194" i="1"/>
  <c r="F194" i="1" s="1"/>
  <c r="B194" i="1"/>
  <c r="H193" i="1"/>
  <c r="G193" i="1"/>
  <c r="F193" i="1" s="1"/>
  <c r="B193" i="1"/>
  <c r="H192" i="1"/>
  <c r="G192" i="1"/>
  <c r="F192" i="1" s="1"/>
  <c r="B192" i="1"/>
  <c r="H191" i="1"/>
  <c r="G191" i="1"/>
  <c r="F191" i="1"/>
  <c r="B191" i="1"/>
  <c r="H190" i="1"/>
  <c r="G190" i="1"/>
  <c r="F190" i="1" s="1"/>
  <c r="B190" i="1"/>
  <c r="H188" i="1"/>
  <c r="G188" i="1"/>
  <c r="F188" i="1" s="1"/>
  <c r="B188" i="1"/>
  <c r="H187" i="1"/>
  <c r="G187" i="1"/>
  <c r="F187" i="1" s="1"/>
  <c r="B187" i="1"/>
  <c r="H186" i="1"/>
  <c r="G186" i="1"/>
  <c r="B186" i="1"/>
  <c r="H185" i="1"/>
  <c r="G185" i="1"/>
  <c r="B185" i="1"/>
  <c r="H183" i="1"/>
  <c r="G183" i="1"/>
  <c r="F183" i="1" s="1"/>
  <c r="B183" i="1"/>
  <c r="H182" i="1"/>
  <c r="G182" i="1"/>
  <c r="B182" i="1"/>
  <c r="H181" i="1"/>
  <c r="G181" i="1"/>
  <c r="F181" i="1" s="1"/>
  <c r="B181" i="1"/>
  <c r="H180" i="1"/>
  <c r="G180" i="1"/>
  <c r="B180" i="1"/>
  <c r="H179" i="1"/>
  <c r="G179" i="1"/>
  <c r="B179" i="1"/>
  <c r="H177" i="1"/>
  <c r="G177" i="1"/>
  <c r="F177" i="1"/>
  <c r="B177" i="1"/>
  <c r="H176" i="1"/>
  <c r="G176" i="1"/>
  <c r="F176" i="1" s="1"/>
  <c r="B176" i="1"/>
  <c r="H175" i="1"/>
  <c r="G175" i="1"/>
  <c r="F175" i="1" s="1"/>
  <c r="B175" i="1"/>
  <c r="H174" i="1"/>
  <c r="G174" i="1"/>
  <c r="F174" i="1" s="1"/>
  <c r="B174" i="1"/>
  <c r="H173" i="1"/>
  <c r="G173" i="1"/>
  <c r="F173" i="1" s="1"/>
  <c r="B173" i="1"/>
  <c r="H171" i="1"/>
  <c r="G171" i="1"/>
  <c r="F171" i="1" s="1"/>
  <c r="B171" i="1"/>
  <c r="H170" i="1"/>
  <c r="G170" i="1"/>
  <c r="F170" i="1" s="1"/>
  <c r="B170" i="1"/>
  <c r="H169" i="1"/>
  <c r="G169" i="1"/>
  <c r="F169" i="1" s="1"/>
  <c r="B169" i="1"/>
  <c r="D167" i="1"/>
  <c r="D184" i="1" s="1"/>
  <c r="D188" i="1" s="1"/>
  <c r="H165" i="1"/>
  <c r="G165" i="1"/>
  <c r="F165" i="1" s="1"/>
  <c r="B165" i="1"/>
  <c r="H164" i="1"/>
  <c r="G164" i="1"/>
  <c r="F164" i="1" s="1"/>
  <c r="B164" i="1"/>
  <c r="H163" i="1"/>
  <c r="G163" i="1"/>
  <c r="F163" i="1" s="1"/>
  <c r="B163" i="1"/>
  <c r="H162" i="1"/>
  <c r="G162" i="1"/>
  <c r="F162" i="1" s="1"/>
  <c r="B162" i="1"/>
  <c r="H161" i="1"/>
  <c r="G161" i="1"/>
  <c r="F161" i="1" s="1"/>
  <c r="B161" i="1"/>
  <c r="H160" i="1"/>
  <c r="G160" i="1"/>
  <c r="B160" i="1"/>
  <c r="H159" i="1"/>
  <c r="G159" i="1"/>
  <c r="F159" i="1" s="1"/>
  <c r="B159" i="1"/>
  <c r="H157" i="1"/>
  <c r="G157" i="1"/>
  <c r="F157" i="1" s="1"/>
  <c r="B157" i="1"/>
  <c r="H153" i="1"/>
  <c r="G153" i="1"/>
  <c r="F153" i="1" s="1"/>
  <c r="B153" i="1"/>
  <c r="H152" i="1"/>
  <c r="G152" i="1"/>
  <c r="F152" i="1" s="1"/>
  <c r="B152" i="1"/>
  <c r="H151" i="1"/>
  <c r="G151" i="1"/>
  <c r="F151" i="1" s="1"/>
  <c r="B151" i="1"/>
  <c r="H150" i="1"/>
  <c r="G150" i="1"/>
  <c r="F150" i="1" s="1"/>
  <c r="B150" i="1"/>
  <c r="H149" i="1"/>
  <c r="G149" i="1"/>
  <c r="B149" i="1"/>
  <c r="H148" i="1"/>
  <c r="G148" i="1"/>
  <c r="F148" i="1" s="1"/>
  <c r="B148" i="1"/>
  <c r="H146" i="1"/>
  <c r="G146" i="1"/>
  <c r="F146" i="1" s="1"/>
  <c r="B146" i="1"/>
  <c r="H142" i="1"/>
  <c r="G142" i="1"/>
  <c r="F142" i="1" s="1"/>
  <c r="B142" i="1"/>
  <c r="H141" i="1"/>
  <c r="G141" i="1"/>
  <c r="F141" i="1" s="1"/>
  <c r="B141" i="1"/>
  <c r="H140" i="1"/>
  <c r="G140" i="1"/>
  <c r="B140" i="1"/>
  <c r="H139" i="1"/>
  <c r="G139" i="1"/>
  <c r="F139" i="1" s="1"/>
  <c r="B139" i="1"/>
  <c r="H138" i="1"/>
  <c r="G138" i="1"/>
  <c r="F138" i="1" s="1"/>
  <c r="B138" i="1"/>
  <c r="H137" i="1"/>
  <c r="G137" i="1"/>
  <c r="B137" i="1"/>
  <c r="H136" i="1"/>
  <c r="G136" i="1"/>
  <c r="F136" i="1" s="1"/>
  <c r="B136" i="1"/>
  <c r="H135" i="1"/>
  <c r="G135" i="1"/>
  <c r="F135" i="1" s="1"/>
  <c r="B135" i="1"/>
  <c r="H134" i="1"/>
  <c r="G134" i="1"/>
  <c r="F134" i="1" s="1"/>
  <c r="B134" i="1"/>
  <c r="H133" i="1"/>
  <c r="G133" i="1"/>
  <c r="F133" i="1" s="1"/>
  <c r="B133" i="1"/>
  <c r="H131" i="1"/>
  <c r="G131" i="1"/>
  <c r="F131" i="1" s="1"/>
  <c r="B131" i="1"/>
  <c r="H130" i="1"/>
  <c r="G130" i="1"/>
  <c r="B130" i="1"/>
  <c r="H129" i="1"/>
  <c r="G129" i="1"/>
  <c r="B129" i="1"/>
  <c r="H127" i="1"/>
  <c r="G127" i="1"/>
  <c r="F127" i="1" s="1"/>
  <c r="B127" i="1"/>
  <c r="H126" i="1"/>
  <c r="G126" i="1"/>
  <c r="F126" i="1" s="1"/>
  <c r="B126" i="1"/>
  <c r="H125" i="1"/>
  <c r="G125" i="1"/>
  <c r="F125" i="1" s="1"/>
  <c r="B125" i="1"/>
  <c r="H124" i="1"/>
  <c r="G124" i="1"/>
  <c r="F124" i="1" s="1"/>
  <c r="B124" i="1"/>
  <c r="H123" i="1"/>
  <c r="G123" i="1"/>
  <c r="F123" i="1"/>
  <c r="B123" i="1"/>
  <c r="H122" i="1"/>
  <c r="G122" i="1"/>
  <c r="F122" i="1" s="1"/>
  <c r="B122" i="1"/>
  <c r="H121" i="1"/>
  <c r="G121" i="1"/>
  <c r="F121" i="1" s="1"/>
  <c r="B121" i="1"/>
  <c r="H119" i="1"/>
  <c r="G119" i="1"/>
  <c r="F119" i="1" s="1"/>
  <c r="B119" i="1"/>
  <c r="H118" i="1"/>
  <c r="G118" i="1"/>
  <c r="F118" i="1" s="1"/>
  <c r="B118" i="1"/>
  <c r="H117" i="1"/>
  <c r="G117" i="1"/>
  <c r="F117" i="1" s="1"/>
  <c r="B117" i="1"/>
  <c r="D115" i="1"/>
  <c r="D132" i="1" s="1"/>
  <c r="H113" i="1"/>
  <c r="G113" i="1"/>
  <c r="F113" i="1" s="1"/>
  <c r="B113" i="1"/>
  <c r="H112" i="1"/>
  <c r="G112" i="1"/>
  <c r="F112" i="1" s="1"/>
  <c r="B112" i="1"/>
  <c r="H111" i="1"/>
  <c r="G111" i="1"/>
  <c r="F111" i="1" s="1"/>
  <c r="B111" i="1"/>
  <c r="H110" i="1"/>
  <c r="G110" i="1"/>
  <c r="F110" i="1" s="1"/>
  <c r="B110" i="1"/>
  <c r="H109" i="1"/>
  <c r="G109" i="1"/>
  <c r="F109" i="1" s="1"/>
  <c r="B109" i="1"/>
  <c r="H108" i="1"/>
  <c r="G108" i="1"/>
  <c r="F108" i="1" s="1"/>
  <c r="B108" i="1"/>
  <c r="H107" i="1"/>
  <c r="G107" i="1"/>
  <c r="F107" i="1" s="1"/>
  <c r="B107" i="1"/>
  <c r="H106" i="1"/>
  <c r="G106" i="1"/>
  <c r="F106" i="1" s="1"/>
  <c r="B106" i="1"/>
  <c r="H105" i="1"/>
  <c r="G105" i="1"/>
  <c r="F105" i="1" s="1"/>
  <c r="B105" i="1"/>
  <c r="H104" i="1"/>
  <c r="G104" i="1"/>
  <c r="F104" i="1" s="1"/>
  <c r="B104" i="1"/>
  <c r="H103" i="1"/>
  <c r="G103" i="1"/>
  <c r="F103" i="1" s="1"/>
  <c r="B103" i="1"/>
  <c r="H101" i="1"/>
  <c r="G101" i="1"/>
  <c r="F101" i="1" s="1"/>
  <c r="B101" i="1"/>
  <c r="H100" i="1"/>
  <c r="G100" i="1"/>
  <c r="F100" i="1" s="1"/>
  <c r="B100" i="1"/>
  <c r="H99" i="1"/>
  <c r="G99" i="1"/>
  <c r="F99" i="1" s="1"/>
  <c r="B99" i="1"/>
  <c r="D97" i="1"/>
  <c r="H95" i="1"/>
  <c r="G95" i="1"/>
  <c r="F95" i="1" s="1"/>
  <c r="B95" i="1"/>
  <c r="H94" i="1"/>
  <c r="G94" i="1"/>
  <c r="F94" i="1" s="1"/>
  <c r="B94" i="1"/>
  <c r="H93" i="1"/>
  <c r="G93" i="1"/>
  <c r="F93" i="1" s="1"/>
  <c r="B93" i="1"/>
  <c r="H92" i="1"/>
  <c r="G92" i="1"/>
  <c r="F92" i="1" s="1"/>
  <c r="B92" i="1"/>
  <c r="H91" i="1"/>
  <c r="G91" i="1"/>
  <c r="F91" i="1" s="1"/>
  <c r="B91" i="1"/>
  <c r="H90" i="1"/>
  <c r="G90" i="1"/>
  <c r="F90" i="1" s="1"/>
  <c r="B90" i="1"/>
  <c r="H89" i="1"/>
  <c r="G89" i="1"/>
  <c r="F89" i="1" s="1"/>
  <c r="B89" i="1"/>
  <c r="H87" i="1"/>
  <c r="G87" i="1"/>
  <c r="F87" i="1" s="1"/>
  <c r="B87" i="1"/>
  <c r="H86" i="1"/>
  <c r="G86" i="1"/>
  <c r="F86" i="1" s="1"/>
  <c r="B86" i="1"/>
  <c r="H85" i="1"/>
  <c r="G85" i="1"/>
  <c r="F85" i="1" s="1"/>
  <c r="B85" i="1"/>
  <c r="D83" i="1"/>
  <c r="D85" i="1" s="1"/>
  <c r="D86" i="1" s="1"/>
  <c r="H81" i="1"/>
  <c r="G81" i="1"/>
  <c r="F81" i="1" s="1"/>
  <c r="B81" i="1"/>
  <c r="H80" i="1"/>
  <c r="G80" i="1"/>
  <c r="F80" i="1" s="1"/>
  <c r="B80" i="1"/>
  <c r="H79" i="1"/>
  <c r="G79" i="1"/>
  <c r="F79" i="1" s="1"/>
  <c r="B79" i="1"/>
  <c r="H78" i="1"/>
  <c r="G78" i="1"/>
  <c r="F78" i="1" s="1"/>
  <c r="B78" i="1"/>
  <c r="H76" i="1"/>
  <c r="G76" i="1"/>
  <c r="F76" i="1" s="1"/>
  <c r="B76" i="1"/>
  <c r="H75" i="1"/>
  <c r="G75" i="1"/>
  <c r="F75" i="1" s="1"/>
  <c r="B75" i="1"/>
  <c r="H74" i="1"/>
  <c r="G74" i="1"/>
  <c r="F74" i="1" s="1"/>
  <c r="B74" i="1"/>
  <c r="D72" i="1"/>
  <c r="D74" i="1" s="1"/>
  <c r="H69" i="1"/>
  <c r="G69" i="1"/>
  <c r="B69" i="1"/>
  <c r="H68" i="1"/>
  <c r="G68" i="1"/>
  <c r="B68" i="1"/>
  <c r="D64" i="1"/>
  <c r="J64" i="1" s="1"/>
  <c r="D63" i="1"/>
  <c r="H62" i="1"/>
  <c r="G62" i="1"/>
  <c r="B62" i="1"/>
  <c r="H59" i="1"/>
  <c r="G59" i="1"/>
  <c r="F59" i="1" s="1"/>
  <c r="B59" i="1"/>
  <c r="H58" i="1"/>
  <c r="G58" i="1"/>
  <c r="F58" i="1" s="1"/>
  <c r="B58" i="1"/>
  <c r="H57" i="1"/>
  <c r="G57" i="1"/>
  <c r="F57" i="1" s="1"/>
  <c r="B57" i="1"/>
  <c r="H54" i="1"/>
  <c r="G54" i="1"/>
  <c r="F54" i="1" s="1"/>
  <c r="B54" i="1"/>
  <c r="H53" i="1"/>
  <c r="G53" i="1"/>
  <c r="F53" i="1" s="1"/>
  <c r="B53" i="1"/>
  <c r="H52" i="1"/>
  <c r="G52" i="1"/>
  <c r="F52" i="1" s="1"/>
  <c r="B52" i="1"/>
  <c r="H51" i="1"/>
  <c r="G51" i="1"/>
  <c r="F51" i="1" s="1"/>
  <c r="B51" i="1"/>
  <c r="H50" i="1"/>
  <c r="G50" i="1"/>
  <c r="F50" i="1" s="1"/>
  <c r="B50" i="1"/>
  <c r="H49" i="1"/>
  <c r="G49" i="1"/>
  <c r="F49" i="1"/>
  <c r="B49" i="1"/>
  <c r="D48" i="1"/>
  <c r="H46" i="1"/>
  <c r="G46" i="1"/>
  <c r="F46" i="1" s="1"/>
  <c r="B46" i="1"/>
  <c r="H45" i="1"/>
  <c r="G45" i="1"/>
  <c r="F45" i="1" s="1"/>
  <c r="B45" i="1"/>
  <c r="H44" i="1"/>
  <c r="G44" i="1"/>
  <c r="F44" i="1" s="1"/>
  <c r="B44" i="1"/>
  <c r="H43" i="1"/>
  <c r="G43" i="1"/>
  <c r="F43" i="1" s="1"/>
  <c r="B43" i="1"/>
  <c r="H42" i="1"/>
  <c r="G42" i="1"/>
  <c r="F42" i="1" s="1"/>
  <c r="B42" i="1"/>
  <c r="H41" i="1"/>
  <c r="G41" i="1"/>
  <c r="F41" i="1" s="1"/>
  <c r="B41" i="1"/>
  <c r="H40" i="1"/>
  <c r="G40" i="1"/>
  <c r="B40" i="1"/>
  <c r="H39" i="1"/>
  <c r="G39" i="1"/>
  <c r="F39" i="1" s="1"/>
  <c r="B39" i="1"/>
  <c r="H38" i="1"/>
  <c r="G38" i="1"/>
  <c r="F38" i="1" s="1"/>
  <c r="B38" i="1"/>
  <c r="H36" i="1"/>
  <c r="G36" i="1"/>
  <c r="F36" i="1" s="1"/>
  <c r="B36" i="1"/>
  <c r="H35" i="1"/>
  <c r="G35" i="1"/>
  <c r="F35" i="1" s="1"/>
  <c r="B35" i="1"/>
  <c r="H34" i="1"/>
  <c r="G34" i="1"/>
  <c r="F34" i="1" s="1"/>
  <c r="B34" i="1"/>
  <c r="D32" i="1"/>
  <c r="D34" i="1" s="1"/>
  <c r="H30" i="1"/>
  <c r="G30" i="1"/>
  <c r="F30" i="1" s="1"/>
  <c r="B30" i="1"/>
  <c r="H29" i="1"/>
  <c r="G29" i="1"/>
  <c r="F29" i="1"/>
  <c r="B29" i="1"/>
  <c r="H28" i="1"/>
  <c r="G28" i="1"/>
  <c r="F28" i="1" s="1"/>
  <c r="B28" i="1"/>
  <c r="H27" i="1"/>
  <c r="G27" i="1"/>
  <c r="F27" i="1" s="1"/>
  <c r="B27" i="1"/>
  <c r="H26" i="1"/>
  <c r="G26" i="1"/>
  <c r="F26" i="1" s="1"/>
  <c r="B26" i="1"/>
  <c r="H25" i="1"/>
  <c r="G25" i="1"/>
  <c r="F25" i="1"/>
  <c r="B25" i="1"/>
  <c r="H24" i="1"/>
  <c r="G24" i="1"/>
  <c r="B24" i="1"/>
  <c r="H23" i="1"/>
  <c r="G23" i="1"/>
  <c r="F23" i="1" s="1"/>
  <c r="B23" i="1"/>
  <c r="H22" i="1"/>
  <c r="G22" i="1"/>
  <c r="F22" i="1" s="1"/>
  <c r="B22" i="1"/>
  <c r="B20" i="1"/>
  <c r="H19" i="1"/>
  <c r="G19" i="1"/>
  <c r="F19" i="1" s="1"/>
  <c r="B19" i="1"/>
  <c r="H18" i="1"/>
  <c r="G18" i="1"/>
  <c r="F18" i="1" s="1"/>
  <c r="B18" i="1"/>
  <c r="D16" i="1"/>
  <c r="D19" i="1" s="1"/>
  <c r="E10" i="1"/>
  <c r="E8" i="1"/>
  <c r="D61" i="1" s="1"/>
  <c r="D68" i="1" s="1"/>
  <c r="J1035" i="1" l="1"/>
  <c r="D21" i="1"/>
  <c r="D23" i="1" s="1"/>
  <c r="J23" i="1" s="1"/>
  <c r="J34" i="1"/>
  <c r="D408" i="1"/>
  <c r="J408" i="1" s="1"/>
  <c r="D401" i="1"/>
  <c r="J401" i="1" s="1"/>
  <c r="J931" i="1"/>
  <c r="D424" i="1"/>
  <c r="D425" i="1" s="1"/>
  <c r="J425" i="1" s="1"/>
  <c r="F740" i="1"/>
  <c r="E740" i="1" s="1"/>
  <c r="I740" i="1" s="1"/>
  <c r="K740" i="1" s="1"/>
  <c r="D388" i="1"/>
  <c r="D389" i="1" s="1"/>
  <c r="D69" i="1"/>
  <c r="J69" i="1" s="1"/>
  <c r="D76" i="1"/>
  <c r="J76" i="1" s="1"/>
  <c r="E717" i="1"/>
  <c r="I717" i="1" s="1"/>
  <c r="D18" i="1"/>
  <c r="E18" i="1" s="1"/>
  <c r="I18" i="1" s="1"/>
  <c r="J923" i="1"/>
  <c r="F923" i="1"/>
  <c r="E923" i="1" s="1"/>
  <c r="I923" i="1" s="1"/>
  <c r="J419" i="1"/>
  <c r="D447" i="1"/>
  <c r="F447" i="1" s="1"/>
  <c r="E447" i="1" s="1"/>
  <c r="I447" i="1" s="1"/>
  <c r="D495" i="1"/>
  <c r="J495" i="1" s="1"/>
  <c r="E19" i="1"/>
  <c r="I19" i="1" s="1"/>
  <c r="D305" i="1"/>
  <c r="J305" i="1" s="1"/>
  <c r="D433" i="1"/>
  <c r="E433" i="1" s="1"/>
  <c r="I433" i="1" s="1"/>
  <c r="F511" i="1"/>
  <c r="E511" i="1" s="1"/>
  <c r="I511" i="1" s="1"/>
  <c r="D556" i="1"/>
  <c r="J556" i="1" s="1"/>
  <c r="E85" i="1"/>
  <c r="I85" i="1" s="1"/>
  <c r="D437" i="1"/>
  <c r="J437" i="1" s="1"/>
  <c r="D88" i="1"/>
  <c r="D89" i="1" s="1"/>
  <c r="J89" i="1" s="1"/>
  <c r="E338" i="1"/>
  <c r="I338" i="1" s="1"/>
  <c r="D665" i="1"/>
  <c r="J665" i="1" s="1"/>
  <c r="J85" i="1"/>
  <c r="D672" i="1"/>
  <c r="E672" i="1" s="1"/>
  <c r="I672" i="1" s="1"/>
  <c r="D735" i="1"/>
  <c r="J735" i="1" s="1"/>
  <c r="D306" i="1"/>
  <c r="E313" i="1"/>
  <c r="I313" i="1" s="1"/>
  <c r="E408" i="1"/>
  <c r="I408" i="1" s="1"/>
  <c r="K408" i="1" s="1"/>
  <c r="D415" i="1"/>
  <c r="E415" i="1" s="1"/>
  <c r="I415" i="1" s="1"/>
  <c r="D438" i="1"/>
  <c r="J438" i="1" s="1"/>
  <c r="D669" i="1"/>
  <c r="J669" i="1" s="1"/>
  <c r="D377" i="1"/>
  <c r="J377" i="1" s="1"/>
  <c r="D426" i="1"/>
  <c r="J426" i="1" s="1"/>
  <c r="D528" i="1"/>
  <c r="J528" i="1" s="1"/>
  <c r="J693" i="1"/>
  <c r="D705" i="1"/>
  <c r="E705" i="1" s="1"/>
  <c r="I705" i="1" s="1"/>
  <c r="E712" i="1"/>
  <c r="I712" i="1" s="1"/>
  <c r="F64" i="1"/>
  <c r="E64" i="1" s="1"/>
  <c r="I64" i="1" s="1"/>
  <c r="K64" i="1" s="1"/>
  <c r="D417" i="1"/>
  <c r="E417" i="1" s="1"/>
  <c r="I417" i="1" s="1"/>
  <c r="D530" i="1"/>
  <c r="J530" i="1" s="1"/>
  <c r="D552" i="1"/>
  <c r="E552" i="1" s="1"/>
  <c r="I552" i="1" s="1"/>
  <c r="D232" i="1"/>
  <c r="D239" i="1" s="1"/>
  <c r="D663" i="1"/>
  <c r="J663" i="1" s="1"/>
  <c r="D420" i="1"/>
  <c r="J420" i="1" s="1"/>
  <c r="D671" i="1"/>
  <c r="J671" i="1" s="1"/>
  <c r="D311" i="1"/>
  <c r="E311" i="1" s="1"/>
  <c r="I311" i="1" s="1"/>
  <c r="D314" i="1"/>
  <c r="E314" i="1" s="1"/>
  <c r="I314" i="1" s="1"/>
  <c r="D446" i="1"/>
  <c r="F446" i="1" s="1"/>
  <c r="E446" i="1" s="1"/>
  <c r="I446" i="1" s="1"/>
  <c r="D701" i="1"/>
  <c r="J701" i="1" s="1"/>
  <c r="D252" i="1"/>
  <c r="J252" i="1" s="1"/>
  <c r="D637" i="1"/>
  <c r="C869" i="1" s="1"/>
  <c r="D1022" i="1" s="1"/>
  <c r="E704" i="1"/>
  <c r="I704" i="1" s="1"/>
  <c r="D223" i="1"/>
  <c r="D224" i="1" s="1"/>
  <c r="D662" i="1"/>
  <c r="J662" i="1" s="1"/>
  <c r="J704" i="1"/>
  <c r="D25" i="1"/>
  <c r="E25" i="1" s="1"/>
  <c r="I25" i="1" s="1"/>
  <c r="D518" i="1"/>
  <c r="J518" i="1" s="1"/>
  <c r="D713" i="1"/>
  <c r="E713" i="1" s="1"/>
  <c r="I713" i="1" s="1"/>
  <c r="D372" i="1"/>
  <c r="E372" i="1" s="1"/>
  <c r="I372" i="1" s="1"/>
  <c r="J538" i="1"/>
  <c r="D87" i="1"/>
  <c r="J87" i="1" s="1"/>
  <c r="D263" i="1"/>
  <c r="D265" i="1" s="1"/>
  <c r="J265" i="1" s="1"/>
  <c r="J374" i="1"/>
  <c r="D427" i="1"/>
  <c r="F427" i="1" s="1"/>
  <c r="E427" i="1" s="1"/>
  <c r="I427" i="1" s="1"/>
  <c r="D667" i="1"/>
  <c r="E667" i="1" s="1"/>
  <c r="I667" i="1" s="1"/>
  <c r="D718" i="1"/>
  <c r="E718" i="1" s="1"/>
  <c r="I718" i="1" s="1"/>
  <c r="J921" i="1"/>
  <c r="J712" i="1"/>
  <c r="D714" i="1"/>
  <c r="F714" i="1" s="1"/>
  <c r="E714" i="1" s="1"/>
  <c r="I714" i="1" s="1"/>
  <c r="D36" i="1"/>
  <c r="D37" i="1"/>
  <c r="D40" i="1" s="1"/>
  <c r="D46" i="1"/>
  <c r="D35" i="1"/>
  <c r="E35" i="1" s="1"/>
  <c r="I35" i="1" s="1"/>
  <c r="D356" i="1"/>
  <c r="J356" i="1" s="1"/>
  <c r="D358" i="1"/>
  <c r="J358" i="1" s="1"/>
  <c r="E666" i="1"/>
  <c r="I666" i="1" s="1"/>
  <c r="D457" i="1"/>
  <c r="J457" i="1" s="1"/>
  <c r="D459" i="1"/>
  <c r="E459" i="1" s="1"/>
  <c r="I459" i="1" s="1"/>
  <c r="D470" i="1"/>
  <c r="J470" i="1" s="1"/>
  <c r="D458" i="1"/>
  <c r="E458" i="1" s="1"/>
  <c r="I458" i="1" s="1"/>
  <c r="D454" i="1"/>
  <c r="J454" i="1" s="1"/>
  <c r="D657" i="1"/>
  <c r="J657" i="1" s="1"/>
  <c r="D650" i="1"/>
  <c r="E650" i="1" s="1"/>
  <c r="I650" i="1" s="1"/>
  <c r="D656" i="1"/>
  <c r="E656" i="1" s="1"/>
  <c r="I656" i="1" s="1"/>
  <c r="D474" i="1"/>
  <c r="J474" i="1" s="1"/>
  <c r="D478" i="1"/>
  <c r="E478" i="1" s="1"/>
  <c r="I478" i="1" s="1"/>
  <c r="D485" i="1"/>
  <c r="E485" i="1" s="1"/>
  <c r="I485" i="1" s="1"/>
  <c r="D739" i="1"/>
  <c r="D746" i="1"/>
  <c r="J746" i="1" s="1"/>
  <c r="D120" i="1"/>
  <c r="D124" i="1" s="1"/>
  <c r="E124" i="1" s="1"/>
  <c r="I124" i="1" s="1"/>
  <c r="D696" i="1"/>
  <c r="C912" i="1" s="1"/>
  <c r="D1026" i="1" s="1"/>
  <c r="E1026" i="1" s="1"/>
  <c r="I1026" i="1" s="1"/>
  <c r="D697" i="1"/>
  <c r="C898" i="1" s="1"/>
  <c r="D1059" i="1" s="1"/>
  <c r="D323" i="1"/>
  <c r="E323" i="1" s="1"/>
  <c r="I323" i="1" s="1"/>
  <c r="D320" i="1"/>
  <c r="D322" i="1"/>
  <c r="J322" i="1" s="1"/>
  <c r="D319" i="1"/>
  <c r="J319" i="1" s="1"/>
  <c r="D225" i="1"/>
  <c r="D238" i="1"/>
  <c r="D230" i="1"/>
  <c r="E230" i="1" s="1"/>
  <c r="I230" i="1" s="1"/>
  <c r="D228" i="1"/>
  <c r="D547" i="1"/>
  <c r="J547" i="1" s="1"/>
  <c r="J722" i="1"/>
  <c r="E921" i="1"/>
  <c r="I921" i="1" s="1"/>
  <c r="D522" i="1"/>
  <c r="D525" i="1" s="1"/>
  <c r="D274" i="1"/>
  <c r="D519" i="1"/>
  <c r="J519" i="1" s="1"/>
  <c r="E690" i="1"/>
  <c r="I690" i="1" s="1"/>
  <c r="F63" i="1"/>
  <c r="D516" i="1"/>
  <c r="J516" i="1" s="1"/>
  <c r="J990" i="1"/>
  <c r="J63" i="1"/>
  <c r="D304" i="1"/>
  <c r="J304" i="1" s="1"/>
  <c r="D307" i="1"/>
  <c r="J307" i="1" s="1"/>
  <c r="D312" i="1"/>
  <c r="J312" i="1" s="1"/>
  <c r="D373" i="1"/>
  <c r="E373" i="1" s="1"/>
  <c r="I373" i="1" s="1"/>
  <c r="E86" i="1"/>
  <c r="I86" i="1" s="1"/>
  <c r="J86" i="1"/>
  <c r="D251" i="1"/>
  <c r="J251" i="1" s="1"/>
  <c r="D310" i="1"/>
  <c r="D315" i="1" s="1"/>
  <c r="J315" i="1" s="1"/>
  <c r="D418" i="1"/>
  <c r="E418" i="1" s="1"/>
  <c r="I418" i="1" s="1"/>
  <c r="F448" i="1"/>
  <c r="E448" i="1" s="1"/>
  <c r="I448" i="1" s="1"/>
  <c r="D526" i="1"/>
  <c r="E526" i="1" s="1"/>
  <c r="I526" i="1" s="1"/>
  <c r="D531" i="1"/>
  <c r="J531" i="1" s="1"/>
  <c r="K638" i="1"/>
  <c r="D668" i="1"/>
  <c r="D670" i="1"/>
  <c r="J670" i="1" s="1"/>
  <c r="D376" i="1"/>
  <c r="J376" i="1" s="1"/>
  <c r="D416" i="1"/>
  <c r="D548" i="1"/>
  <c r="J548" i="1" s="1"/>
  <c r="J690" i="1"/>
  <c r="F68" i="1"/>
  <c r="E68" i="1" s="1"/>
  <c r="I68" i="1" s="1"/>
  <c r="D520" i="1"/>
  <c r="J520" i="1" s="1"/>
  <c r="D673" i="1"/>
  <c r="J313" i="1"/>
  <c r="J19" i="1"/>
  <c r="D20" i="1"/>
  <c r="D275" i="1"/>
  <c r="D279" i="1" s="1"/>
  <c r="D303" i="1"/>
  <c r="D308" i="1"/>
  <c r="J308" i="1" s="1"/>
  <c r="D414" i="1"/>
  <c r="J414" i="1" s="1"/>
  <c r="D434" i="1"/>
  <c r="E434" i="1" s="1"/>
  <c r="I434" i="1" s="1"/>
  <c r="D527" i="1"/>
  <c r="J527" i="1" s="1"/>
  <c r="D532" i="1"/>
  <c r="E532" i="1" s="1"/>
  <c r="I532" i="1" s="1"/>
  <c r="D664" i="1"/>
  <c r="J664" i="1" s="1"/>
  <c r="J188" i="1"/>
  <c r="E188" i="1"/>
  <c r="I188" i="1" s="1"/>
  <c r="E74" i="1"/>
  <c r="I74" i="1" s="1"/>
  <c r="D75" i="1"/>
  <c r="J74" i="1"/>
  <c r="D81" i="1"/>
  <c r="D102" i="1"/>
  <c r="D99" i="1"/>
  <c r="D104" i="1"/>
  <c r="D106" i="1"/>
  <c r="D101" i="1"/>
  <c r="D62" i="1"/>
  <c r="D78" i="1"/>
  <c r="D77" i="1"/>
  <c r="D79" i="1"/>
  <c r="D56" i="1"/>
  <c r="E249" i="1"/>
  <c r="I249" i="1" s="1"/>
  <c r="J249" i="1"/>
  <c r="J329" i="1"/>
  <c r="F329" i="1"/>
  <c r="D186" i="1"/>
  <c r="D187" i="1"/>
  <c r="D185" i="1"/>
  <c r="J338" i="1"/>
  <c r="D28" i="1"/>
  <c r="D24" i="1"/>
  <c r="F24" i="1" s="1"/>
  <c r="D30" i="1"/>
  <c r="D26" i="1"/>
  <c r="D22" i="1"/>
  <c r="D29" i="1"/>
  <c r="D293" i="1"/>
  <c r="F293" i="1" s="1"/>
  <c r="D297" i="1"/>
  <c r="D289" i="1"/>
  <c r="D295" i="1"/>
  <c r="D298" i="1"/>
  <c r="D287" i="1"/>
  <c r="D296" i="1"/>
  <c r="D294" i="1"/>
  <c r="D292" i="1"/>
  <c r="D299" i="1"/>
  <c r="D288" i="1"/>
  <c r="D291" i="1"/>
  <c r="D135" i="1"/>
  <c r="D136" i="1"/>
  <c r="D133" i="1"/>
  <c r="D189" i="1"/>
  <c r="D172" i="1"/>
  <c r="D173" i="1" s="1"/>
  <c r="D174" i="1"/>
  <c r="D169" i="1"/>
  <c r="D178" i="1"/>
  <c r="D176" i="1"/>
  <c r="D171" i="1"/>
  <c r="J68" i="1"/>
  <c r="D128" i="1"/>
  <c r="D119" i="1"/>
  <c r="D155" i="1"/>
  <c r="D144" i="1"/>
  <c r="D117" i="1"/>
  <c r="E34" i="1"/>
  <c r="I34" i="1" s="1"/>
  <c r="K34" i="1" s="1"/>
  <c r="E23" i="1"/>
  <c r="I23" i="1" s="1"/>
  <c r="D349" i="1"/>
  <c r="D344" i="1"/>
  <c r="D340" i="1"/>
  <c r="D336" i="1"/>
  <c r="D337" i="1"/>
  <c r="D347" i="1"/>
  <c r="D343" i="1"/>
  <c r="D350" i="1"/>
  <c r="D348" i="1"/>
  <c r="D339" i="1"/>
  <c r="D346" i="1"/>
  <c r="D335" i="1"/>
  <c r="D105" i="1"/>
  <c r="D27" i="1"/>
  <c r="D51" i="1"/>
  <c r="D53" i="1"/>
  <c r="D49" i="1"/>
  <c r="D54" i="1"/>
  <c r="D52" i="1"/>
  <c r="D50" i="1"/>
  <c r="J543" i="1"/>
  <c r="E543" i="1"/>
  <c r="I543" i="1" s="1"/>
  <c r="E227" i="1"/>
  <c r="I227" i="1" s="1"/>
  <c r="J227" i="1"/>
  <c r="J511" i="1"/>
  <c r="C822" i="1"/>
  <c r="E391" i="1"/>
  <c r="I391" i="1" s="1"/>
  <c r="J391" i="1"/>
  <c r="E401" i="1"/>
  <c r="I401" i="1" s="1"/>
  <c r="D273" i="1"/>
  <c r="J272" i="1"/>
  <c r="E272" i="1"/>
  <c r="I272" i="1" s="1"/>
  <c r="D611" i="1"/>
  <c r="D572" i="1"/>
  <c r="D573" i="1"/>
  <c r="D570" i="1"/>
  <c r="D594" i="1"/>
  <c r="D581" i="1"/>
  <c r="D253" i="1"/>
  <c r="D250" i="1"/>
  <c r="D248" i="1"/>
  <c r="F248" i="1" s="1"/>
  <c r="D247" i="1"/>
  <c r="D245" i="1"/>
  <c r="D363" i="1"/>
  <c r="D355" i="1"/>
  <c r="D357" i="1"/>
  <c r="D367" i="1"/>
  <c r="D360" i="1"/>
  <c r="D354" i="1"/>
  <c r="D364" i="1"/>
  <c r="F364" i="1" s="1"/>
  <c r="D498" i="1"/>
  <c r="J932" i="1"/>
  <c r="E932" i="1"/>
  <c r="I932" i="1" s="1"/>
  <c r="D324" i="1"/>
  <c r="D321" i="1"/>
  <c r="D479" i="1"/>
  <c r="D359" i="1"/>
  <c r="D361" i="1"/>
  <c r="D407" i="1"/>
  <c r="D406" i="1"/>
  <c r="D404" i="1"/>
  <c r="D402" i="1"/>
  <c r="D400" i="1"/>
  <c r="D494" i="1"/>
  <c r="D681" i="1"/>
  <c r="D677" i="1"/>
  <c r="D682" i="1"/>
  <c r="D679" i="1"/>
  <c r="D676" i="1"/>
  <c r="D680" i="1"/>
  <c r="D678" i="1"/>
  <c r="D1005" i="1"/>
  <c r="J410" i="1"/>
  <c r="D318" i="1"/>
  <c r="D502" i="1"/>
  <c r="D331" i="1"/>
  <c r="D328" i="1"/>
  <c r="F328" i="1" s="1"/>
  <c r="D366" i="1"/>
  <c r="F410" i="1"/>
  <c r="E410" i="1" s="1"/>
  <c r="I410" i="1" s="1"/>
  <c r="D489" i="1"/>
  <c r="F489" i="1" s="1"/>
  <c r="D480" i="1"/>
  <c r="D476" i="1"/>
  <c r="D477" i="1"/>
  <c r="D482" i="1"/>
  <c r="D488" i="1"/>
  <c r="F488" i="1" s="1"/>
  <c r="D475" i="1"/>
  <c r="D486" i="1"/>
  <c r="D504" i="1"/>
  <c r="D500" i="1"/>
  <c r="D496" i="1"/>
  <c r="D510" i="1"/>
  <c r="D505" i="1"/>
  <c r="D501" i="1"/>
  <c r="D497" i="1"/>
  <c r="D506" i="1"/>
  <c r="D512" i="1"/>
  <c r="D499" i="1"/>
  <c r="D508" i="1"/>
  <c r="D395" i="1"/>
  <c r="D390" i="1"/>
  <c r="D386" i="1"/>
  <c r="D387" i="1"/>
  <c r="E374" i="1"/>
  <c r="I374" i="1" s="1"/>
  <c r="D687" i="1"/>
  <c r="D558" i="1"/>
  <c r="D553" i="1"/>
  <c r="D549" i="1"/>
  <c r="D545" i="1"/>
  <c r="D559" i="1"/>
  <c r="D554" i="1"/>
  <c r="D550" i="1"/>
  <c r="D546" i="1"/>
  <c r="D542" i="1"/>
  <c r="D544" i="1"/>
  <c r="C863" i="1"/>
  <c r="E419" i="1"/>
  <c r="I419" i="1" s="1"/>
  <c r="D422" i="1"/>
  <c r="D460" i="1"/>
  <c r="D463" i="1"/>
  <c r="D461" i="1"/>
  <c r="D467" i="1"/>
  <c r="F467" i="1" s="1"/>
  <c r="D468" i="1"/>
  <c r="F468" i="1" s="1"/>
  <c r="D455" i="1"/>
  <c r="E686" i="1"/>
  <c r="I686" i="1" s="1"/>
  <c r="J686" i="1"/>
  <c r="J727" i="1"/>
  <c r="D732" i="1"/>
  <c r="C899" i="1"/>
  <c r="D1071" i="1" s="1"/>
  <c r="D381" i="1"/>
  <c r="E727" i="1"/>
  <c r="I727" i="1" s="1"/>
  <c r="D453" i="1"/>
  <c r="D462" i="1"/>
  <c r="J706" i="1"/>
  <c r="F706" i="1"/>
  <c r="E706" i="1" s="1"/>
  <c r="I706" i="1" s="1"/>
  <c r="J448" i="1"/>
  <c r="E538" i="1"/>
  <c r="I538" i="1" s="1"/>
  <c r="E975" i="1"/>
  <c r="I975" i="1" s="1"/>
  <c r="J975" i="1"/>
  <c r="D608" i="1"/>
  <c r="D1080" i="1"/>
  <c r="D1001" i="1"/>
  <c r="J709" i="1"/>
  <c r="E709" i="1"/>
  <c r="I709" i="1" s="1"/>
  <c r="D309" i="1"/>
  <c r="F309" i="1" s="1"/>
  <c r="J723" i="1"/>
  <c r="F723" i="1"/>
  <c r="E723" i="1" s="1"/>
  <c r="I723" i="1" s="1"/>
  <c r="D1085" i="1"/>
  <c r="D1002" i="1"/>
  <c r="E1069" i="1"/>
  <c r="I1069" i="1" s="1"/>
  <c r="J1069" i="1"/>
  <c r="D658" i="1"/>
  <c r="D655" i="1"/>
  <c r="D648" i="1"/>
  <c r="D719" i="1"/>
  <c r="J717" i="1"/>
  <c r="J1125" i="1"/>
  <c r="E1125" i="1"/>
  <c r="I1125" i="1" s="1"/>
  <c r="D432" i="1"/>
  <c r="D436" i="1"/>
  <c r="D445" i="1"/>
  <c r="D449" i="1"/>
  <c r="D533" i="1"/>
  <c r="D659" i="1"/>
  <c r="D517" i="1"/>
  <c r="D521" i="1"/>
  <c r="D529" i="1"/>
  <c r="J666" i="1"/>
  <c r="D431" i="1"/>
  <c r="D435" i="1"/>
  <c r="D439" i="1"/>
  <c r="D443" i="1"/>
  <c r="D649" i="1"/>
  <c r="J700" i="1"/>
  <c r="E700" i="1"/>
  <c r="I700" i="1" s="1"/>
  <c r="D733" i="1"/>
  <c r="D729" i="1"/>
  <c r="D731" i="1"/>
  <c r="D728" i="1"/>
  <c r="F728" i="1" s="1"/>
  <c r="D734" i="1"/>
  <c r="D1006" i="1"/>
  <c r="E693" i="1"/>
  <c r="I693" i="1" s="1"/>
  <c r="E722" i="1"/>
  <c r="I722" i="1" s="1"/>
  <c r="E931" i="1"/>
  <c r="I931" i="1" s="1"/>
  <c r="K931" i="1" s="1"/>
  <c r="E1035" i="1"/>
  <c r="I1035" i="1" s="1"/>
  <c r="K1035" i="1" s="1"/>
  <c r="E990" i="1"/>
  <c r="I990" i="1" s="1"/>
  <c r="J424" i="1" l="1"/>
  <c r="F424" i="1"/>
  <c r="E424" i="1" s="1"/>
  <c r="I424" i="1" s="1"/>
  <c r="F425" i="1"/>
  <c r="E425" i="1" s="1"/>
  <c r="I425" i="1" s="1"/>
  <c r="K425" i="1" s="1"/>
  <c r="J388" i="1"/>
  <c r="J18" i="1"/>
  <c r="E87" i="1"/>
  <c r="I87" i="1" s="1"/>
  <c r="K87" i="1" s="1"/>
  <c r="J552" i="1"/>
  <c r="K552" i="1" s="1"/>
  <c r="K313" i="1"/>
  <c r="E697" i="1"/>
  <c r="I697" i="1" s="1"/>
  <c r="E662" i="1"/>
  <c r="I662" i="1" s="1"/>
  <c r="K662" i="1" s="1"/>
  <c r="E520" i="1"/>
  <c r="I520" i="1" s="1"/>
  <c r="K520" i="1" s="1"/>
  <c r="J526" i="1"/>
  <c r="K526" i="1" s="1"/>
  <c r="E76" i="1"/>
  <c r="I76" i="1" s="1"/>
  <c r="K76" i="1" s="1"/>
  <c r="E518" i="1"/>
  <c r="I518" i="1" s="1"/>
  <c r="K518" i="1" s="1"/>
  <c r="K990" i="1"/>
  <c r="K709" i="1"/>
  <c r="K700" i="1"/>
  <c r="E388" i="1"/>
  <c r="I388" i="1" s="1"/>
  <c r="J705" i="1"/>
  <c r="K705" i="1" s="1"/>
  <c r="K923" i="1"/>
  <c r="J667" i="1"/>
  <c r="K667" i="1" s="1"/>
  <c r="E671" i="1"/>
  <c r="I671" i="1" s="1"/>
  <c r="K671" i="1" s="1"/>
  <c r="F265" i="1"/>
  <c r="E265" i="1" s="1"/>
  <c r="I265" i="1" s="1"/>
  <c r="K265" i="1" s="1"/>
  <c r="K704" i="1"/>
  <c r="E657" i="1"/>
  <c r="I657" i="1" s="1"/>
  <c r="K657" i="1" s="1"/>
  <c r="K717" i="1"/>
  <c r="J672" i="1"/>
  <c r="C789" i="1"/>
  <c r="D938" i="1" s="1"/>
  <c r="D80" i="1"/>
  <c r="E80" i="1" s="1"/>
  <c r="I80" i="1" s="1"/>
  <c r="J427" i="1"/>
  <c r="K427" i="1" s="1"/>
  <c r="E665" i="1"/>
  <c r="I665" i="1" s="1"/>
  <c r="K665" i="1" s="1"/>
  <c r="E696" i="1"/>
  <c r="I696" i="1" s="1"/>
  <c r="F69" i="1"/>
  <c r="E69" i="1" s="1"/>
  <c r="I69" i="1" s="1"/>
  <c r="K69" i="1" s="1"/>
  <c r="K374" i="1"/>
  <c r="E223" i="1"/>
  <c r="I223" i="1" s="1"/>
  <c r="J223" i="1"/>
  <c r="J417" i="1"/>
  <c r="K417" i="1" s="1"/>
  <c r="J372" i="1"/>
  <c r="K372" i="1" s="1"/>
  <c r="C829" i="1"/>
  <c r="D948" i="1" s="1"/>
  <c r="C813" i="1"/>
  <c r="D1000" i="1" s="1"/>
  <c r="J459" i="1"/>
  <c r="K459" i="1" s="1"/>
  <c r="E670" i="1"/>
  <c r="I670" i="1" s="1"/>
  <c r="K670" i="1" s="1"/>
  <c r="E305" i="1"/>
  <c r="I305" i="1" s="1"/>
  <c r="K305" i="1" s="1"/>
  <c r="D122" i="1"/>
  <c r="D123" i="1" s="1"/>
  <c r="J447" i="1"/>
  <c r="K447" i="1" s="1"/>
  <c r="E315" i="1"/>
  <c r="I315" i="1" s="1"/>
  <c r="K315" i="1" s="1"/>
  <c r="J124" i="1"/>
  <c r="K124" i="1" s="1"/>
  <c r="J718" i="1"/>
  <c r="K718" i="1" s="1"/>
  <c r="D125" i="1"/>
  <c r="J125" i="1" s="1"/>
  <c r="D126" i="1"/>
  <c r="E126" i="1" s="1"/>
  <c r="I126" i="1" s="1"/>
  <c r="K419" i="1"/>
  <c r="F701" i="1"/>
  <c r="E701" i="1" s="1"/>
  <c r="C888" i="1"/>
  <c r="K706" i="1"/>
  <c r="J415" i="1"/>
  <c r="K415" i="1" s="1"/>
  <c r="K932" i="1"/>
  <c r="D231" i="1"/>
  <c r="E231" i="1" s="1"/>
  <c r="I231" i="1" s="1"/>
  <c r="J314" i="1"/>
  <c r="K314" i="1" s="1"/>
  <c r="F426" i="1"/>
  <c r="E426" i="1" s="1"/>
  <c r="I426" i="1" s="1"/>
  <c r="K426" i="1" s="1"/>
  <c r="K19" i="1"/>
  <c r="E438" i="1"/>
  <c r="I438" i="1" s="1"/>
  <c r="K438" i="1" s="1"/>
  <c r="K543" i="1"/>
  <c r="K23" i="1"/>
  <c r="D92" i="1"/>
  <c r="C913" i="1"/>
  <c r="D1044" i="1" s="1"/>
  <c r="E1044" i="1" s="1"/>
  <c r="I1044" i="1" s="1"/>
  <c r="E530" i="1"/>
  <c r="I530" i="1" s="1"/>
  <c r="K530" i="1" s="1"/>
  <c r="C819" i="1"/>
  <c r="J25" i="1"/>
  <c r="K25" i="1" s="1"/>
  <c r="K86" i="1"/>
  <c r="E669" i="1"/>
  <c r="I669" i="1" s="1"/>
  <c r="K669" i="1" s="1"/>
  <c r="E308" i="1"/>
  <c r="I308" i="1" s="1"/>
  <c r="K308" i="1" s="1"/>
  <c r="E522" i="1"/>
  <c r="I522" i="1" s="1"/>
  <c r="J478" i="1"/>
  <c r="K478" i="1" s="1"/>
  <c r="F556" i="1"/>
  <c r="E556" i="1" s="1"/>
  <c r="I556" i="1" s="1"/>
  <c r="K556" i="1" s="1"/>
  <c r="J532" i="1"/>
  <c r="K532" i="1" s="1"/>
  <c r="E457" i="1"/>
  <c r="I457" i="1" s="1"/>
  <c r="K457" i="1" s="1"/>
  <c r="D557" i="1"/>
  <c r="J557" i="1" s="1"/>
  <c r="J522" i="1"/>
  <c r="K672" i="1"/>
  <c r="D234" i="1"/>
  <c r="J234" i="1" s="1"/>
  <c r="J446" i="1"/>
  <c r="K446" i="1" s="1"/>
  <c r="J311" i="1"/>
  <c r="K311" i="1" s="1"/>
  <c r="J418" i="1"/>
  <c r="K418" i="1" s="1"/>
  <c r="D276" i="1"/>
  <c r="J276" i="1" s="1"/>
  <c r="E495" i="1"/>
  <c r="I495" i="1" s="1"/>
  <c r="K495" i="1" s="1"/>
  <c r="D523" i="1"/>
  <c r="J523" i="1" s="1"/>
  <c r="E474" i="1"/>
  <c r="I474" i="1" s="1"/>
  <c r="K474" i="1" s="1"/>
  <c r="E516" i="1"/>
  <c r="I516" i="1" s="1"/>
  <c r="K516" i="1" s="1"/>
  <c r="K712" i="1"/>
  <c r="K85" i="1"/>
  <c r="C914" i="1"/>
  <c r="D1034" i="1" s="1"/>
  <c r="E1034" i="1" s="1"/>
  <c r="I1034" i="1" s="1"/>
  <c r="K690" i="1"/>
  <c r="K666" i="1"/>
  <c r="K410" i="1"/>
  <c r="J323" i="1"/>
  <c r="K323" i="1" s="1"/>
  <c r="D121" i="1"/>
  <c r="J433" i="1"/>
  <c r="K433" i="1" s="1"/>
  <c r="D267" i="1"/>
  <c r="J267" i="1" s="1"/>
  <c r="K1125" i="1"/>
  <c r="F735" i="1"/>
  <c r="E735" i="1" s="1"/>
  <c r="I735" i="1" s="1"/>
  <c r="K735" i="1" s="1"/>
  <c r="K538" i="1"/>
  <c r="D421" i="1"/>
  <c r="E421" i="1" s="1"/>
  <c r="I421" i="1" s="1"/>
  <c r="C887" i="1"/>
  <c r="D1119" i="1" s="1"/>
  <c r="E1119" i="1" s="1"/>
  <c r="I1119" i="1" s="1"/>
  <c r="K18" i="1"/>
  <c r="K188" i="1"/>
  <c r="E519" i="1"/>
  <c r="I519" i="1" s="1"/>
  <c r="K519" i="1" s="1"/>
  <c r="J637" i="1"/>
  <c r="J230" i="1"/>
  <c r="K230" i="1" s="1"/>
  <c r="E531" i="1"/>
  <c r="I531" i="1" s="1"/>
  <c r="K531" i="1" s="1"/>
  <c r="K448" i="1"/>
  <c r="E637" i="1"/>
  <c r="I637" i="1" s="1"/>
  <c r="K722" i="1"/>
  <c r="J696" i="1"/>
  <c r="J714" i="1"/>
  <c r="K714" i="1" s="1"/>
  <c r="K723" i="1"/>
  <c r="D651" i="1"/>
  <c r="D652" i="1" s="1"/>
  <c r="K272" i="1"/>
  <c r="K401" i="1"/>
  <c r="E252" i="1"/>
  <c r="I252" i="1" s="1"/>
  <c r="K252" i="1" s="1"/>
  <c r="D90" i="1"/>
  <c r="E437" i="1"/>
  <c r="I437" i="1" s="1"/>
  <c r="K437" i="1" s="1"/>
  <c r="C778" i="1"/>
  <c r="D1107" i="1" s="1"/>
  <c r="E1107" i="1" s="1"/>
  <c r="I1107" i="1" s="1"/>
  <c r="E420" i="1"/>
  <c r="I420" i="1" s="1"/>
  <c r="K420" i="1" s="1"/>
  <c r="J656" i="1"/>
  <c r="K656" i="1" s="1"/>
  <c r="K693" i="1"/>
  <c r="D237" i="1"/>
  <c r="E237" i="1" s="1"/>
  <c r="I237" i="1" s="1"/>
  <c r="D742" i="1"/>
  <c r="D743" i="1" s="1"/>
  <c r="J743" i="1" s="1"/>
  <c r="J1026" i="1"/>
  <c r="K1026" i="1" s="1"/>
  <c r="J650" i="1"/>
  <c r="K650" i="1" s="1"/>
  <c r="D233" i="1"/>
  <c r="J233" i="1" s="1"/>
  <c r="E312" i="1"/>
  <c r="I312" i="1" s="1"/>
  <c r="K312" i="1" s="1"/>
  <c r="D241" i="1"/>
  <c r="D94" i="1"/>
  <c r="E94" i="1" s="1"/>
  <c r="I94" i="1" s="1"/>
  <c r="E547" i="1"/>
  <c r="I547" i="1" s="1"/>
  <c r="K547" i="1" s="1"/>
  <c r="D747" i="1"/>
  <c r="E747" i="1" s="1"/>
  <c r="I747" i="1" s="1"/>
  <c r="E377" i="1"/>
  <c r="I377" i="1" s="1"/>
  <c r="K377" i="1" s="1"/>
  <c r="C882" i="1"/>
  <c r="D235" i="1"/>
  <c r="D268" i="1"/>
  <c r="J268" i="1" s="1"/>
  <c r="E528" i="1"/>
  <c r="I528" i="1" s="1"/>
  <c r="K528" i="1" s="1"/>
  <c r="D378" i="1"/>
  <c r="D379" i="1"/>
  <c r="J713" i="1"/>
  <c r="K713" i="1" s="1"/>
  <c r="K727" i="1"/>
  <c r="J739" i="1"/>
  <c r="E319" i="1"/>
  <c r="I319" i="1" s="1"/>
  <c r="K319" i="1" s="1"/>
  <c r="D264" i="1"/>
  <c r="F264" i="1" s="1"/>
  <c r="D277" i="1"/>
  <c r="E277" i="1" s="1"/>
  <c r="I277" i="1" s="1"/>
  <c r="D266" i="1"/>
  <c r="E266" i="1" s="1"/>
  <c r="I266" i="1" s="1"/>
  <c r="K338" i="1"/>
  <c r="J310" i="1"/>
  <c r="F663" i="1"/>
  <c r="E663" i="1" s="1"/>
  <c r="I663" i="1" s="1"/>
  <c r="K663" i="1" s="1"/>
  <c r="K921" i="1"/>
  <c r="K975" i="1"/>
  <c r="K227" i="1"/>
  <c r="D45" i="1"/>
  <c r="E45" i="1" s="1"/>
  <c r="I45" i="1" s="1"/>
  <c r="E548" i="1"/>
  <c r="I548" i="1" s="1"/>
  <c r="K548" i="1" s="1"/>
  <c r="E664" i="1"/>
  <c r="I664" i="1" s="1"/>
  <c r="K664" i="1" s="1"/>
  <c r="J673" i="1"/>
  <c r="E673" i="1"/>
  <c r="I673" i="1" s="1"/>
  <c r="E527" i="1"/>
  <c r="I527" i="1" s="1"/>
  <c r="K527" i="1" s="1"/>
  <c r="J228" i="1"/>
  <c r="D229" i="1"/>
  <c r="E416" i="1"/>
  <c r="I416" i="1" s="1"/>
  <c r="J416" i="1"/>
  <c r="J46" i="1"/>
  <c r="E46" i="1"/>
  <c r="I46" i="1" s="1"/>
  <c r="E89" i="1"/>
  <c r="I89" i="1" s="1"/>
  <c r="K89" i="1" s="1"/>
  <c r="K424" i="1"/>
  <c r="E668" i="1"/>
  <c r="I668" i="1" s="1"/>
  <c r="J668" i="1"/>
  <c r="C910" i="1"/>
  <c r="D1024" i="1" s="1"/>
  <c r="J1024" i="1" s="1"/>
  <c r="K511" i="1"/>
  <c r="E376" i="1"/>
  <c r="I376" i="1" s="1"/>
  <c r="K376" i="1" s="1"/>
  <c r="E251" i="1"/>
  <c r="I251" i="1" s="1"/>
  <c r="K251" i="1" s="1"/>
  <c r="E358" i="1"/>
  <c r="I358" i="1" s="1"/>
  <c r="K358" i="1" s="1"/>
  <c r="J458" i="1"/>
  <c r="K458" i="1" s="1"/>
  <c r="J35" i="1"/>
  <c r="K35" i="1" s="1"/>
  <c r="E63" i="1"/>
  <c r="I63" i="1" s="1"/>
  <c r="K63" i="1" s="1"/>
  <c r="E310" i="1"/>
  <c r="I310" i="1" s="1"/>
  <c r="C787" i="1"/>
  <c r="J320" i="1"/>
  <c r="C783" i="1"/>
  <c r="C908" i="1"/>
  <c r="D1089" i="1" s="1"/>
  <c r="J1089" i="1" s="1"/>
  <c r="E454" i="1"/>
  <c r="I454" i="1" s="1"/>
  <c r="K454" i="1" s="1"/>
  <c r="F739" i="1"/>
  <c r="E307" i="1"/>
  <c r="I307" i="1" s="1"/>
  <c r="K307" i="1" s="1"/>
  <c r="E304" i="1"/>
  <c r="I304" i="1" s="1"/>
  <c r="K304" i="1" s="1"/>
  <c r="J434" i="1"/>
  <c r="K434" i="1" s="1"/>
  <c r="J274" i="1"/>
  <c r="E274" i="1"/>
  <c r="I274" i="1" s="1"/>
  <c r="E36" i="1"/>
  <c r="I36" i="1" s="1"/>
  <c r="J36" i="1"/>
  <c r="E746" i="1"/>
  <c r="I746" i="1" s="1"/>
  <c r="K746" i="1" s="1"/>
  <c r="E228" i="1"/>
  <c r="I228" i="1" s="1"/>
  <c r="J697" i="1"/>
  <c r="J485" i="1"/>
  <c r="K485" i="1" s="1"/>
  <c r="E356" i="1"/>
  <c r="I356" i="1" s="1"/>
  <c r="K356" i="1" s="1"/>
  <c r="C788" i="1"/>
  <c r="D989" i="1" s="1"/>
  <c r="J373" i="1"/>
  <c r="K373" i="1" s="1"/>
  <c r="D375" i="1"/>
  <c r="E414" i="1"/>
  <c r="I414" i="1" s="1"/>
  <c r="K414" i="1" s="1"/>
  <c r="K249" i="1"/>
  <c r="J303" i="1"/>
  <c r="E303" i="1"/>
  <c r="I303" i="1" s="1"/>
  <c r="E225" i="1"/>
  <c r="I225" i="1" s="1"/>
  <c r="J225" i="1"/>
  <c r="D44" i="1"/>
  <c r="D39" i="1"/>
  <c r="D43" i="1"/>
  <c r="D41" i="1"/>
  <c r="D38" i="1"/>
  <c r="D42" i="1"/>
  <c r="F470" i="1"/>
  <c r="E470" i="1" s="1"/>
  <c r="I470" i="1" s="1"/>
  <c r="K470" i="1" s="1"/>
  <c r="E320" i="1"/>
  <c r="I320" i="1" s="1"/>
  <c r="E322" i="1"/>
  <c r="I322" i="1" s="1"/>
  <c r="K322" i="1" s="1"/>
  <c r="D534" i="1"/>
  <c r="C791" i="1" s="1"/>
  <c r="D536" i="1"/>
  <c r="D537" i="1"/>
  <c r="J49" i="1"/>
  <c r="E49" i="1"/>
  <c r="I49" i="1" s="1"/>
  <c r="C801" i="1"/>
  <c r="E340" i="1"/>
  <c r="I340" i="1" s="1"/>
  <c r="J340" i="1"/>
  <c r="D341" i="1"/>
  <c r="D464" i="1"/>
  <c r="J463" i="1"/>
  <c r="E463" i="1"/>
  <c r="I463" i="1" s="1"/>
  <c r="J506" i="1"/>
  <c r="E506" i="1"/>
  <c r="I506" i="1" s="1"/>
  <c r="E477" i="1"/>
  <c r="I477" i="1" s="1"/>
  <c r="J477" i="1"/>
  <c r="E460" i="1"/>
  <c r="I460" i="1" s="1"/>
  <c r="J460" i="1"/>
  <c r="E546" i="1"/>
  <c r="I546" i="1" s="1"/>
  <c r="J546" i="1"/>
  <c r="J387" i="1"/>
  <c r="E387" i="1"/>
  <c r="I387" i="1" s="1"/>
  <c r="E497" i="1"/>
  <c r="I497" i="1" s="1"/>
  <c r="J497" i="1"/>
  <c r="E476" i="1"/>
  <c r="I476" i="1" s="1"/>
  <c r="J476" i="1"/>
  <c r="D262" i="1"/>
  <c r="D254" i="1"/>
  <c r="D257" i="1"/>
  <c r="D255" i="1"/>
  <c r="D260" i="1"/>
  <c r="D259" i="1"/>
  <c r="K1069" i="1"/>
  <c r="E422" i="1"/>
  <c r="I422" i="1" s="1"/>
  <c r="J422" i="1"/>
  <c r="E550" i="1"/>
  <c r="I550" i="1" s="1"/>
  <c r="D551" i="1"/>
  <c r="J550" i="1"/>
  <c r="J687" i="1"/>
  <c r="C897" i="1"/>
  <c r="D1025" i="1" s="1"/>
  <c r="J386" i="1"/>
  <c r="E386" i="1"/>
  <c r="I386" i="1" s="1"/>
  <c r="E501" i="1"/>
  <c r="I501" i="1" s="1"/>
  <c r="J501" i="1"/>
  <c r="E480" i="1"/>
  <c r="I480" i="1" s="1"/>
  <c r="D481" i="1"/>
  <c r="J480" i="1"/>
  <c r="E1005" i="1"/>
  <c r="I1005" i="1" s="1"/>
  <c r="J1005" i="1"/>
  <c r="E479" i="1"/>
  <c r="I479" i="1" s="1"/>
  <c r="J479" i="1"/>
  <c r="D1114" i="1"/>
  <c r="J581" i="1"/>
  <c r="E581" i="1"/>
  <c r="I581" i="1" s="1"/>
  <c r="E273" i="1"/>
  <c r="I273" i="1" s="1"/>
  <c r="J273" i="1"/>
  <c r="C817" i="1"/>
  <c r="C796" i="1"/>
  <c r="J335" i="1"/>
  <c r="E335" i="1"/>
  <c r="I335" i="1" s="1"/>
  <c r="J117" i="1"/>
  <c r="D127" i="1"/>
  <c r="D118" i="1"/>
  <c r="E117" i="1"/>
  <c r="I117" i="1" s="1"/>
  <c r="E173" i="1"/>
  <c r="I173" i="1" s="1"/>
  <c r="J173" i="1"/>
  <c r="J299" i="1"/>
  <c r="E299" i="1"/>
  <c r="I299" i="1" s="1"/>
  <c r="E29" i="1"/>
  <c r="I29" i="1" s="1"/>
  <c r="J29" i="1"/>
  <c r="D57" i="1"/>
  <c r="D59" i="1"/>
  <c r="J101" i="1"/>
  <c r="E101" i="1"/>
  <c r="I101" i="1" s="1"/>
  <c r="J544" i="1"/>
  <c r="E544" i="1"/>
  <c r="I544" i="1" s="1"/>
  <c r="E344" i="1"/>
  <c r="I344" i="1" s="1"/>
  <c r="J344" i="1"/>
  <c r="E169" i="1"/>
  <c r="I169" i="1" s="1"/>
  <c r="J169" i="1"/>
  <c r="D170" i="1"/>
  <c r="C837" i="1"/>
  <c r="J608" i="1"/>
  <c r="E1002" i="1"/>
  <c r="I1002" i="1" s="1"/>
  <c r="J1002" i="1"/>
  <c r="D603" i="1"/>
  <c r="D600" i="1"/>
  <c r="D596" i="1"/>
  <c r="D597" i="1"/>
  <c r="D605" i="1"/>
  <c r="D604" i="1"/>
  <c r="D602" i="1"/>
  <c r="E79" i="1"/>
  <c r="I79" i="1" s="1"/>
  <c r="J79" i="1"/>
  <c r="E1022" i="1"/>
  <c r="I1022" i="1" s="1"/>
  <c r="J1022" i="1"/>
  <c r="E732" i="1"/>
  <c r="I732" i="1" s="1"/>
  <c r="J732" i="1"/>
  <c r="C904" i="1"/>
  <c r="F559" i="1"/>
  <c r="E559" i="1" s="1"/>
  <c r="I559" i="1" s="1"/>
  <c r="J559" i="1"/>
  <c r="F687" i="1"/>
  <c r="E687" i="1" s="1"/>
  <c r="I687" i="1" s="1"/>
  <c r="D618" i="1"/>
  <c r="D626" i="1"/>
  <c r="D571" i="1"/>
  <c r="D157" i="1"/>
  <c r="D158" i="1"/>
  <c r="E294" i="1"/>
  <c r="I294" i="1" s="1"/>
  <c r="J294" i="1"/>
  <c r="E104" i="1"/>
  <c r="I104" i="1" s="1"/>
  <c r="J104" i="1"/>
  <c r="E1001" i="1"/>
  <c r="I1001" i="1" s="1"/>
  <c r="J1001" i="1"/>
  <c r="J545" i="1"/>
  <c r="E545" i="1"/>
  <c r="I545" i="1" s="1"/>
  <c r="F348" i="1"/>
  <c r="E348" i="1" s="1"/>
  <c r="J348" i="1"/>
  <c r="J75" i="1"/>
  <c r="E75" i="1"/>
  <c r="I75" i="1" s="1"/>
  <c r="E734" i="1"/>
  <c r="I734" i="1" s="1"/>
  <c r="C906" i="1"/>
  <c r="J734" i="1"/>
  <c r="D440" i="1"/>
  <c r="D442" i="1"/>
  <c r="J439" i="1"/>
  <c r="E439" i="1"/>
  <c r="I439" i="1" s="1"/>
  <c r="E549" i="1"/>
  <c r="I549" i="1" s="1"/>
  <c r="J549" i="1"/>
  <c r="J40" i="1"/>
  <c r="F40" i="1"/>
  <c r="E40" i="1" s="1"/>
  <c r="I40" i="1" s="1"/>
  <c r="E680" i="1"/>
  <c r="I680" i="1" s="1"/>
  <c r="C893" i="1"/>
  <c r="D1112" i="1" s="1"/>
  <c r="J680" i="1"/>
  <c r="J406" i="1"/>
  <c r="E406" i="1"/>
  <c r="I406" i="1" s="1"/>
  <c r="E367" i="1"/>
  <c r="I367" i="1" s="1"/>
  <c r="J367" i="1"/>
  <c r="C806" i="1"/>
  <c r="J350" i="1"/>
  <c r="E350" i="1"/>
  <c r="I350" i="1" s="1"/>
  <c r="J135" i="1"/>
  <c r="E135" i="1"/>
  <c r="I135" i="1" s="1"/>
  <c r="J504" i="1"/>
  <c r="E504" i="1"/>
  <c r="I504" i="1" s="1"/>
  <c r="C786" i="1"/>
  <c r="E318" i="1"/>
  <c r="I318" i="1" s="1"/>
  <c r="J318" i="1"/>
  <c r="E676" i="1"/>
  <c r="I676" i="1" s="1"/>
  <c r="J676" i="1"/>
  <c r="C828" i="1"/>
  <c r="J407" i="1"/>
  <c r="E407" i="1"/>
  <c r="I407" i="1" s="1"/>
  <c r="E321" i="1"/>
  <c r="I321" i="1" s="1"/>
  <c r="J321" i="1"/>
  <c r="D240" i="1"/>
  <c r="J239" i="1"/>
  <c r="E357" i="1"/>
  <c r="I357" i="1" s="1"/>
  <c r="J357" i="1"/>
  <c r="J611" i="1"/>
  <c r="C853" i="1"/>
  <c r="F611" i="1"/>
  <c r="E611" i="1"/>
  <c r="D613" i="1"/>
  <c r="J389" i="1"/>
  <c r="E389" i="1"/>
  <c r="I389" i="1" s="1"/>
  <c r="D941" i="1"/>
  <c r="E343" i="1"/>
  <c r="I343" i="1" s="1"/>
  <c r="J343" i="1"/>
  <c r="C826" i="1"/>
  <c r="C782" i="1"/>
  <c r="J298" i="1"/>
  <c r="E298" i="1"/>
  <c r="I298" i="1" s="1"/>
  <c r="J186" i="1"/>
  <c r="K68" i="1"/>
  <c r="E449" i="1"/>
  <c r="I449" i="1" s="1"/>
  <c r="J449" i="1"/>
  <c r="D382" i="1"/>
  <c r="J381" i="1"/>
  <c r="F381" i="1"/>
  <c r="E381" i="1" s="1"/>
  <c r="I381" i="1" s="1"/>
  <c r="J53" i="1"/>
  <c r="E53" i="1"/>
  <c r="I53" i="1" s="1"/>
  <c r="E28" i="1"/>
  <c r="I28" i="1" s="1"/>
  <c r="J28" i="1"/>
  <c r="J349" i="1"/>
  <c r="E349" i="1"/>
  <c r="I349" i="1" s="1"/>
  <c r="E174" i="1"/>
  <c r="I174" i="1" s="1"/>
  <c r="J174" i="1"/>
  <c r="D175" i="1"/>
  <c r="C773" i="1"/>
  <c r="J288" i="1"/>
  <c r="E288" i="1"/>
  <c r="I288" i="1" s="1"/>
  <c r="E436" i="1"/>
  <c r="I436" i="1" s="1"/>
  <c r="J436" i="1"/>
  <c r="E529" i="1"/>
  <c r="I529" i="1" s="1"/>
  <c r="J529" i="1"/>
  <c r="F608" i="1"/>
  <c r="E608" i="1" s="1"/>
  <c r="I608" i="1" s="1"/>
  <c r="C799" i="1"/>
  <c r="D107" i="1"/>
  <c r="J106" i="1"/>
  <c r="E106" i="1"/>
  <c r="I106" i="1" s="1"/>
  <c r="D396" i="1"/>
  <c r="J395" i="1"/>
  <c r="F395" i="1"/>
  <c r="E395" i="1" s="1"/>
  <c r="I395" i="1" s="1"/>
  <c r="F510" i="1"/>
  <c r="E510" i="1" s="1"/>
  <c r="I510" i="1" s="1"/>
  <c r="J510" i="1"/>
  <c r="D403" i="1"/>
  <c r="E402" i="1"/>
  <c r="I402" i="1" s="1"/>
  <c r="J402" i="1"/>
  <c r="D405" i="1"/>
  <c r="E224" i="1"/>
  <c r="I224" i="1" s="1"/>
  <c r="J224" i="1"/>
  <c r="C808" i="1"/>
  <c r="E496" i="1"/>
  <c r="I496" i="1" s="1"/>
  <c r="J496" i="1"/>
  <c r="E404" i="1"/>
  <c r="I404" i="1" s="1"/>
  <c r="J404" i="1"/>
  <c r="E119" i="1"/>
  <c r="I119" i="1" s="1"/>
  <c r="J119" i="1"/>
  <c r="E296" i="1"/>
  <c r="I296" i="1" s="1"/>
  <c r="J296" i="1"/>
  <c r="J185" i="1"/>
  <c r="E99" i="1"/>
  <c r="I99" i="1" s="1"/>
  <c r="J99" i="1"/>
  <c r="D100" i="1"/>
  <c r="J500" i="1"/>
  <c r="E500" i="1"/>
  <c r="I500" i="1" s="1"/>
  <c r="K391" i="1"/>
  <c r="J27" i="1"/>
  <c r="E27" i="1"/>
  <c r="I27" i="1" s="1"/>
  <c r="K686" i="1"/>
  <c r="E553" i="1"/>
  <c r="I553" i="1" s="1"/>
  <c r="J553" i="1"/>
  <c r="J731" i="1"/>
  <c r="C903" i="1"/>
  <c r="E731" i="1"/>
  <c r="I731" i="1" s="1"/>
  <c r="E431" i="1"/>
  <c r="I431" i="1" s="1"/>
  <c r="J431" i="1"/>
  <c r="E648" i="1"/>
  <c r="I648" i="1" s="1"/>
  <c r="J648" i="1"/>
  <c r="C880" i="1"/>
  <c r="C823" i="1"/>
  <c r="J462" i="1"/>
  <c r="D465" i="1"/>
  <c r="E462" i="1"/>
  <c r="I462" i="1" s="1"/>
  <c r="D456" i="1"/>
  <c r="E455" i="1"/>
  <c r="I455" i="1" s="1"/>
  <c r="J455" i="1"/>
  <c r="J558" i="1"/>
  <c r="F558" i="1"/>
  <c r="E558" i="1" s="1"/>
  <c r="I558" i="1" s="1"/>
  <c r="J486" i="1"/>
  <c r="E486" i="1"/>
  <c r="I486" i="1" s="1"/>
  <c r="J679" i="1"/>
  <c r="C892" i="1"/>
  <c r="D1105" i="1" s="1"/>
  <c r="E679" i="1"/>
  <c r="I679" i="1" s="1"/>
  <c r="D280" i="1"/>
  <c r="J279" i="1"/>
  <c r="E279" i="1"/>
  <c r="I279" i="1" s="1"/>
  <c r="J324" i="1"/>
  <c r="E324" i="1"/>
  <c r="I324" i="1" s="1"/>
  <c r="J355" i="1"/>
  <c r="E355" i="1"/>
  <c r="I355" i="1" s="1"/>
  <c r="E525" i="1"/>
  <c r="I525" i="1" s="1"/>
  <c r="J525" i="1"/>
  <c r="E50" i="1"/>
  <c r="I50" i="1" s="1"/>
  <c r="J50" i="1"/>
  <c r="J347" i="1"/>
  <c r="F347" i="1"/>
  <c r="E347" i="1" s="1"/>
  <c r="I347" i="1" s="1"/>
  <c r="C816" i="1"/>
  <c r="F185" i="1"/>
  <c r="E185" i="1" s="1"/>
  <c r="I185" i="1" s="1"/>
  <c r="J80" i="1"/>
  <c r="C779" i="1"/>
  <c r="J295" i="1"/>
  <c r="E295" i="1"/>
  <c r="I295" i="1" s="1"/>
  <c r="J22" i="1"/>
  <c r="E22" i="1"/>
  <c r="I22" i="1" s="1"/>
  <c r="C825" i="1"/>
  <c r="J512" i="1"/>
  <c r="E512" i="1"/>
  <c r="I512" i="1" s="1"/>
  <c r="J482" i="1"/>
  <c r="E482" i="1"/>
  <c r="I482" i="1" s="1"/>
  <c r="D483" i="1"/>
  <c r="C805" i="1"/>
  <c r="E331" i="1"/>
  <c r="I331" i="1" s="1"/>
  <c r="J331" i="1"/>
  <c r="J681" i="1"/>
  <c r="C894" i="1"/>
  <c r="D1113" i="1" s="1"/>
  <c r="E681" i="1"/>
  <c r="I681" i="1" s="1"/>
  <c r="E359" i="1"/>
  <c r="I359" i="1" s="1"/>
  <c r="J359" i="1"/>
  <c r="C798" i="1"/>
  <c r="J498" i="1"/>
  <c r="E498" i="1"/>
  <c r="I498" i="1" s="1"/>
  <c r="E248" i="1"/>
  <c r="I248" i="1" s="1"/>
  <c r="J248" i="1"/>
  <c r="E250" i="1"/>
  <c r="I250" i="1" s="1"/>
  <c r="J250" i="1"/>
  <c r="C775" i="1"/>
  <c r="J291" i="1"/>
  <c r="E291" i="1"/>
  <c r="I291" i="1" s="1"/>
  <c r="J121" i="1"/>
  <c r="E121" i="1"/>
  <c r="I121" i="1" s="1"/>
  <c r="F445" i="1"/>
  <c r="E445" i="1" s="1"/>
  <c r="I445" i="1" s="1"/>
  <c r="J445" i="1"/>
  <c r="E51" i="1"/>
  <c r="I51" i="1" s="1"/>
  <c r="J51" i="1"/>
  <c r="E1071" i="1"/>
  <c r="I1071" i="1" s="1"/>
  <c r="J1071" i="1"/>
  <c r="C832" i="1"/>
  <c r="E505" i="1"/>
  <c r="I505" i="1" s="1"/>
  <c r="J505" i="1"/>
  <c r="E364" i="1"/>
  <c r="I364" i="1" s="1"/>
  <c r="J364" i="1"/>
  <c r="J346" i="1"/>
  <c r="F346" i="1"/>
  <c r="E346" i="1" s="1"/>
  <c r="I346" i="1" s="1"/>
  <c r="J81" i="1"/>
  <c r="E81" i="1"/>
  <c r="I81" i="1" s="1"/>
  <c r="C881" i="1"/>
  <c r="F649" i="1"/>
  <c r="J649" i="1"/>
  <c r="E521" i="1"/>
  <c r="I521" i="1" s="1"/>
  <c r="J521" i="1"/>
  <c r="C807" i="1"/>
  <c r="E354" i="1"/>
  <c r="I354" i="1" s="1"/>
  <c r="J354" i="1"/>
  <c r="J339" i="1"/>
  <c r="E339" i="1"/>
  <c r="I339" i="1" s="1"/>
  <c r="C772" i="1"/>
  <c r="J287" i="1"/>
  <c r="E287" i="1"/>
  <c r="I287" i="1" s="1"/>
  <c r="E187" i="1"/>
  <c r="I187" i="1" s="1"/>
  <c r="J187" i="1"/>
  <c r="E329" i="1"/>
  <c r="D111" i="1"/>
  <c r="D103" i="1"/>
  <c r="D108" i="1"/>
  <c r="D110" i="1"/>
  <c r="E728" i="1"/>
  <c r="I728" i="1" s="1"/>
  <c r="C900" i="1"/>
  <c r="J728" i="1"/>
  <c r="J719" i="1"/>
  <c r="F719" i="1"/>
  <c r="D1117" i="1"/>
  <c r="D992" i="1"/>
  <c r="C901" i="1"/>
  <c r="D1047" i="1" s="1"/>
  <c r="F729" i="1"/>
  <c r="E729" i="1" s="1"/>
  <c r="I729" i="1" s="1"/>
  <c r="D730" i="1"/>
  <c r="J729" i="1"/>
  <c r="D509" i="1"/>
  <c r="J508" i="1"/>
  <c r="F508" i="1"/>
  <c r="E508" i="1" s="1"/>
  <c r="I508" i="1" s="1"/>
  <c r="E475" i="1"/>
  <c r="I475" i="1" s="1"/>
  <c r="J475" i="1"/>
  <c r="J366" i="1"/>
  <c r="E366" i="1"/>
  <c r="I366" i="1" s="1"/>
  <c r="E682" i="1"/>
  <c r="I682" i="1" s="1"/>
  <c r="J682" i="1"/>
  <c r="F363" i="1"/>
  <c r="E363" i="1" s="1"/>
  <c r="I363" i="1" s="1"/>
  <c r="D365" i="1"/>
  <c r="J363" i="1"/>
  <c r="E245" i="1"/>
  <c r="I245" i="1" s="1"/>
  <c r="D246" i="1"/>
  <c r="J245" i="1"/>
  <c r="E52" i="1"/>
  <c r="I52" i="1" s="1"/>
  <c r="J52" i="1"/>
  <c r="E337" i="1"/>
  <c r="I337" i="1" s="1"/>
  <c r="J337" i="1"/>
  <c r="J171" i="1"/>
  <c r="E171" i="1"/>
  <c r="I171" i="1" s="1"/>
  <c r="C774" i="1"/>
  <c r="E289" i="1"/>
  <c r="I289" i="1" s="1"/>
  <c r="J289" i="1"/>
  <c r="J26" i="1"/>
  <c r="E26" i="1"/>
  <c r="I26" i="1" s="1"/>
  <c r="E125" i="1"/>
  <c r="I125" i="1" s="1"/>
  <c r="F186" i="1"/>
  <c r="E186" i="1" s="1"/>
  <c r="I186" i="1" s="1"/>
  <c r="E461" i="1"/>
  <c r="I461" i="1" s="1"/>
  <c r="J461" i="1"/>
  <c r="J502" i="1"/>
  <c r="D503" i="1"/>
  <c r="E502" i="1"/>
  <c r="I502" i="1" s="1"/>
  <c r="D182" i="1"/>
  <c r="D180" i="1"/>
  <c r="D179" i="1"/>
  <c r="D183" i="1"/>
  <c r="C777" i="1"/>
  <c r="J293" i="1"/>
  <c r="E293" i="1"/>
  <c r="E24" i="1"/>
  <c r="J24" i="1"/>
  <c r="C814" i="1"/>
  <c r="C812" i="1"/>
  <c r="E542" i="1"/>
  <c r="I542" i="1" s="1"/>
  <c r="J542" i="1"/>
  <c r="E1059" i="1"/>
  <c r="I1059" i="1" s="1"/>
  <c r="J1059" i="1"/>
  <c r="E432" i="1"/>
  <c r="I432" i="1" s="1"/>
  <c r="J432" i="1"/>
  <c r="E554" i="1"/>
  <c r="I554" i="1" s="1"/>
  <c r="J554" i="1"/>
  <c r="C810" i="1"/>
  <c r="E390" i="1"/>
  <c r="I390" i="1" s="1"/>
  <c r="D393" i="1"/>
  <c r="J390" i="1"/>
  <c r="D392" i="1"/>
  <c r="E489" i="1"/>
  <c r="I489" i="1" s="1"/>
  <c r="D490" i="1"/>
  <c r="J489" i="1"/>
  <c r="J400" i="1"/>
  <c r="E400" i="1"/>
  <c r="I400" i="1" s="1"/>
  <c r="D150" i="1"/>
  <c r="D148" i="1"/>
  <c r="D146" i="1"/>
  <c r="D151" i="1"/>
  <c r="D149" i="1"/>
  <c r="D152" i="1"/>
  <c r="D153" i="1"/>
  <c r="D194" i="1"/>
  <c r="D191" i="1"/>
  <c r="D195" i="1"/>
  <c r="D193" i="1"/>
  <c r="D198" i="1"/>
  <c r="D190" i="1"/>
  <c r="C776" i="1"/>
  <c r="J292" i="1"/>
  <c r="E292" i="1"/>
  <c r="I292" i="1" s="1"/>
  <c r="J62" i="1"/>
  <c r="F62" i="1"/>
  <c r="E1085" i="1"/>
  <c r="I1085" i="1" s="1"/>
  <c r="J1085" i="1"/>
  <c r="J133" i="1"/>
  <c r="E133" i="1"/>
  <c r="I133" i="1" s="1"/>
  <c r="D134" i="1"/>
  <c r="E1006" i="1"/>
  <c r="I1006" i="1" s="1"/>
  <c r="J1006" i="1"/>
  <c r="J443" i="1"/>
  <c r="E443" i="1"/>
  <c r="I443" i="1" s="1"/>
  <c r="E517" i="1"/>
  <c r="I517" i="1" s="1"/>
  <c r="J517" i="1"/>
  <c r="C821" i="1"/>
  <c r="J678" i="1"/>
  <c r="E678" i="1"/>
  <c r="I678" i="1" s="1"/>
  <c r="J494" i="1"/>
  <c r="C830" i="1"/>
  <c r="D1068" i="1" s="1"/>
  <c r="E494" i="1"/>
  <c r="I494" i="1" s="1"/>
  <c r="E360" i="1"/>
  <c r="I360" i="1" s="1"/>
  <c r="J360" i="1"/>
  <c r="F573" i="1"/>
  <c r="E573" i="1" s="1"/>
  <c r="I573" i="1" s="1"/>
  <c r="J573" i="1"/>
  <c r="E136" i="1"/>
  <c r="I136" i="1" s="1"/>
  <c r="J136" i="1"/>
  <c r="D137" i="1"/>
  <c r="E78" i="1"/>
  <c r="I78" i="1" s="1"/>
  <c r="J78" i="1"/>
  <c r="E1080" i="1"/>
  <c r="I1080" i="1" s="1"/>
  <c r="J1080" i="1"/>
  <c r="C841" i="1"/>
  <c r="E572" i="1"/>
  <c r="I572" i="1" s="1"/>
  <c r="J572" i="1"/>
  <c r="C818" i="1"/>
  <c r="D130" i="1"/>
  <c r="D129" i="1"/>
  <c r="K74" i="1"/>
  <c r="J435" i="1"/>
  <c r="E435" i="1"/>
  <c r="I435" i="1" s="1"/>
  <c r="C820" i="1"/>
  <c r="E655" i="1"/>
  <c r="I655" i="1" s="1"/>
  <c r="J655" i="1"/>
  <c r="C879" i="1"/>
  <c r="J309" i="1"/>
  <c r="E309" i="1"/>
  <c r="I309" i="1" s="1"/>
  <c r="E453" i="1"/>
  <c r="I453" i="1" s="1"/>
  <c r="J453" i="1"/>
  <c r="J468" i="1"/>
  <c r="E468" i="1"/>
  <c r="I468" i="1" s="1"/>
  <c r="C905" i="1"/>
  <c r="J733" i="1"/>
  <c r="E733" i="1"/>
  <c r="I733" i="1" s="1"/>
  <c r="C895" i="1"/>
  <c r="E659" i="1"/>
  <c r="I659" i="1" s="1"/>
  <c r="J659" i="1"/>
  <c r="C889" i="1"/>
  <c r="D1028" i="1" s="1"/>
  <c r="E658" i="1"/>
  <c r="I658" i="1" s="1"/>
  <c r="J658" i="1"/>
  <c r="C907" i="1"/>
  <c r="D469" i="1"/>
  <c r="J467" i="1"/>
  <c r="E467" i="1"/>
  <c r="I467" i="1" s="1"/>
  <c r="J499" i="1"/>
  <c r="E499" i="1"/>
  <c r="I499" i="1" s="1"/>
  <c r="E488" i="1"/>
  <c r="I488" i="1" s="1"/>
  <c r="J488" i="1"/>
  <c r="E328" i="1"/>
  <c r="J328" i="1"/>
  <c r="D330" i="1"/>
  <c r="J677" i="1"/>
  <c r="E677" i="1"/>
  <c r="I677" i="1" s="1"/>
  <c r="J361" i="1"/>
  <c r="E361" i="1"/>
  <c r="I361" i="1" s="1"/>
  <c r="E247" i="1"/>
  <c r="I247" i="1" s="1"/>
  <c r="J247" i="1"/>
  <c r="J54" i="1"/>
  <c r="E54" i="1"/>
  <c r="I54" i="1" s="1"/>
  <c r="J105" i="1"/>
  <c r="E105" i="1"/>
  <c r="I105" i="1" s="1"/>
  <c r="C797" i="1"/>
  <c r="J336" i="1"/>
  <c r="E336" i="1"/>
  <c r="I336" i="1" s="1"/>
  <c r="D177" i="1"/>
  <c r="E176" i="1"/>
  <c r="I176" i="1" s="1"/>
  <c r="J176" i="1"/>
  <c r="C781" i="1"/>
  <c r="E297" i="1"/>
  <c r="I297" i="1" s="1"/>
  <c r="J297" i="1"/>
  <c r="J30" i="1"/>
  <c r="E30" i="1"/>
  <c r="I30" i="1" s="1"/>
  <c r="F239" i="1"/>
  <c r="K350" i="1" l="1"/>
  <c r="J126" i="1"/>
  <c r="K468" i="1"/>
  <c r="K46" i="1"/>
  <c r="K508" i="1"/>
  <c r="D1067" i="1"/>
  <c r="J1067" i="1" s="1"/>
  <c r="E122" i="1"/>
  <c r="I122" i="1" s="1"/>
  <c r="K388" i="1"/>
  <c r="J122" i="1"/>
  <c r="K349" i="1"/>
  <c r="K381" i="1"/>
  <c r="K697" i="1"/>
  <c r="K677" i="1"/>
  <c r="K106" i="1"/>
  <c r="K75" i="1"/>
  <c r="J1119" i="1"/>
  <c r="K1119" i="1" s="1"/>
  <c r="J421" i="1"/>
  <c r="C911" i="1"/>
  <c r="D1042" i="1" s="1"/>
  <c r="J1042" i="1" s="1"/>
  <c r="J747" i="1"/>
  <c r="K747" i="1" s="1"/>
  <c r="K558" i="1"/>
  <c r="K696" i="1"/>
  <c r="J651" i="1"/>
  <c r="K687" i="1"/>
  <c r="C883" i="1"/>
  <c r="D1120" i="1" s="1"/>
  <c r="K361" i="1"/>
  <c r="K346" i="1"/>
  <c r="K228" i="1"/>
  <c r="K680" i="1"/>
  <c r="K223" i="1"/>
  <c r="K443" i="1"/>
  <c r="K486" i="1"/>
  <c r="K27" i="1"/>
  <c r="D1054" i="1"/>
  <c r="E1054" i="1" s="1"/>
  <c r="I1054" i="1" s="1"/>
  <c r="D1084" i="1"/>
  <c r="F1084" i="1" s="1"/>
  <c r="E1084" i="1" s="1"/>
  <c r="I1084" i="1" s="1"/>
  <c r="K105" i="1"/>
  <c r="F557" i="1"/>
  <c r="E557" i="1" s="1"/>
  <c r="I557" i="1" s="1"/>
  <c r="K557" i="1" s="1"/>
  <c r="K498" i="1"/>
  <c r="K482" i="1"/>
  <c r="K298" i="1"/>
  <c r="J231" i="1"/>
  <c r="E743" i="1"/>
  <c r="I743" i="1" s="1"/>
  <c r="K743" i="1" s="1"/>
  <c r="C909" i="1"/>
  <c r="D1030" i="1" s="1"/>
  <c r="E1030" i="1" s="1"/>
  <c r="I1030" i="1" s="1"/>
  <c r="K512" i="1"/>
  <c r="K288" i="1"/>
  <c r="E651" i="1"/>
  <c r="I651" i="1" s="1"/>
  <c r="K274" i="1"/>
  <c r="K320" i="1"/>
  <c r="K310" i="1"/>
  <c r="K522" i="1"/>
  <c r="K80" i="1"/>
  <c r="E267" i="1"/>
  <c r="I267" i="1" s="1"/>
  <c r="K267" i="1" s="1"/>
  <c r="K637" i="1"/>
  <c r="M637" i="1" s="1"/>
  <c r="K336" i="1"/>
  <c r="E234" i="1"/>
  <c r="I234" i="1" s="1"/>
  <c r="K234" i="1" s="1"/>
  <c r="K171" i="1"/>
  <c r="K389" i="1"/>
  <c r="D236" i="1"/>
  <c r="J236" i="1" s="1"/>
  <c r="J1044" i="1"/>
  <c r="K1044" i="1" s="1"/>
  <c r="E264" i="1"/>
  <c r="I264" i="1" s="1"/>
  <c r="J94" i="1"/>
  <c r="K94" i="1" s="1"/>
  <c r="D95" i="1"/>
  <c r="E95" i="1" s="1"/>
  <c r="I95" i="1" s="1"/>
  <c r="K292" i="1"/>
  <c r="K125" i="1"/>
  <c r="E649" i="1"/>
  <c r="I649" i="1" s="1"/>
  <c r="K649" i="1" s="1"/>
  <c r="J264" i="1"/>
  <c r="K303" i="1"/>
  <c r="D968" i="1"/>
  <c r="J968" i="1" s="1"/>
  <c r="K324" i="1"/>
  <c r="E276" i="1"/>
  <c r="I276" i="1" s="1"/>
  <c r="K276" i="1" s="1"/>
  <c r="K309" i="1"/>
  <c r="D524" i="1"/>
  <c r="J524" i="1" s="1"/>
  <c r="J237" i="1"/>
  <c r="K237" i="1" s="1"/>
  <c r="K729" i="1"/>
  <c r="E523" i="1"/>
  <c r="I523" i="1" s="1"/>
  <c r="K523" i="1" s="1"/>
  <c r="E268" i="1"/>
  <c r="I268" i="1" s="1"/>
  <c r="K268" i="1" s="1"/>
  <c r="J1034" i="1"/>
  <c r="K1034" i="1" s="1"/>
  <c r="D93" i="1"/>
  <c r="E92" i="1"/>
  <c r="I92" i="1" s="1"/>
  <c r="J92" i="1"/>
  <c r="K185" i="1"/>
  <c r="K54" i="1"/>
  <c r="K387" i="1"/>
  <c r="K506" i="1"/>
  <c r="K501" i="1"/>
  <c r="K476" i="1"/>
  <c r="J266" i="1"/>
  <c r="K266" i="1" s="1"/>
  <c r="K186" i="1"/>
  <c r="E235" i="1"/>
  <c r="I235" i="1" s="1"/>
  <c r="E378" i="1"/>
  <c r="I378" i="1" s="1"/>
  <c r="J378" i="1"/>
  <c r="J241" i="1"/>
  <c r="F241" i="1"/>
  <c r="K28" i="1"/>
  <c r="K453" i="1"/>
  <c r="J277" i="1"/>
  <c r="K277" i="1" s="1"/>
  <c r="J45" i="1"/>
  <c r="K45" i="1" s="1"/>
  <c r="J235" i="1"/>
  <c r="K678" i="1"/>
  <c r="D278" i="1"/>
  <c r="J278" i="1" s="1"/>
  <c r="K681" i="1"/>
  <c r="K347" i="1"/>
  <c r="K544" i="1"/>
  <c r="K463" i="1"/>
  <c r="K673" i="1"/>
  <c r="E233" i="1"/>
  <c r="I233" i="1" s="1"/>
  <c r="K233" i="1" s="1"/>
  <c r="K467" i="1"/>
  <c r="K26" i="1"/>
  <c r="E1024" i="1"/>
  <c r="I1024" i="1" s="1"/>
  <c r="K1024" i="1" s="1"/>
  <c r="J1107" i="1"/>
  <c r="K1107" i="1" s="1"/>
  <c r="D91" i="1"/>
  <c r="E90" i="1"/>
  <c r="I90" i="1" s="1"/>
  <c r="J90" i="1"/>
  <c r="K29" i="1"/>
  <c r="K363" i="1"/>
  <c r="K133" i="1"/>
  <c r="K432" i="1"/>
  <c r="K682" i="1"/>
  <c r="K339" i="1"/>
  <c r="K81" i="1"/>
  <c r="K395" i="1"/>
  <c r="K581" i="1"/>
  <c r="K225" i="1"/>
  <c r="J379" i="1"/>
  <c r="E379" i="1"/>
  <c r="I379" i="1" s="1"/>
  <c r="E719" i="1"/>
  <c r="I719" i="1" s="1"/>
  <c r="K719" i="1" s="1"/>
  <c r="K224" i="1"/>
  <c r="K294" i="1"/>
  <c r="D1111" i="1"/>
  <c r="E1111" i="1" s="1"/>
  <c r="I1111" i="1" s="1"/>
  <c r="K1022" i="1"/>
  <c r="E739" i="1"/>
  <c r="K554" i="1"/>
  <c r="J42" i="1"/>
  <c r="E42" i="1"/>
  <c r="I42" i="1" s="1"/>
  <c r="K416" i="1"/>
  <c r="K733" i="1"/>
  <c r="K291" i="1"/>
  <c r="K279" i="1"/>
  <c r="K500" i="1"/>
  <c r="C780" i="1"/>
  <c r="D1063" i="1" s="1"/>
  <c r="K117" i="1"/>
  <c r="K546" i="1"/>
  <c r="J38" i="1"/>
  <c r="E38" i="1"/>
  <c r="I38" i="1" s="1"/>
  <c r="K36" i="1"/>
  <c r="K732" i="1"/>
  <c r="K296" i="1"/>
  <c r="E41" i="1"/>
  <c r="I41" i="1" s="1"/>
  <c r="J41" i="1"/>
  <c r="E229" i="1"/>
  <c r="I229" i="1" s="1"/>
  <c r="J229" i="1"/>
  <c r="K431" i="1"/>
  <c r="J43" i="1"/>
  <c r="E43" i="1"/>
  <c r="I43" i="1" s="1"/>
  <c r="J375" i="1"/>
  <c r="E375" i="1"/>
  <c r="I375" i="1" s="1"/>
  <c r="K421" i="1"/>
  <c r="F1089" i="1"/>
  <c r="E1089" i="1" s="1"/>
  <c r="I1089" i="1" s="1"/>
  <c r="K1089" i="1" s="1"/>
  <c r="J39" i="1"/>
  <c r="E39" i="1"/>
  <c r="I39" i="1" s="1"/>
  <c r="K668" i="1"/>
  <c r="K529" i="1"/>
  <c r="K497" i="1"/>
  <c r="K659" i="1"/>
  <c r="D937" i="1"/>
  <c r="D1106" i="1"/>
  <c r="C800" i="1"/>
  <c r="D949" i="1" s="1"/>
  <c r="K99" i="1"/>
  <c r="K608" i="1"/>
  <c r="E239" i="1"/>
  <c r="I239" i="1" s="1"/>
  <c r="K239" i="1" s="1"/>
  <c r="J44" i="1"/>
  <c r="E44" i="1"/>
  <c r="I44" i="1" s="1"/>
  <c r="K521" i="1"/>
  <c r="K343" i="1"/>
  <c r="K360" i="1"/>
  <c r="K366" i="1"/>
  <c r="K50" i="1"/>
  <c r="K504" i="1"/>
  <c r="K169" i="1"/>
  <c r="I348" i="1"/>
  <c r="K348" i="1" s="1"/>
  <c r="D924" i="1"/>
  <c r="D1061" i="1"/>
  <c r="K1080" i="1"/>
  <c r="K1085" i="1"/>
  <c r="F195" i="1"/>
  <c r="D196" i="1"/>
  <c r="J195" i="1"/>
  <c r="D964" i="1"/>
  <c r="D1079" i="1"/>
  <c r="K245" i="1"/>
  <c r="K728" i="1"/>
  <c r="K525" i="1"/>
  <c r="D1075" i="1"/>
  <c r="D961" i="1"/>
  <c r="D998" i="1"/>
  <c r="D1124" i="1"/>
  <c r="F1047" i="1"/>
  <c r="E1047" i="1" s="1"/>
  <c r="I1047" i="1" s="1"/>
  <c r="J1047" i="1"/>
  <c r="K357" i="1"/>
  <c r="K40" i="1"/>
  <c r="D630" i="1"/>
  <c r="D628" i="1"/>
  <c r="D629" i="1"/>
  <c r="D633" i="1"/>
  <c r="D634" i="1" s="1"/>
  <c r="D627" i="1"/>
  <c r="K79" i="1"/>
  <c r="J1025" i="1"/>
  <c r="F1025" i="1"/>
  <c r="E1025" i="1" s="1"/>
  <c r="I1025" i="1" s="1"/>
  <c r="J259" i="1"/>
  <c r="E259" i="1"/>
  <c r="I259" i="1" s="1"/>
  <c r="D1077" i="1"/>
  <c r="D963" i="1"/>
  <c r="D1118" i="1"/>
  <c r="D993" i="1"/>
  <c r="D131" i="1"/>
  <c r="J130" i="1"/>
  <c r="F130" i="1"/>
  <c r="K78" i="1"/>
  <c r="K494" i="1"/>
  <c r="K517" i="1"/>
  <c r="E62" i="1"/>
  <c r="J194" i="1"/>
  <c r="E194" i="1"/>
  <c r="I194" i="1" s="1"/>
  <c r="K489" i="1"/>
  <c r="I293" i="1"/>
  <c r="K293" i="1" s="1"/>
  <c r="K461" i="1"/>
  <c r="J110" i="1"/>
  <c r="E110" i="1"/>
  <c r="I110" i="1" s="1"/>
  <c r="K505" i="1"/>
  <c r="K121" i="1"/>
  <c r="K355" i="1"/>
  <c r="K553" i="1"/>
  <c r="K174" i="1"/>
  <c r="J382" i="1"/>
  <c r="F382" i="1"/>
  <c r="E382" i="1" s="1"/>
  <c r="I382" i="1" s="1"/>
  <c r="K382" i="1" s="1"/>
  <c r="F941" i="1"/>
  <c r="E941" i="1" s="1"/>
  <c r="I941" i="1" s="1"/>
  <c r="J941" i="1"/>
  <c r="K318" i="1"/>
  <c r="D1122" i="1"/>
  <c r="D996" i="1"/>
  <c r="K734" i="1"/>
  <c r="K545" i="1"/>
  <c r="D624" i="1"/>
  <c r="D620" i="1"/>
  <c r="D623" i="1"/>
  <c r="D621" i="1"/>
  <c r="D622" i="1"/>
  <c r="D619" i="1"/>
  <c r="K101" i="1"/>
  <c r="K173" i="1"/>
  <c r="K1005" i="1"/>
  <c r="J260" i="1"/>
  <c r="D261" i="1"/>
  <c r="F260" i="1"/>
  <c r="E260" i="1" s="1"/>
  <c r="I260" i="1" s="1"/>
  <c r="K477" i="1"/>
  <c r="K49" i="1"/>
  <c r="D1020" i="1"/>
  <c r="D919" i="1"/>
  <c r="E157" i="1"/>
  <c r="I157" i="1" s="1"/>
  <c r="J157" i="1"/>
  <c r="K248" i="1"/>
  <c r="K496" i="1"/>
  <c r="J175" i="1"/>
  <c r="E175" i="1"/>
  <c r="I175" i="1" s="1"/>
  <c r="K676" i="1"/>
  <c r="D576" i="1"/>
  <c r="D574" i="1"/>
  <c r="D578" i="1"/>
  <c r="D575" i="1"/>
  <c r="K1002" i="1"/>
  <c r="E1068" i="1"/>
  <c r="I1068" i="1" s="1"/>
  <c r="J1068" i="1"/>
  <c r="D985" i="1"/>
  <c r="D1104" i="1"/>
  <c r="J602" i="1"/>
  <c r="E602" i="1"/>
  <c r="I602" i="1" s="1"/>
  <c r="J118" i="1"/>
  <c r="E118" i="1"/>
  <c r="I118" i="1" s="1"/>
  <c r="E177" i="1"/>
  <c r="I177" i="1" s="1"/>
  <c r="J177" i="1"/>
  <c r="K136" i="1"/>
  <c r="K542" i="1"/>
  <c r="D999" i="1"/>
  <c r="D1066" i="1"/>
  <c r="J992" i="1"/>
  <c r="F992" i="1"/>
  <c r="E992" i="1" s="1"/>
  <c r="I992" i="1" s="1"/>
  <c r="I329" i="1"/>
  <c r="K329" i="1" s="1"/>
  <c r="D1081" i="1"/>
  <c r="D965" i="1"/>
  <c r="K51" i="1"/>
  <c r="E1113" i="1"/>
  <c r="I1113" i="1" s="1"/>
  <c r="J1113" i="1"/>
  <c r="K436" i="1"/>
  <c r="I611" i="1"/>
  <c r="K611" i="1" s="1"/>
  <c r="K321" i="1"/>
  <c r="K104" i="1"/>
  <c r="D599" i="1"/>
  <c r="D598" i="1"/>
  <c r="E57" i="1"/>
  <c r="I57" i="1" s="1"/>
  <c r="D58" i="1"/>
  <c r="J57" i="1"/>
  <c r="K335" i="1"/>
  <c r="K480" i="1"/>
  <c r="K422" i="1"/>
  <c r="E464" i="1"/>
  <c r="I464" i="1" s="1"/>
  <c r="J464" i="1"/>
  <c r="J536" i="1"/>
  <c r="F536" i="1"/>
  <c r="J503" i="1"/>
  <c r="E503" i="1"/>
  <c r="I503" i="1" s="1"/>
  <c r="K658" i="1"/>
  <c r="K289" i="1"/>
  <c r="K364" i="1"/>
  <c r="K297" i="1"/>
  <c r="J989" i="1"/>
  <c r="E989" i="1"/>
  <c r="I989" i="1" s="1"/>
  <c r="D1073" i="1"/>
  <c r="D959" i="1"/>
  <c r="D139" i="1"/>
  <c r="J137" i="1"/>
  <c r="D140" i="1"/>
  <c r="F137" i="1"/>
  <c r="D141" i="1"/>
  <c r="D138" i="1"/>
  <c r="D142" i="1"/>
  <c r="D1052" i="1"/>
  <c r="D946" i="1"/>
  <c r="D1027" i="1"/>
  <c r="D926" i="1"/>
  <c r="E255" i="1"/>
  <c r="I255" i="1" s="1"/>
  <c r="D256" i="1"/>
  <c r="J255" i="1"/>
  <c r="K176" i="1"/>
  <c r="C793" i="1"/>
  <c r="J330" i="1"/>
  <c r="F330" i="1"/>
  <c r="D1074" i="1"/>
  <c r="D960" i="1"/>
  <c r="D112" i="1"/>
  <c r="J111" i="1"/>
  <c r="D113" i="1"/>
  <c r="E111" i="1"/>
  <c r="I111" i="1" s="1"/>
  <c r="K1071" i="1"/>
  <c r="K359" i="1"/>
  <c r="C811" i="1"/>
  <c r="F396" i="1"/>
  <c r="J396" i="1"/>
  <c r="I701" i="1"/>
  <c r="K701" i="1" s="1"/>
  <c r="E123" i="1"/>
  <c r="I123" i="1" s="1"/>
  <c r="J123" i="1"/>
  <c r="K449" i="1"/>
  <c r="E151" i="1"/>
  <c r="I151" i="1" s="1"/>
  <c r="J151" i="1"/>
  <c r="D927" i="1"/>
  <c r="D1029" i="1"/>
  <c r="K22" i="1"/>
  <c r="D1076" i="1"/>
  <c r="D962" i="1"/>
  <c r="F179" i="1"/>
  <c r="E179" i="1" s="1"/>
  <c r="I179" i="1" s="1"/>
  <c r="J179" i="1"/>
  <c r="K572" i="1"/>
  <c r="K573" i="1"/>
  <c r="J134" i="1"/>
  <c r="E134" i="1"/>
  <c r="I134" i="1" s="1"/>
  <c r="D1102" i="1"/>
  <c r="D983" i="1"/>
  <c r="E148" i="1"/>
  <c r="I148" i="1" s="1"/>
  <c r="J148" i="1"/>
  <c r="C815" i="1"/>
  <c r="J180" i="1"/>
  <c r="D181" i="1"/>
  <c r="F180" i="1"/>
  <c r="E180" i="1" s="1"/>
  <c r="I180" i="1" s="1"/>
  <c r="K337" i="1"/>
  <c r="K187" i="1"/>
  <c r="K354" i="1"/>
  <c r="K295" i="1"/>
  <c r="E280" i="1"/>
  <c r="I280" i="1" s="1"/>
  <c r="J280" i="1"/>
  <c r="K455" i="1"/>
  <c r="K402" i="1"/>
  <c r="J107" i="1"/>
  <c r="E107" i="1"/>
  <c r="I107" i="1" s="1"/>
  <c r="K407" i="1"/>
  <c r="K406" i="1"/>
  <c r="K439" i="1"/>
  <c r="J596" i="1"/>
  <c r="E596" i="1"/>
  <c r="I596" i="1" s="1"/>
  <c r="E948" i="1"/>
  <c r="I948" i="1" s="1"/>
  <c r="J948" i="1"/>
  <c r="K126" i="1"/>
  <c r="J534" i="1"/>
  <c r="D535" i="1"/>
  <c r="F534" i="1"/>
  <c r="D944" i="1"/>
  <c r="D1050" i="1"/>
  <c r="E193" i="1"/>
  <c r="I193" i="1" s="1"/>
  <c r="J193" i="1"/>
  <c r="J1112" i="1"/>
  <c r="E1112" i="1"/>
  <c r="I1112" i="1" s="1"/>
  <c r="E440" i="1"/>
  <c r="I440" i="1" s="1"/>
  <c r="D441" i="1"/>
  <c r="J440" i="1"/>
  <c r="C884" i="1"/>
  <c r="D1078" i="1" s="1"/>
  <c r="E652" i="1"/>
  <c r="I652" i="1" s="1"/>
  <c r="D653" i="1"/>
  <c r="J652" i="1"/>
  <c r="E246" i="1"/>
  <c r="I246" i="1" s="1"/>
  <c r="J246" i="1"/>
  <c r="K445" i="1"/>
  <c r="K510" i="1"/>
  <c r="E191" i="1"/>
  <c r="I191" i="1" s="1"/>
  <c r="D192" i="1"/>
  <c r="J191" i="1"/>
  <c r="J490" i="1"/>
  <c r="F490" i="1"/>
  <c r="E490" i="1" s="1"/>
  <c r="I490" i="1" s="1"/>
  <c r="I24" i="1"/>
  <c r="E153" i="1"/>
  <c r="I153" i="1" s="1"/>
  <c r="J153" i="1"/>
  <c r="J392" i="1"/>
  <c r="E392" i="1"/>
  <c r="I392" i="1" s="1"/>
  <c r="K655" i="1"/>
  <c r="J152" i="1"/>
  <c r="E152" i="1"/>
  <c r="I152" i="1" s="1"/>
  <c r="D1041" i="1"/>
  <c r="D1004" i="1"/>
  <c r="E254" i="1"/>
  <c r="I254" i="1" s="1"/>
  <c r="J254" i="1"/>
  <c r="J405" i="1"/>
  <c r="E405" i="1"/>
  <c r="I405" i="1" s="1"/>
  <c r="J1117" i="1"/>
  <c r="F1117" i="1"/>
  <c r="E1117" i="1" s="1"/>
  <c r="I1117" i="1" s="1"/>
  <c r="D952" i="1"/>
  <c r="J150" i="1"/>
  <c r="E150" i="1"/>
  <c r="I150" i="1" s="1"/>
  <c r="K287" i="1"/>
  <c r="D1070" i="1"/>
  <c r="D957" i="1"/>
  <c r="E600" i="1"/>
  <c r="I600" i="1" s="1"/>
  <c r="J600" i="1"/>
  <c r="D601" i="1"/>
  <c r="E1114" i="1"/>
  <c r="I1114" i="1" s="1"/>
  <c r="J1114" i="1"/>
  <c r="D1003" i="1"/>
  <c r="D1086" i="1"/>
  <c r="E465" i="1"/>
  <c r="I465" i="1" s="1"/>
  <c r="J465" i="1"/>
  <c r="D994" i="1"/>
  <c r="D484" i="1"/>
  <c r="J483" i="1"/>
  <c r="E483" i="1"/>
  <c r="I483" i="1" s="1"/>
  <c r="D951" i="1"/>
  <c r="D1057" i="1"/>
  <c r="K479" i="1"/>
  <c r="K340" i="1"/>
  <c r="E1028" i="1"/>
  <c r="I1028" i="1" s="1"/>
  <c r="J1028" i="1"/>
  <c r="J129" i="1"/>
  <c r="F129" i="1"/>
  <c r="K1059" i="1"/>
  <c r="J365" i="1"/>
  <c r="F365" i="1"/>
  <c r="E365" i="1" s="1"/>
  <c r="I365" i="1" s="1"/>
  <c r="C902" i="1"/>
  <c r="D1058" i="1" s="1"/>
  <c r="E730" i="1"/>
  <c r="I730" i="1" s="1"/>
  <c r="J730" i="1"/>
  <c r="E108" i="1"/>
  <c r="I108" i="1" s="1"/>
  <c r="J108" i="1"/>
  <c r="E1000" i="1"/>
  <c r="I1000" i="1" s="1"/>
  <c r="J1000" i="1"/>
  <c r="D986" i="1"/>
  <c r="D1108" i="1"/>
  <c r="J103" i="1"/>
  <c r="E103" i="1"/>
  <c r="I103" i="1" s="1"/>
  <c r="K103" i="1" s="1"/>
  <c r="K367" i="1"/>
  <c r="K273" i="1"/>
  <c r="J551" i="1"/>
  <c r="E551" i="1"/>
  <c r="I551" i="1" s="1"/>
  <c r="D258" i="1"/>
  <c r="J257" i="1"/>
  <c r="E257" i="1"/>
  <c r="I257" i="1" s="1"/>
  <c r="J469" i="1"/>
  <c r="F469" i="1"/>
  <c r="E469" i="1" s="1"/>
  <c r="I469" i="1" s="1"/>
  <c r="J149" i="1"/>
  <c r="F149" i="1"/>
  <c r="E149" i="1" s="1"/>
  <c r="I149" i="1" s="1"/>
  <c r="J393" i="1"/>
  <c r="E393" i="1"/>
  <c r="I393" i="1" s="1"/>
  <c r="C809" i="1"/>
  <c r="D1023" i="1"/>
  <c r="D922" i="1"/>
  <c r="F240" i="1"/>
  <c r="E240" i="1" s="1"/>
  <c r="I240" i="1" s="1"/>
  <c r="J240" i="1"/>
  <c r="K549" i="1"/>
  <c r="K1001" i="1"/>
  <c r="K559" i="1"/>
  <c r="C868" i="1"/>
  <c r="D1094" i="1" s="1"/>
  <c r="J604" i="1"/>
  <c r="E604" i="1"/>
  <c r="I604" i="1" s="1"/>
  <c r="E127" i="1"/>
  <c r="I127" i="1" s="1"/>
  <c r="J127" i="1"/>
  <c r="K550" i="1"/>
  <c r="K460" i="1"/>
  <c r="I328" i="1"/>
  <c r="K328" i="1" s="1"/>
  <c r="K1006" i="1"/>
  <c r="K390" i="1"/>
  <c r="J183" i="1"/>
  <c r="E183" i="1"/>
  <c r="I183" i="1" s="1"/>
  <c r="K475" i="1"/>
  <c r="D1051" i="1"/>
  <c r="D945" i="1"/>
  <c r="K648" i="1"/>
  <c r="K119" i="1"/>
  <c r="D615" i="1"/>
  <c r="D614" i="1"/>
  <c r="D616" i="1"/>
  <c r="K231" i="1"/>
  <c r="C849" i="1"/>
  <c r="J605" i="1"/>
  <c r="E605" i="1"/>
  <c r="I605" i="1" s="1"/>
  <c r="J170" i="1"/>
  <c r="E170" i="1"/>
  <c r="I170" i="1" s="1"/>
  <c r="J59" i="1"/>
  <c r="E59" i="1"/>
  <c r="I59" i="1" s="1"/>
  <c r="E481" i="1"/>
  <c r="I481" i="1" s="1"/>
  <c r="J481" i="1"/>
  <c r="C803" i="1"/>
  <c r="J262" i="1"/>
  <c r="E262" i="1"/>
  <c r="I262" i="1" s="1"/>
  <c r="J537" i="1"/>
  <c r="C794" i="1"/>
  <c r="F537" i="1"/>
  <c r="E537" i="1" s="1"/>
  <c r="I537" i="1" s="1"/>
  <c r="K247" i="1"/>
  <c r="E146" i="1"/>
  <c r="I146" i="1" s="1"/>
  <c r="J146" i="1"/>
  <c r="D1053" i="1"/>
  <c r="D947" i="1"/>
  <c r="K488" i="1"/>
  <c r="D1037" i="1"/>
  <c r="D933" i="1"/>
  <c r="J190" i="1"/>
  <c r="E190" i="1"/>
  <c r="I190" i="1" s="1"/>
  <c r="F182" i="1"/>
  <c r="E182" i="1" s="1"/>
  <c r="J182" i="1"/>
  <c r="D1065" i="1"/>
  <c r="D956" i="1"/>
  <c r="K679" i="1"/>
  <c r="E456" i="1"/>
  <c r="I456" i="1" s="1"/>
  <c r="J456" i="1"/>
  <c r="J100" i="1"/>
  <c r="E100" i="1"/>
  <c r="I100" i="1" s="1"/>
  <c r="D109" i="1"/>
  <c r="J403" i="1"/>
  <c r="E403" i="1"/>
  <c r="I403" i="1" s="1"/>
  <c r="C790" i="1"/>
  <c r="D970" i="1"/>
  <c r="D1088" i="1"/>
  <c r="D955" i="1"/>
  <c r="D1064" i="1"/>
  <c r="K30" i="1"/>
  <c r="K499" i="1"/>
  <c r="K435" i="1"/>
  <c r="D200" i="1"/>
  <c r="D209" i="1"/>
  <c r="D201" i="1"/>
  <c r="K400" i="1"/>
  <c r="D1039" i="1"/>
  <c r="D935" i="1"/>
  <c r="K502" i="1"/>
  <c r="K52" i="1"/>
  <c r="J509" i="1"/>
  <c r="F509" i="1"/>
  <c r="E509" i="1" s="1"/>
  <c r="I509" i="1" s="1"/>
  <c r="K250" i="1"/>
  <c r="K331" i="1"/>
  <c r="D976" i="1"/>
  <c r="E1105" i="1"/>
  <c r="I1105" i="1" s="1"/>
  <c r="J1105" i="1"/>
  <c r="K462" i="1"/>
  <c r="K731" i="1"/>
  <c r="K404" i="1"/>
  <c r="K53" i="1"/>
  <c r="D1121" i="1"/>
  <c r="D995" i="1"/>
  <c r="K135" i="1"/>
  <c r="J442" i="1"/>
  <c r="E442" i="1"/>
  <c r="I442" i="1" s="1"/>
  <c r="D164" i="1"/>
  <c r="D160" i="1"/>
  <c r="D165" i="1"/>
  <c r="D162" i="1"/>
  <c r="D159" i="1"/>
  <c r="D163" i="1"/>
  <c r="E603" i="1"/>
  <c r="I603" i="1" s="1"/>
  <c r="J603" i="1"/>
  <c r="K344" i="1"/>
  <c r="K299" i="1"/>
  <c r="E938" i="1"/>
  <c r="I938" i="1" s="1"/>
  <c r="J938" i="1"/>
  <c r="K386" i="1"/>
  <c r="D342" i="1"/>
  <c r="J341" i="1"/>
  <c r="E341" i="1"/>
  <c r="I341" i="1" s="1"/>
  <c r="C792" i="1"/>
  <c r="K483" i="1" l="1"/>
  <c r="E1042" i="1"/>
  <c r="I1042" i="1" s="1"/>
  <c r="K118" i="1"/>
  <c r="K122" i="1"/>
  <c r="K375" i="1"/>
  <c r="E1067" i="1"/>
  <c r="I1067" i="1" s="1"/>
  <c r="K1067" i="1" s="1"/>
  <c r="K149" i="1"/>
  <c r="K651" i="1"/>
  <c r="J1084" i="1"/>
  <c r="K1084" i="1" s="1"/>
  <c r="F968" i="1"/>
  <c r="E968" i="1" s="1"/>
  <c r="I968" i="1" s="1"/>
  <c r="K968" i="1" s="1"/>
  <c r="J1054" i="1"/>
  <c r="K1054" i="1" s="1"/>
  <c r="K152" i="1"/>
  <c r="E278" i="1"/>
  <c r="I278" i="1" s="1"/>
  <c r="K278" i="1" s="1"/>
  <c r="J1030" i="1"/>
  <c r="K465" i="1"/>
  <c r="K365" i="1"/>
  <c r="K190" i="1"/>
  <c r="K43" i="1"/>
  <c r="E524" i="1"/>
  <c r="I524" i="1" s="1"/>
  <c r="K524" i="1" s="1"/>
  <c r="K469" i="1"/>
  <c r="K179" i="1"/>
  <c r="E236" i="1"/>
  <c r="I236" i="1" s="1"/>
  <c r="K236" i="1" s="1"/>
  <c r="J95" i="1"/>
  <c r="K95" i="1" s="1"/>
  <c r="K264" i="1"/>
  <c r="K503" i="1"/>
  <c r="K42" i="1"/>
  <c r="K38" i="1"/>
  <c r="J1111" i="1"/>
  <c r="K1111" i="1" s="1"/>
  <c r="K90" i="1"/>
  <c r="K92" i="1"/>
  <c r="K59" i="1"/>
  <c r="K1117" i="1"/>
  <c r="J93" i="1"/>
  <c r="E93" i="1"/>
  <c r="I93" i="1" s="1"/>
  <c r="K1025" i="1"/>
  <c r="E91" i="1"/>
  <c r="I91" i="1" s="1"/>
  <c r="J91" i="1"/>
  <c r="K509" i="1"/>
  <c r="K378" i="1"/>
  <c r="K24" i="1"/>
  <c r="K110" i="1"/>
  <c r="K259" i="1"/>
  <c r="K111" i="1"/>
  <c r="K596" i="1"/>
  <c r="K235" i="1"/>
  <c r="E241" i="1"/>
  <c r="K100" i="1"/>
  <c r="K392" i="1"/>
  <c r="K379" i="1"/>
  <c r="E1106" i="1"/>
  <c r="I1106" i="1" s="1"/>
  <c r="J1106" i="1"/>
  <c r="E937" i="1"/>
  <c r="I937" i="1" s="1"/>
  <c r="J937" i="1"/>
  <c r="D1055" i="1"/>
  <c r="E1055" i="1" s="1"/>
  <c r="I1055" i="1" s="1"/>
  <c r="K193" i="1"/>
  <c r="K148" i="1"/>
  <c r="K240" i="1"/>
  <c r="K246" i="1"/>
  <c r="D954" i="1"/>
  <c r="J954" i="1" s="1"/>
  <c r="K229" i="1"/>
  <c r="K257" i="1"/>
  <c r="K153" i="1"/>
  <c r="I739" i="1"/>
  <c r="K739" i="1" s="1"/>
  <c r="K403" i="1"/>
  <c r="K170" i="1"/>
  <c r="K107" i="1"/>
  <c r="K134" i="1"/>
  <c r="K989" i="1"/>
  <c r="K602" i="1"/>
  <c r="K260" i="1"/>
  <c r="K194" i="1"/>
  <c r="K44" i="1"/>
  <c r="K39" i="1"/>
  <c r="K41" i="1"/>
  <c r="K730" i="1"/>
  <c r="E137" i="1"/>
  <c r="I137" i="1" s="1"/>
  <c r="K137" i="1" s="1"/>
  <c r="K180" i="1"/>
  <c r="K280" i="1"/>
  <c r="K941" i="1"/>
  <c r="K123" i="1"/>
  <c r="K481" i="1"/>
  <c r="K442" i="1"/>
  <c r="K537" i="1"/>
  <c r="K605" i="1"/>
  <c r="K150" i="1"/>
  <c r="K490" i="1"/>
  <c r="E1058" i="1"/>
  <c r="I1058" i="1" s="1"/>
  <c r="J1058" i="1"/>
  <c r="E1053" i="1"/>
  <c r="I1053" i="1" s="1"/>
  <c r="J1053" i="1"/>
  <c r="E962" i="1"/>
  <c r="I962" i="1" s="1"/>
  <c r="J962" i="1"/>
  <c r="E1122" i="1"/>
  <c r="I1122" i="1" s="1"/>
  <c r="J1122" i="1"/>
  <c r="C854" i="1"/>
  <c r="J627" i="1"/>
  <c r="F627" i="1"/>
  <c r="E1086" i="1"/>
  <c r="I1086" i="1" s="1"/>
  <c r="J1086" i="1"/>
  <c r="K254" i="1"/>
  <c r="E998" i="1"/>
  <c r="I998" i="1" s="1"/>
  <c r="J998" i="1"/>
  <c r="K146" i="1"/>
  <c r="E58" i="1"/>
  <c r="I58" i="1" s="1"/>
  <c r="J58" i="1"/>
  <c r="E961" i="1"/>
  <c r="I961" i="1" s="1"/>
  <c r="J961" i="1"/>
  <c r="J945" i="1"/>
  <c r="F945" i="1"/>
  <c r="E945" i="1" s="1"/>
  <c r="I945" i="1" s="1"/>
  <c r="K652" i="1"/>
  <c r="K255" i="1"/>
  <c r="K57" i="1"/>
  <c r="K157" i="1"/>
  <c r="C856" i="1"/>
  <c r="E619" i="1"/>
  <c r="I619" i="1" s="1"/>
  <c r="J619" i="1"/>
  <c r="J1061" i="1"/>
  <c r="F1061" i="1"/>
  <c r="E1061" i="1" s="1"/>
  <c r="I1061" i="1" s="1"/>
  <c r="F1051" i="1"/>
  <c r="E1051" i="1" s="1"/>
  <c r="I1051" i="1" s="1"/>
  <c r="J1051" i="1"/>
  <c r="E1078" i="1"/>
  <c r="I1078" i="1" s="1"/>
  <c r="J1078" i="1"/>
  <c r="J926" i="1"/>
  <c r="F926" i="1"/>
  <c r="E926" i="1" s="1"/>
  <c r="I926" i="1" s="1"/>
  <c r="E139" i="1"/>
  <c r="I139" i="1" s="1"/>
  <c r="J139" i="1"/>
  <c r="E536" i="1"/>
  <c r="J919" i="1"/>
  <c r="E919" i="1"/>
  <c r="I919" i="1" s="1"/>
  <c r="C851" i="1"/>
  <c r="J622" i="1"/>
  <c r="E622" i="1"/>
  <c r="I622" i="1" s="1"/>
  <c r="C847" i="1"/>
  <c r="J630" i="1"/>
  <c r="F630" i="1"/>
  <c r="E630" i="1" s="1"/>
  <c r="I630" i="1" s="1"/>
  <c r="D1062" i="1"/>
  <c r="D925" i="1"/>
  <c r="E951" i="1"/>
  <c r="I951" i="1" s="1"/>
  <c r="J951" i="1"/>
  <c r="J601" i="1"/>
  <c r="E601" i="1"/>
  <c r="I601" i="1" s="1"/>
  <c r="E534" i="1"/>
  <c r="E927" i="1"/>
  <c r="I927" i="1" s="1"/>
  <c r="J927" i="1"/>
  <c r="J960" i="1"/>
  <c r="F960" i="1"/>
  <c r="E960" i="1" s="1"/>
  <c r="I960" i="1" s="1"/>
  <c r="J1027" i="1"/>
  <c r="F1027" i="1"/>
  <c r="E1027" i="1" s="1"/>
  <c r="I1027" i="1" s="1"/>
  <c r="J1020" i="1"/>
  <c r="E1020" i="1"/>
  <c r="I1020" i="1" s="1"/>
  <c r="C838" i="1"/>
  <c r="J621" i="1"/>
  <c r="E621" i="1"/>
  <c r="I621" i="1" s="1"/>
  <c r="K127" i="1"/>
  <c r="J1023" i="1"/>
  <c r="E1023" i="1"/>
  <c r="I1023" i="1" s="1"/>
  <c r="E986" i="1"/>
  <c r="I986" i="1" s="1"/>
  <c r="J986" i="1"/>
  <c r="K1042" i="1"/>
  <c r="J441" i="1"/>
  <c r="E441" i="1"/>
  <c r="I441" i="1" s="1"/>
  <c r="J181" i="1"/>
  <c r="E181" i="1"/>
  <c r="I181" i="1" s="1"/>
  <c r="F1074" i="1"/>
  <c r="E1074" i="1" s="1"/>
  <c r="I1074" i="1" s="1"/>
  <c r="J1074" i="1"/>
  <c r="F1073" i="1"/>
  <c r="E1073" i="1" s="1"/>
  <c r="I1073" i="1" s="1"/>
  <c r="J1073" i="1"/>
  <c r="J965" i="1"/>
  <c r="F965" i="1"/>
  <c r="E965" i="1" s="1"/>
  <c r="I965" i="1" s="1"/>
  <c r="K177" i="1"/>
  <c r="D583" i="1"/>
  <c r="D579" i="1"/>
  <c r="D580" i="1"/>
  <c r="C840" i="1"/>
  <c r="E623" i="1"/>
  <c r="I623" i="1" s="1"/>
  <c r="J623" i="1"/>
  <c r="J196" i="1"/>
  <c r="F196" i="1"/>
  <c r="D1082" i="1"/>
  <c r="D966" i="1"/>
  <c r="E159" i="1"/>
  <c r="I159" i="1" s="1"/>
  <c r="J159" i="1"/>
  <c r="D1060" i="1"/>
  <c r="D953" i="1"/>
  <c r="D1021" i="1"/>
  <c r="D920" i="1"/>
  <c r="K600" i="1"/>
  <c r="E192" i="1"/>
  <c r="I192" i="1" s="1"/>
  <c r="J192" i="1"/>
  <c r="K440" i="1"/>
  <c r="K151" i="1"/>
  <c r="E396" i="1"/>
  <c r="E1052" i="1"/>
  <c r="I1052" i="1" s="1"/>
  <c r="J1052" i="1"/>
  <c r="K464" i="1"/>
  <c r="J1081" i="1"/>
  <c r="F1081" i="1"/>
  <c r="E1081" i="1" s="1"/>
  <c r="I1081" i="1" s="1"/>
  <c r="C844" i="1"/>
  <c r="J574" i="1"/>
  <c r="F574" i="1"/>
  <c r="E574" i="1" s="1"/>
  <c r="I574" i="1" s="1"/>
  <c r="E620" i="1"/>
  <c r="I620" i="1" s="1"/>
  <c r="C857" i="1"/>
  <c r="J620" i="1"/>
  <c r="J1050" i="1"/>
  <c r="F1050" i="1"/>
  <c r="E1050" i="1" s="1"/>
  <c r="I1050" i="1" s="1"/>
  <c r="D950" i="1"/>
  <c r="D1056" i="1"/>
  <c r="E1066" i="1"/>
  <c r="I1066" i="1" s="1"/>
  <c r="J1066" i="1"/>
  <c r="E1079" i="1"/>
  <c r="I1079" i="1" s="1"/>
  <c r="J1079" i="1"/>
  <c r="E1075" i="1"/>
  <c r="I1075" i="1" s="1"/>
  <c r="J1075" i="1"/>
  <c r="E995" i="1"/>
  <c r="I995" i="1" s="1"/>
  <c r="J995" i="1"/>
  <c r="D211" i="1"/>
  <c r="D212" i="1"/>
  <c r="J109" i="1"/>
  <c r="E109" i="1"/>
  <c r="I109" i="1" s="1"/>
  <c r="J952" i="1"/>
  <c r="E952" i="1"/>
  <c r="I952" i="1" s="1"/>
  <c r="J959" i="1"/>
  <c r="F959" i="1"/>
  <c r="E959" i="1" s="1"/>
  <c r="I959" i="1" s="1"/>
  <c r="J599" i="1"/>
  <c r="F599" i="1"/>
  <c r="E599" i="1" s="1"/>
  <c r="I599" i="1" s="1"/>
  <c r="K599" i="1" s="1"/>
  <c r="J575" i="1"/>
  <c r="E575" i="1"/>
  <c r="I575" i="1" s="1"/>
  <c r="C866" i="1"/>
  <c r="D1036" i="1" s="1"/>
  <c r="J163" i="1"/>
  <c r="E163" i="1"/>
  <c r="I163" i="1" s="1"/>
  <c r="D1100" i="1"/>
  <c r="D981" i="1"/>
  <c r="E946" i="1"/>
  <c r="I946" i="1" s="1"/>
  <c r="J946" i="1"/>
  <c r="K341" i="1"/>
  <c r="J162" i="1"/>
  <c r="E162" i="1"/>
  <c r="I162" i="1" s="1"/>
  <c r="K456" i="1"/>
  <c r="E933" i="1"/>
  <c r="I933" i="1" s="1"/>
  <c r="J933" i="1"/>
  <c r="K262" i="1"/>
  <c r="K183" i="1"/>
  <c r="K604" i="1"/>
  <c r="K393" i="1"/>
  <c r="K1000" i="1"/>
  <c r="E129" i="1"/>
  <c r="E484" i="1"/>
  <c r="I484" i="1" s="1"/>
  <c r="J484" i="1"/>
  <c r="K405" i="1"/>
  <c r="K191" i="1"/>
  <c r="K1112" i="1"/>
  <c r="K948" i="1"/>
  <c r="D991" i="1"/>
  <c r="D1116" i="1"/>
  <c r="K1030" i="1"/>
  <c r="E330" i="1"/>
  <c r="J142" i="1"/>
  <c r="E142" i="1"/>
  <c r="I142" i="1" s="1"/>
  <c r="C842" i="1"/>
  <c r="E576" i="1"/>
  <c r="I576" i="1" s="1"/>
  <c r="J576" i="1"/>
  <c r="E624" i="1"/>
  <c r="I624" i="1" s="1"/>
  <c r="J624" i="1"/>
  <c r="C839" i="1"/>
  <c r="E131" i="1"/>
  <c r="I131" i="1" s="1"/>
  <c r="J131" i="1"/>
  <c r="E195" i="1"/>
  <c r="E1063" i="1"/>
  <c r="I1063" i="1" s="1"/>
  <c r="J1063" i="1"/>
  <c r="J970" i="1"/>
  <c r="F970" i="1"/>
  <c r="E970" i="1" s="1"/>
  <c r="I970" i="1" s="1"/>
  <c r="J1124" i="1"/>
  <c r="E1124" i="1"/>
  <c r="I1124" i="1" s="1"/>
  <c r="E1039" i="1"/>
  <c r="I1039" i="1" s="1"/>
  <c r="J1039" i="1"/>
  <c r="K1028" i="1"/>
  <c r="E983" i="1"/>
  <c r="I983" i="1" s="1"/>
  <c r="J983" i="1"/>
  <c r="E985" i="1"/>
  <c r="I985" i="1" s="1"/>
  <c r="J985" i="1"/>
  <c r="E1003" i="1"/>
  <c r="I1003" i="1" s="1"/>
  <c r="J1003" i="1"/>
  <c r="E1118" i="1"/>
  <c r="I1118" i="1" s="1"/>
  <c r="J1118" i="1"/>
  <c r="E1041" i="1"/>
  <c r="I1041" i="1" s="1"/>
  <c r="J1041" i="1"/>
  <c r="K1068" i="1"/>
  <c r="K1114" i="1"/>
  <c r="E1029" i="1"/>
  <c r="I1029" i="1" s="1"/>
  <c r="J1029" i="1"/>
  <c r="K1113" i="1"/>
  <c r="J1108" i="1"/>
  <c r="E1108" i="1"/>
  <c r="I1108" i="1" s="1"/>
  <c r="E165" i="1"/>
  <c r="I165" i="1" s="1"/>
  <c r="J165" i="1"/>
  <c r="E1037" i="1"/>
  <c r="I1037" i="1" s="1"/>
  <c r="J1037" i="1"/>
  <c r="J616" i="1"/>
  <c r="E616" i="1"/>
  <c r="I616" i="1" s="1"/>
  <c r="E258" i="1"/>
  <c r="I258" i="1" s="1"/>
  <c r="J258" i="1"/>
  <c r="J1120" i="1"/>
  <c r="E1120" i="1"/>
  <c r="I1120" i="1" s="1"/>
  <c r="J935" i="1"/>
  <c r="E935" i="1"/>
  <c r="I935" i="1" s="1"/>
  <c r="E1104" i="1"/>
  <c r="I1104" i="1" s="1"/>
  <c r="J1104" i="1"/>
  <c r="J944" i="1"/>
  <c r="F944" i="1"/>
  <c r="E944" i="1" s="1"/>
  <c r="I944" i="1" s="1"/>
  <c r="J113" i="1"/>
  <c r="E113" i="1"/>
  <c r="I113" i="1" s="1"/>
  <c r="E1102" i="1"/>
  <c r="I1102" i="1" s="1"/>
  <c r="J1102" i="1"/>
  <c r="J256" i="1"/>
  <c r="E256" i="1"/>
  <c r="I256" i="1" s="1"/>
  <c r="I62" i="1"/>
  <c r="K62" i="1" s="1"/>
  <c r="E976" i="1"/>
  <c r="I976" i="1" s="1"/>
  <c r="J976" i="1"/>
  <c r="D202" i="1"/>
  <c r="D203" i="1"/>
  <c r="D206" i="1"/>
  <c r="D204" i="1"/>
  <c r="D207" i="1"/>
  <c r="D205" i="1"/>
  <c r="I182" i="1"/>
  <c r="K182" i="1" s="1"/>
  <c r="E963" i="1"/>
  <c r="I963" i="1" s="1"/>
  <c r="J963" i="1"/>
  <c r="J628" i="1"/>
  <c r="C848" i="1"/>
  <c r="F628" i="1"/>
  <c r="E628" i="1" s="1"/>
  <c r="I628" i="1" s="1"/>
  <c r="J598" i="1"/>
  <c r="E598" i="1"/>
  <c r="I598" i="1" s="1"/>
  <c r="J924" i="1"/>
  <c r="F924" i="1"/>
  <c r="E924" i="1" s="1"/>
  <c r="I924" i="1" s="1"/>
  <c r="K603" i="1"/>
  <c r="E922" i="1"/>
  <c r="I922" i="1" s="1"/>
  <c r="J922" i="1"/>
  <c r="J1064" i="1"/>
  <c r="E1064" i="1"/>
  <c r="I1064" i="1" s="1"/>
  <c r="J957" i="1"/>
  <c r="E957" i="1"/>
  <c r="I957" i="1" s="1"/>
  <c r="J138" i="1"/>
  <c r="E138" i="1"/>
  <c r="I138" i="1" s="1"/>
  <c r="J342" i="1"/>
  <c r="C802" i="1"/>
  <c r="E342" i="1"/>
  <c r="I342" i="1" s="1"/>
  <c r="J160" i="1"/>
  <c r="D161" i="1"/>
  <c r="F160" i="1"/>
  <c r="E160" i="1" s="1"/>
  <c r="I160" i="1" s="1"/>
  <c r="E955" i="1"/>
  <c r="I955" i="1" s="1"/>
  <c r="J955" i="1"/>
  <c r="E956" i="1"/>
  <c r="I956" i="1" s="1"/>
  <c r="J956" i="1"/>
  <c r="D1123" i="1"/>
  <c r="D997" i="1"/>
  <c r="C865" i="1"/>
  <c r="D1115" i="1" s="1"/>
  <c r="E614" i="1"/>
  <c r="I614" i="1" s="1"/>
  <c r="J614" i="1"/>
  <c r="E1094" i="1"/>
  <c r="I1094" i="1" s="1"/>
  <c r="J1094" i="1"/>
  <c r="K551" i="1"/>
  <c r="K108" i="1"/>
  <c r="E994" i="1"/>
  <c r="I994" i="1" s="1"/>
  <c r="J994" i="1"/>
  <c r="E1070" i="1"/>
  <c r="I1070" i="1" s="1"/>
  <c r="J1070" i="1"/>
  <c r="J141" i="1"/>
  <c r="E141" i="1"/>
  <c r="I141" i="1" s="1"/>
  <c r="K175" i="1"/>
  <c r="E261" i="1"/>
  <c r="I261" i="1" s="1"/>
  <c r="J261" i="1"/>
  <c r="E130" i="1"/>
  <c r="K938" i="1"/>
  <c r="K1105" i="1"/>
  <c r="J1076" i="1"/>
  <c r="E1076" i="1"/>
  <c r="I1076" i="1" s="1"/>
  <c r="F140" i="1"/>
  <c r="E140" i="1" s="1"/>
  <c r="I140" i="1" s="1"/>
  <c r="J140" i="1"/>
  <c r="E993" i="1"/>
  <c r="I993" i="1" s="1"/>
  <c r="J993" i="1"/>
  <c r="C843" i="1"/>
  <c r="E634" i="1"/>
  <c r="I634" i="1" s="1"/>
  <c r="J634" i="1"/>
  <c r="J1004" i="1"/>
  <c r="E1004" i="1"/>
  <c r="I1004" i="1" s="1"/>
  <c r="E653" i="1"/>
  <c r="I653" i="1" s="1"/>
  <c r="J653" i="1"/>
  <c r="C891" i="1"/>
  <c r="D1043" i="1" s="1"/>
  <c r="D654" i="1"/>
  <c r="E999" i="1"/>
  <c r="I999" i="1" s="1"/>
  <c r="J999" i="1"/>
  <c r="C855" i="1"/>
  <c r="J629" i="1"/>
  <c r="F629" i="1"/>
  <c r="J535" i="1"/>
  <c r="F535" i="1"/>
  <c r="C804" i="1"/>
  <c r="E112" i="1"/>
  <c r="I112" i="1" s="1"/>
  <c r="J112" i="1"/>
  <c r="J964" i="1"/>
  <c r="E964" i="1"/>
  <c r="I964" i="1" s="1"/>
  <c r="E1057" i="1"/>
  <c r="I1057" i="1" s="1"/>
  <c r="J1057" i="1"/>
  <c r="E1077" i="1"/>
  <c r="I1077" i="1" s="1"/>
  <c r="J1077" i="1"/>
  <c r="E1121" i="1"/>
  <c r="I1121" i="1" s="1"/>
  <c r="J1121" i="1"/>
  <c r="J200" i="1"/>
  <c r="E200" i="1"/>
  <c r="I200" i="1" s="1"/>
  <c r="J164" i="1"/>
  <c r="E164" i="1"/>
  <c r="I164" i="1" s="1"/>
  <c r="J1088" i="1"/>
  <c r="F1088" i="1"/>
  <c r="E1088" i="1" s="1"/>
  <c r="I1088" i="1" s="1"/>
  <c r="E1065" i="1"/>
  <c r="I1065" i="1" s="1"/>
  <c r="J1065" i="1"/>
  <c r="J947" i="1"/>
  <c r="E947" i="1"/>
  <c r="I947" i="1" s="1"/>
  <c r="E615" i="1"/>
  <c r="I615" i="1" s="1"/>
  <c r="J615" i="1"/>
  <c r="J949" i="1"/>
  <c r="E949" i="1"/>
  <c r="I949" i="1" s="1"/>
  <c r="D1103" i="1"/>
  <c r="D984" i="1"/>
  <c r="K992" i="1"/>
  <c r="E996" i="1"/>
  <c r="I996" i="1" s="1"/>
  <c r="J996" i="1"/>
  <c r="K1047" i="1"/>
  <c r="K162" i="1" l="1"/>
  <c r="K1004" i="1"/>
  <c r="K965" i="1"/>
  <c r="K945" i="1"/>
  <c r="K163" i="1"/>
  <c r="E629" i="1"/>
  <c r="K1088" i="1"/>
  <c r="K964" i="1"/>
  <c r="K970" i="1"/>
  <c r="K1027" i="1"/>
  <c r="K93" i="1"/>
  <c r="K926" i="1"/>
  <c r="K1064" i="1"/>
  <c r="K598" i="1"/>
  <c r="K142" i="1"/>
  <c r="K952" i="1"/>
  <c r="K181" i="1"/>
  <c r="K109" i="1"/>
  <c r="K441" i="1"/>
  <c r="K113" i="1"/>
  <c r="K616" i="1"/>
  <c r="K1076" i="1"/>
  <c r="K628" i="1"/>
  <c r="K959" i="1"/>
  <c r="K621" i="1"/>
  <c r="K919" i="1"/>
  <c r="E627" i="1"/>
  <c r="K947" i="1"/>
  <c r="K1081" i="1"/>
  <c r="K1051" i="1"/>
  <c r="K140" i="1"/>
  <c r="K922" i="1"/>
  <c r="K1050" i="1"/>
  <c r="K630" i="1"/>
  <c r="K957" i="1"/>
  <c r="K944" i="1"/>
  <c r="K1124" i="1"/>
  <c r="K1020" i="1"/>
  <c r="K1003" i="1"/>
  <c r="K484" i="1"/>
  <c r="I241" i="1"/>
  <c r="K241" i="1" s="1"/>
  <c r="K622" i="1"/>
  <c r="K91" i="1"/>
  <c r="K1073" i="1"/>
  <c r="K1061" i="1"/>
  <c r="K961" i="1"/>
  <c r="K160" i="1"/>
  <c r="K1118" i="1"/>
  <c r="K576" i="1"/>
  <c r="K995" i="1"/>
  <c r="K1104" i="1"/>
  <c r="K1074" i="1"/>
  <c r="K601" i="1"/>
  <c r="K192" i="1"/>
  <c r="E954" i="1"/>
  <c r="I954" i="1" s="1"/>
  <c r="K954" i="1" s="1"/>
  <c r="K999" i="1"/>
  <c r="K614" i="1"/>
  <c r="K1120" i="1"/>
  <c r="K937" i="1"/>
  <c r="K619" i="1"/>
  <c r="K58" i="1"/>
  <c r="K963" i="1"/>
  <c r="J1055" i="1"/>
  <c r="K1055" i="1" s="1"/>
  <c r="K112" i="1"/>
  <c r="K138" i="1"/>
  <c r="K139" i="1"/>
  <c r="K1106" i="1"/>
  <c r="D942" i="1"/>
  <c r="D1048" i="1"/>
  <c r="K615" i="1"/>
  <c r="K653" i="1"/>
  <c r="K1070" i="1"/>
  <c r="K985" i="1"/>
  <c r="K1102" i="1"/>
  <c r="D1033" i="1"/>
  <c r="D930" i="1"/>
  <c r="K1078" i="1"/>
  <c r="J1100" i="1"/>
  <c r="F1100" i="1"/>
  <c r="E1100" i="1" s="1"/>
  <c r="I1100" i="1" s="1"/>
  <c r="K1052" i="1"/>
  <c r="E1116" i="1"/>
  <c r="I1116" i="1" s="1"/>
  <c r="J1116" i="1"/>
  <c r="D1093" i="1"/>
  <c r="D974" i="1"/>
  <c r="K159" i="1"/>
  <c r="D967" i="1"/>
  <c r="D1083" i="1"/>
  <c r="K962" i="1"/>
  <c r="K996" i="1"/>
  <c r="K1065" i="1"/>
  <c r="K634" i="1"/>
  <c r="J202" i="1"/>
  <c r="E202" i="1"/>
  <c r="I202" i="1" s="1"/>
  <c r="K1066" i="1"/>
  <c r="K620" i="1"/>
  <c r="I396" i="1"/>
  <c r="K396" i="1" s="1"/>
  <c r="D585" i="1"/>
  <c r="D591" i="1"/>
  <c r="D586" i="1"/>
  <c r="D1049" i="1"/>
  <c r="D943" i="1"/>
  <c r="J1056" i="1"/>
  <c r="E1056" i="1"/>
  <c r="I1056" i="1" s="1"/>
  <c r="J984" i="1"/>
  <c r="F984" i="1"/>
  <c r="E984" i="1" s="1"/>
  <c r="I984" i="1" s="1"/>
  <c r="D972" i="1"/>
  <c r="D1091" i="1"/>
  <c r="K1094" i="1"/>
  <c r="K976" i="1"/>
  <c r="K1041" i="1"/>
  <c r="K624" i="1"/>
  <c r="K933" i="1"/>
  <c r="E950" i="1"/>
  <c r="I950" i="1" s="1"/>
  <c r="J950" i="1"/>
  <c r="J1103" i="1"/>
  <c r="F1103" i="1"/>
  <c r="E1103" i="1" s="1"/>
  <c r="I1103" i="1" s="1"/>
  <c r="K993" i="1"/>
  <c r="K141" i="1"/>
  <c r="K1037" i="1"/>
  <c r="K575" i="1"/>
  <c r="D218" i="1"/>
  <c r="D214" i="1"/>
  <c r="D216" i="1"/>
  <c r="D213" i="1"/>
  <c r="D219" i="1"/>
  <c r="D217" i="1"/>
  <c r="J925" i="1"/>
  <c r="F925" i="1"/>
  <c r="E925" i="1" s="1"/>
  <c r="I925" i="1" s="1"/>
  <c r="I129" i="1"/>
  <c r="K1063" i="1"/>
  <c r="K946" i="1"/>
  <c r="K623" i="1"/>
  <c r="E1060" i="1"/>
  <c r="I1060" i="1" s="1"/>
  <c r="J1060" i="1"/>
  <c r="K994" i="1"/>
  <c r="E206" i="1"/>
  <c r="I206" i="1" s="1"/>
  <c r="J206" i="1"/>
  <c r="K1029" i="1"/>
  <c r="K1079" i="1"/>
  <c r="K1077" i="1"/>
  <c r="I130" i="1"/>
  <c r="K130" i="1" s="1"/>
  <c r="K955" i="1"/>
  <c r="K258" i="1"/>
  <c r="D1031" i="1"/>
  <c r="D928" i="1"/>
  <c r="J966" i="1"/>
  <c r="F966" i="1"/>
  <c r="E966" i="1" s="1"/>
  <c r="I966" i="1" s="1"/>
  <c r="K1057" i="1"/>
  <c r="K261" i="1"/>
  <c r="F1082" i="1"/>
  <c r="E1082" i="1" s="1"/>
  <c r="I1082" i="1" s="1"/>
  <c r="J1082" i="1"/>
  <c r="K1053" i="1"/>
  <c r="K951" i="1"/>
  <c r="I536" i="1"/>
  <c r="K536" i="1" s="1"/>
  <c r="K1086" i="1"/>
  <c r="K949" i="1"/>
  <c r="K164" i="1"/>
  <c r="K342" i="1"/>
  <c r="J211" i="1"/>
  <c r="E211" i="1"/>
  <c r="I211" i="1" s="1"/>
  <c r="D1045" i="1"/>
  <c r="D939" i="1"/>
  <c r="E196" i="1"/>
  <c r="J1062" i="1"/>
  <c r="F1062" i="1"/>
  <c r="E1062" i="1" s="1"/>
  <c r="I1062" i="1" s="1"/>
  <c r="E1123" i="1"/>
  <c r="I1123" i="1" s="1"/>
  <c r="J1123" i="1"/>
  <c r="E205" i="1"/>
  <c r="I205" i="1" s="1"/>
  <c r="J205" i="1"/>
  <c r="E953" i="1"/>
  <c r="I953" i="1" s="1"/>
  <c r="J953" i="1"/>
  <c r="E535" i="1"/>
  <c r="J981" i="1"/>
  <c r="F981" i="1"/>
  <c r="E981" i="1" s="1"/>
  <c r="I981" i="1" s="1"/>
  <c r="K927" i="1"/>
  <c r="K1122" i="1"/>
  <c r="I629" i="1"/>
  <c r="K629" i="1" s="1"/>
  <c r="K983" i="1"/>
  <c r="J579" i="1"/>
  <c r="C859" i="1"/>
  <c r="F579" i="1"/>
  <c r="K998" i="1"/>
  <c r="D929" i="1"/>
  <c r="D1032" i="1"/>
  <c r="D936" i="1"/>
  <c r="D1040" i="1"/>
  <c r="J161" i="1"/>
  <c r="E161" i="1"/>
  <c r="I161" i="1" s="1"/>
  <c r="K1039" i="1"/>
  <c r="K574" i="1"/>
  <c r="E1036" i="1"/>
  <c r="I1036" i="1" s="1"/>
  <c r="J1036" i="1"/>
  <c r="E654" i="1"/>
  <c r="I654" i="1" s="1"/>
  <c r="C885" i="1"/>
  <c r="D1095" i="1" s="1"/>
  <c r="J654" i="1"/>
  <c r="J751" i="1" s="1"/>
  <c r="J753" i="1" s="1"/>
  <c r="K753" i="1" s="1"/>
  <c r="E1115" i="1"/>
  <c r="I1115" i="1" s="1"/>
  <c r="J1115" i="1"/>
  <c r="D1101" i="1"/>
  <c r="D982" i="1"/>
  <c r="K256" i="1"/>
  <c r="K935" i="1"/>
  <c r="K165" i="1"/>
  <c r="D934" i="1"/>
  <c r="D1038" i="1"/>
  <c r="K986" i="1"/>
  <c r="K1058" i="1"/>
  <c r="J1021" i="1"/>
  <c r="E1021" i="1"/>
  <c r="I1021" i="1" s="1"/>
  <c r="K924" i="1"/>
  <c r="J207" i="1"/>
  <c r="E207" i="1"/>
  <c r="I207" i="1" s="1"/>
  <c r="K1075" i="1"/>
  <c r="K1121" i="1"/>
  <c r="K956" i="1"/>
  <c r="J204" i="1"/>
  <c r="E204" i="1"/>
  <c r="I204" i="1" s="1"/>
  <c r="I195" i="1"/>
  <c r="K195" i="1" s="1"/>
  <c r="I330" i="1"/>
  <c r="C860" i="1"/>
  <c r="J580" i="1"/>
  <c r="F580" i="1"/>
  <c r="I534" i="1"/>
  <c r="K534" i="1" s="1"/>
  <c r="F203" i="1"/>
  <c r="E203" i="1" s="1"/>
  <c r="I203" i="1" s="1"/>
  <c r="J203" i="1"/>
  <c r="K131" i="1"/>
  <c r="E991" i="1"/>
  <c r="I991" i="1" s="1"/>
  <c r="J991" i="1"/>
  <c r="K200" i="1"/>
  <c r="D1099" i="1"/>
  <c r="D980" i="1"/>
  <c r="E1043" i="1"/>
  <c r="I1043" i="1" s="1"/>
  <c r="J1043" i="1"/>
  <c r="J997" i="1"/>
  <c r="E997" i="1"/>
  <c r="I997" i="1" s="1"/>
  <c r="K1108" i="1"/>
  <c r="E920" i="1"/>
  <c r="I920" i="1" s="1"/>
  <c r="J920" i="1"/>
  <c r="K1023" i="1"/>
  <c r="K960" i="1"/>
  <c r="D973" i="1"/>
  <c r="D1092" i="1"/>
  <c r="D1090" i="1"/>
  <c r="D971" i="1"/>
  <c r="K966" i="1" l="1"/>
  <c r="I627" i="1"/>
  <c r="K627" i="1" s="1"/>
  <c r="K925" i="1"/>
  <c r="K1103" i="1"/>
  <c r="K207" i="1"/>
  <c r="K1021" i="1"/>
  <c r="K1082" i="1"/>
  <c r="K1100" i="1"/>
  <c r="K161" i="1"/>
  <c r="K981" i="1"/>
  <c r="K202" i="1"/>
  <c r="K203" i="1"/>
  <c r="E579" i="1"/>
  <c r="I579" i="1" s="1"/>
  <c r="K1062" i="1"/>
  <c r="E580" i="1"/>
  <c r="I580" i="1" s="1"/>
  <c r="K580" i="1" s="1"/>
  <c r="K950" i="1"/>
  <c r="K654" i="1"/>
  <c r="K751" i="1" s="1"/>
  <c r="K953" i="1"/>
  <c r="K204" i="1"/>
  <c r="K984" i="1"/>
  <c r="E591" i="1"/>
  <c r="I591" i="1" s="1"/>
  <c r="J591" i="1"/>
  <c r="C852" i="1"/>
  <c r="J1099" i="1"/>
  <c r="F1099" i="1"/>
  <c r="E1099" i="1" s="1"/>
  <c r="I1099" i="1" s="1"/>
  <c r="C850" i="1"/>
  <c r="J585" i="1"/>
  <c r="E585" i="1"/>
  <c r="I585" i="1" s="1"/>
  <c r="K585" i="1" s="1"/>
  <c r="E1033" i="1"/>
  <c r="I1033" i="1" s="1"/>
  <c r="J1033" i="1"/>
  <c r="D979" i="1"/>
  <c r="D1098" i="1"/>
  <c r="K205" i="1"/>
  <c r="E1101" i="1"/>
  <c r="I1101" i="1" s="1"/>
  <c r="J1101" i="1"/>
  <c r="K206" i="1"/>
  <c r="E974" i="1"/>
  <c r="I974" i="1" s="1"/>
  <c r="J974" i="1"/>
  <c r="K991" i="1"/>
  <c r="E1093" i="1"/>
  <c r="I1093" i="1" s="1"/>
  <c r="J1093" i="1"/>
  <c r="K920" i="1"/>
  <c r="K330" i="1"/>
  <c r="K1115" i="1"/>
  <c r="J936" i="1"/>
  <c r="E936" i="1"/>
  <c r="I936" i="1" s="1"/>
  <c r="E928" i="1"/>
  <c r="I928" i="1" s="1"/>
  <c r="J928" i="1"/>
  <c r="I751" i="1"/>
  <c r="I752" i="1" s="1"/>
  <c r="K752" i="1" s="1"/>
  <c r="K754" i="1" s="1"/>
  <c r="K755" i="1" s="1"/>
  <c r="K756" i="1" s="1"/>
  <c r="K757" i="1" s="1"/>
  <c r="J1032" i="1"/>
  <c r="E1032" i="1"/>
  <c r="I1032" i="1" s="1"/>
  <c r="E1031" i="1"/>
  <c r="I1031" i="1" s="1"/>
  <c r="J1031" i="1"/>
  <c r="K1060" i="1"/>
  <c r="J217" i="1"/>
  <c r="E217" i="1"/>
  <c r="I217" i="1" s="1"/>
  <c r="K217" i="1" s="1"/>
  <c r="K1116" i="1"/>
  <c r="K997" i="1"/>
  <c r="E1095" i="1"/>
  <c r="I1095" i="1" s="1"/>
  <c r="J1095" i="1"/>
  <c r="J929" i="1"/>
  <c r="E929" i="1"/>
  <c r="I929" i="1" s="1"/>
  <c r="E219" i="1"/>
  <c r="I219" i="1" s="1"/>
  <c r="J219" i="1"/>
  <c r="K1056" i="1"/>
  <c r="J1040" i="1"/>
  <c r="E1040" i="1"/>
  <c r="I1040" i="1" s="1"/>
  <c r="J1048" i="1"/>
  <c r="F1048" i="1"/>
  <c r="E1048" i="1"/>
  <c r="I1048" i="1" s="1"/>
  <c r="E1083" i="1"/>
  <c r="I1083" i="1" s="1"/>
  <c r="J1083" i="1"/>
  <c r="E967" i="1"/>
  <c r="I967" i="1" s="1"/>
  <c r="J967" i="1"/>
  <c r="E982" i="1"/>
  <c r="I982" i="1" s="1"/>
  <c r="J982" i="1"/>
  <c r="I196" i="1"/>
  <c r="K196" i="1" s="1"/>
  <c r="E213" i="1"/>
  <c r="I213" i="1" s="1"/>
  <c r="J213" i="1"/>
  <c r="J939" i="1"/>
  <c r="F939" i="1"/>
  <c r="E939" i="1" s="1"/>
  <c r="I939" i="1" s="1"/>
  <c r="J216" i="1"/>
  <c r="E216" i="1"/>
  <c r="I216" i="1" s="1"/>
  <c r="J943" i="1"/>
  <c r="F943" i="1"/>
  <c r="E943" i="1" s="1"/>
  <c r="I943" i="1" s="1"/>
  <c r="K943" i="1" s="1"/>
  <c r="J942" i="1"/>
  <c r="F942" i="1"/>
  <c r="E942" i="1" s="1"/>
  <c r="I942" i="1" s="1"/>
  <c r="F980" i="1"/>
  <c r="E980" i="1" s="1"/>
  <c r="I980" i="1" s="1"/>
  <c r="J980" i="1"/>
  <c r="J973" i="1"/>
  <c r="E973" i="1"/>
  <c r="I973" i="1" s="1"/>
  <c r="K129" i="1"/>
  <c r="J1091" i="1"/>
  <c r="F1091" i="1"/>
  <c r="E1091" i="1" s="1"/>
  <c r="I1091" i="1" s="1"/>
  <c r="J972" i="1"/>
  <c r="F972" i="1"/>
  <c r="E972" i="1" s="1"/>
  <c r="I972" i="1" s="1"/>
  <c r="E934" i="1"/>
  <c r="I934" i="1" s="1"/>
  <c r="J934" i="1"/>
  <c r="D1097" i="1"/>
  <c r="D978" i="1"/>
  <c r="I535" i="1"/>
  <c r="K535" i="1" s="1"/>
  <c r="J1045" i="1"/>
  <c r="F1045" i="1"/>
  <c r="E1045" i="1" s="1"/>
  <c r="I1045" i="1" s="1"/>
  <c r="J214" i="1"/>
  <c r="D215" i="1"/>
  <c r="F214" i="1"/>
  <c r="E214" i="1" s="1"/>
  <c r="I214" i="1" s="1"/>
  <c r="J1049" i="1"/>
  <c r="F1049" i="1"/>
  <c r="E1049" i="1" s="1"/>
  <c r="I1049" i="1" s="1"/>
  <c r="E1092" i="1"/>
  <c r="I1092" i="1" s="1"/>
  <c r="J1092" i="1"/>
  <c r="E930" i="1"/>
  <c r="I930" i="1" s="1"/>
  <c r="J930" i="1"/>
  <c r="K1123" i="1"/>
  <c r="E1038" i="1"/>
  <c r="I1038" i="1" s="1"/>
  <c r="J1038" i="1"/>
  <c r="J971" i="1"/>
  <c r="F971" i="1"/>
  <c r="E971" i="1" s="1"/>
  <c r="I971" i="1" s="1"/>
  <c r="K1036" i="1"/>
  <c r="J1090" i="1"/>
  <c r="F1090" i="1"/>
  <c r="E1090" i="1" s="1"/>
  <c r="I1090" i="1" s="1"/>
  <c r="K1043" i="1"/>
  <c r="K211" i="1"/>
  <c r="E218" i="1"/>
  <c r="I218" i="1" s="1"/>
  <c r="J218" i="1"/>
  <c r="D587" i="1"/>
  <c r="D589" i="1"/>
  <c r="D592" i="1"/>
  <c r="D588" i="1"/>
  <c r="K1048" i="1" l="1"/>
  <c r="K1045" i="1"/>
  <c r="K939" i="1"/>
  <c r="K1090" i="1"/>
  <c r="K942" i="1"/>
  <c r="K214" i="1"/>
  <c r="K971" i="1"/>
  <c r="K1091" i="1"/>
  <c r="K973" i="1"/>
  <c r="K1040" i="1"/>
  <c r="K216" i="1"/>
  <c r="K1099" i="1"/>
  <c r="K1049" i="1"/>
  <c r="K972" i="1"/>
  <c r="K936" i="1"/>
  <c r="K1033" i="1"/>
  <c r="K982" i="1"/>
  <c r="K219" i="1"/>
  <c r="K1031" i="1"/>
  <c r="K929" i="1"/>
  <c r="K1032" i="1"/>
  <c r="K1038" i="1"/>
  <c r="K974" i="1"/>
  <c r="K1101" i="1"/>
  <c r="J588" i="1"/>
  <c r="F588" i="1"/>
  <c r="E588" i="1" s="1"/>
  <c r="I588" i="1" s="1"/>
  <c r="C845" i="1"/>
  <c r="K934" i="1"/>
  <c r="K1093" i="1"/>
  <c r="C836" i="1"/>
  <c r="E587" i="1"/>
  <c r="I587" i="1" s="1"/>
  <c r="J587" i="1"/>
  <c r="K213" i="1"/>
  <c r="K1092" i="1"/>
  <c r="J978" i="1"/>
  <c r="F978" i="1"/>
  <c r="E978" i="1" s="1"/>
  <c r="I978" i="1" s="1"/>
  <c r="C858" i="1"/>
  <c r="J592" i="1"/>
  <c r="E592" i="1"/>
  <c r="I592" i="1" s="1"/>
  <c r="C861" i="1"/>
  <c r="D590" i="1"/>
  <c r="E589" i="1"/>
  <c r="I589" i="1" s="1"/>
  <c r="J589" i="1"/>
  <c r="K967" i="1"/>
  <c r="E215" i="1"/>
  <c r="I215" i="1" s="1"/>
  <c r="J215" i="1"/>
  <c r="D1072" i="1"/>
  <c r="D958" i="1"/>
  <c r="K1083" i="1"/>
  <c r="K1095" i="1"/>
  <c r="K218" i="1"/>
  <c r="K928" i="1"/>
  <c r="K980" i="1"/>
  <c r="K930" i="1"/>
  <c r="D1087" i="1"/>
  <c r="D969" i="1"/>
  <c r="F1098" i="1"/>
  <c r="E1098" i="1" s="1"/>
  <c r="I1098" i="1" s="1"/>
  <c r="J1098" i="1"/>
  <c r="K591" i="1"/>
  <c r="J979" i="1"/>
  <c r="F979" i="1"/>
  <c r="E979" i="1" s="1"/>
  <c r="I979" i="1" s="1"/>
  <c r="F1097" i="1"/>
  <c r="E1097" i="1" s="1"/>
  <c r="I1097" i="1" s="1"/>
  <c r="J1097" i="1"/>
  <c r="K579" i="1"/>
  <c r="K978" i="1" l="1"/>
  <c r="K587" i="1"/>
  <c r="K1097" i="1"/>
  <c r="K592" i="1"/>
  <c r="K1098" i="1"/>
  <c r="K979" i="1"/>
  <c r="K588" i="1"/>
  <c r="D1019" i="1"/>
  <c r="D918" i="1"/>
  <c r="D1046" i="1"/>
  <c r="D940" i="1"/>
  <c r="E1072" i="1"/>
  <c r="I1072" i="1" s="1"/>
  <c r="J1072" i="1"/>
  <c r="K215" i="1"/>
  <c r="D1109" i="1"/>
  <c r="D987" i="1"/>
  <c r="E969" i="1"/>
  <c r="I969" i="1" s="1"/>
  <c r="J969" i="1"/>
  <c r="D977" i="1"/>
  <c r="D1096" i="1"/>
  <c r="E1087" i="1"/>
  <c r="I1087" i="1" s="1"/>
  <c r="J1087" i="1"/>
  <c r="E958" i="1"/>
  <c r="I958" i="1" s="1"/>
  <c r="J958" i="1"/>
  <c r="K589" i="1"/>
  <c r="C862" i="1"/>
  <c r="E590" i="1"/>
  <c r="I590" i="1" s="1"/>
  <c r="J590" i="1"/>
  <c r="E1109" i="1" l="1"/>
  <c r="I1109" i="1" s="1"/>
  <c r="J1109" i="1"/>
  <c r="K958" i="1"/>
  <c r="K1072" i="1"/>
  <c r="K1087" i="1"/>
  <c r="J940" i="1"/>
  <c r="F940" i="1"/>
  <c r="E940" i="1" s="1"/>
  <c r="I940" i="1" s="1"/>
  <c r="K940" i="1" s="1"/>
  <c r="E1096" i="1"/>
  <c r="I1096" i="1" s="1"/>
  <c r="J1096" i="1"/>
  <c r="J1046" i="1"/>
  <c r="F1046" i="1"/>
  <c r="E1046" i="1" s="1"/>
  <c r="I1046" i="1" s="1"/>
  <c r="E977" i="1"/>
  <c r="I977" i="1" s="1"/>
  <c r="J977" i="1"/>
  <c r="E918" i="1"/>
  <c r="I918" i="1" s="1"/>
  <c r="J918" i="1"/>
  <c r="E987" i="1"/>
  <c r="I987" i="1" s="1"/>
  <c r="J987" i="1"/>
  <c r="J1019" i="1"/>
  <c r="E1019" i="1"/>
  <c r="I1019" i="1" s="1"/>
  <c r="K1019" i="1" s="1"/>
  <c r="K1126" i="1" s="1"/>
  <c r="K1127" i="1" s="1"/>
  <c r="K1128" i="1" s="1"/>
  <c r="K590" i="1"/>
  <c r="K969" i="1"/>
  <c r="D988" i="1"/>
  <c r="D1110" i="1"/>
  <c r="K1046" i="1" l="1"/>
  <c r="K918" i="1"/>
  <c r="K1007" i="1" s="1"/>
  <c r="K1109" i="1"/>
  <c r="K987" i="1"/>
  <c r="K1096" i="1"/>
  <c r="E1110" i="1"/>
  <c r="I1110" i="1" s="1"/>
  <c r="J1110" i="1"/>
  <c r="K977" i="1"/>
  <c r="E988" i="1"/>
  <c r="I988" i="1" s="1"/>
  <c r="J988" i="1"/>
  <c r="K988" i="1" l="1"/>
  <c r="K1110" i="1"/>
</calcChain>
</file>

<file path=xl/sharedStrings.xml><?xml version="1.0" encoding="utf-8"?>
<sst xmlns="http://schemas.openxmlformats.org/spreadsheetml/2006/main" count="789" uniqueCount="134">
  <si>
    <t xml:space="preserve">  PT PLN (Persero)</t>
  </si>
  <si>
    <t xml:space="preserve">  UNIT INDUK DISTRIBUSI JAWA TIMUR</t>
  </si>
  <si>
    <t xml:space="preserve">  UP2K JAWA TIMUR</t>
  </si>
  <si>
    <t>RENCANA ANGGARAN BIAYA (RAB)</t>
  </si>
  <si>
    <t xml:space="preserve">                                                                                                          Pekerjaan</t>
  </si>
  <si>
    <t>:</t>
  </si>
  <si>
    <t>Pemasangan Jaringan SKUTM</t>
  </si>
  <si>
    <t xml:space="preserve">                                                                                                          Volume</t>
  </si>
  <si>
    <t>Ms</t>
  </si>
  <si>
    <t xml:space="preserve">                                                                                                          Lokasi</t>
  </si>
  <si>
    <t xml:space="preserve">                                                                                                          Wilayah Kerja</t>
  </si>
  <si>
    <t>NO</t>
  </si>
  <si>
    <t>SAT</t>
  </si>
  <si>
    <t xml:space="preserve">URAIAN </t>
  </si>
  <si>
    <t xml:space="preserve">HARGA SATUAN </t>
  </si>
  <si>
    <t>JUMLAH HARGA / Rp.</t>
  </si>
  <si>
    <t>JUMLAH</t>
  </si>
  <si>
    <t>PSG</t>
  </si>
  <si>
    <t>TUNAI</t>
  </si>
  <si>
    <t>PLN</t>
  </si>
  <si>
    <t>MATERIAL</t>
  </si>
  <si>
    <t>PASANG</t>
  </si>
  <si>
    <t>10=6x9</t>
  </si>
  <si>
    <t>14=5x11</t>
  </si>
  <si>
    <t>15=12+13+14</t>
  </si>
  <si>
    <t>M</t>
  </si>
  <si>
    <t>S</t>
  </si>
  <si>
    <t>Tiang Beton 13 - 350 daN + E</t>
  </si>
  <si>
    <t>B</t>
  </si>
  <si>
    <t>Tiang Beton 11 - 200 daN  (524/U/2009)</t>
  </si>
  <si>
    <t>GUY WIRE</t>
  </si>
  <si>
    <t>Pekerjaan utama :</t>
  </si>
  <si>
    <t>Accesories :</t>
  </si>
  <si>
    <t>HORIZONTAL GUY WIRE</t>
  </si>
  <si>
    <t>STRUT POLE</t>
  </si>
  <si>
    <t>ANTI CLIMBING + DANGER PLATE</t>
  </si>
  <si>
    <t>CONDUCTOR ACCESSORIES</t>
  </si>
  <si>
    <t>Perlengkapan penggantung</t>
  </si>
  <si>
    <t>POLE TOP ARRANGEMENT MURNI - (M) :</t>
  </si>
  <si>
    <t>KONTRUKSI MVTIC - 1  (lurus) - (M)</t>
  </si>
  <si>
    <t>KONTRUKSI MVTIC - 2 (sudut &lt; 60) - (M)</t>
  </si>
  <si>
    <t>KONTRUKSI MVTIC - 3 (Trafo Portal) - (UB)</t>
  </si>
  <si>
    <t>KONTRUKSI MVTIC - 4  (akhir) - (UB)</t>
  </si>
  <si>
    <t>Termination :</t>
  </si>
  <si>
    <t>HARGA LAMA</t>
  </si>
  <si>
    <t>Accesories Kabel :</t>
  </si>
  <si>
    <t>GROUNDING TERMINATION</t>
  </si>
  <si>
    <t>GROUNDING ARRESTER :</t>
  </si>
  <si>
    <t>KONTRUKSI MVTIC - 5  (jumper atas) - (M)</t>
  </si>
  <si>
    <t>Konstruksi Arrester :</t>
  </si>
  <si>
    <t>Accesories Spelling + jumper :</t>
  </si>
  <si>
    <t>KONTRUKSI MVTIC - 5A (Jointing) - (M)</t>
  </si>
  <si>
    <t>Accesories Dudukan jointing :</t>
  </si>
  <si>
    <t>Termination jointing :</t>
  </si>
  <si>
    <t>KONTRUKSI MVTIC - 8 - (M)</t>
  </si>
  <si>
    <t>KONTRUKSI MVTIC - 10 - (M)</t>
  </si>
  <si>
    <t>PEKERJAAN PENDUKUNG :</t>
  </si>
  <si>
    <t>Loks.</t>
  </si>
  <si>
    <t>Pek.</t>
  </si>
  <si>
    <t>Jumlah Harga Material</t>
  </si>
  <si>
    <t>Jumlah Harga Jasa</t>
  </si>
  <si>
    <t>Jumlah Harga</t>
  </si>
  <si>
    <t>PPN</t>
  </si>
  <si>
    <t>T O T A L</t>
  </si>
  <si>
    <t>Dibulatkan</t>
  </si>
  <si>
    <t>TEAM LEADER PERENCANAAN</t>
  </si>
  <si>
    <t>UP2K Provinsi Jawa Timur</t>
  </si>
  <si>
    <t>ARUNG VIVA DEMOKRASA</t>
  </si>
  <si>
    <t>POLE TOP ARRANGEMENT :</t>
  </si>
  <si>
    <t>KONTRUKSI TM - 4X</t>
  </si>
  <si>
    <t>KONTRUKSI TM - 8X</t>
  </si>
  <si>
    <t>KONTRUKSI TM - 10X</t>
  </si>
  <si>
    <t>KONTRUKSI TM - 1</t>
  </si>
  <si>
    <t>KONTRUKSI TM - 2</t>
  </si>
  <si>
    <t>KONTRUKSI TM - 4</t>
  </si>
  <si>
    <t>KONTRUKSI TM - 5</t>
  </si>
  <si>
    <t>KONTRUKSI TM - 8</t>
  </si>
  <si>
    <t>KONTRUKSI TM - 10</t>
  </si>
  <si>
    <t>KONTRUKSI TM - 12 (Trafo Portal Akhir)</t>
  </si>
  <si>
    <t>KONTRUKSI TM - TP2</t>
  </si>
  <si>
    <t xml:space="preserve">KONTRUKSI TM - TP2A </t>
  </si>
  <si>
    <t>KONTRUKSI TM - TP3</t>
  </si>
  <si>
    <t>HARGA SATUAN</t>
  </si>
  <si>
    <t>12=6x9</t>
  </si>
  <si>
    <t>TRAFO PORTAL TYPE - A (PHB PADA SATU TIANG) ≤100 kVA</t>
  </si>
  <si>
    <t>CONDUCTOR &amp; ACCESSORIES TRAFO PORTAL TYPE-A</t>
  </si>
  <si>
    <t xml:space="preserve">CONDUCTOR &amp; ACCESSORIES </t>
  </si>
  <si>
    <t>ARRESTER &amp; CUT OUT</t>
  </si>
  <si>
    <t>GROUNDING TRAFO + PHB + NETRAL :</t>
  </si>
  <si>
    <t>DUDUKAN</t>
  </si>
  <si>
    <t>PHB, KABEL &amp; ACCESORIES</t>
  </si>
  <si>
    <t>DANGER PLATE</t>
  </si>
  <si>
    <t>PEMIPAAN DAN ACCESORIES :</t>
  </si>
  <si>
    <t>KABEL</t>
  </si>
  <si>
    <t>PONDASI &amp; PENGAMAN</t>
  </si>
  <si>
    <t>PONDASI GARDU</t>
  </si>
  <si>
    <t>Tiang Beton  9 - 200 daN</t>
  </si>
  <si>
    <t>POLE TOP SUPPORTER</t>
  </si>
  <si>
    <t>GUY WIRE ( TR )</t>
  </si>
  <si>
    <t>Bolt &amp; Nut M.16 x 75    - HDG</t>
  </si>
  <si>
    <t>HORIZONTAL GUY WIRE MURNI ( TR )</t>
  </si>
  <si>
    <t>POLE TOP ARRANGEMENT</t>
  </si>
  <si>
    <t>KONSTRUKSI TR - 3A</t>
  </si>
  <si>
    <t>KONSTRUKSI TR - 1</t>
  </si>
  <si>
    <t>KONSTRUKSI TR - 2</t>
  </si>
  <si>
    <t>KONSTRUKSI TR - 3</t>
  </si>
  <si>
    <t>KONSTRUKSI TR - 4</t>
  </si>
  <si>
    <t>KONSTRUKSI TR - 4A</t>
  </si>
  <si>
    <t>KONSTRUKSI TR - 5</t>
  </si>
  <si>
    <t>KONSTRUKSI TR - 6</t>
  </si>
  <si>
    <t>KONSTRUKSI TR - 6A</t>
  </si>
  <si>
    <t>KONSTRUKSI TR - 7</t>
  </si>
  <si>
    <t>GROUNDING JTR</t>
  </si>
  <si>
    <t>GROUNDING LUAR JTR</t>
  </si>
  <si>
    <t>CONDUCTOR  &amp;  ACCESSORIES</t>
  </si>
  <si>
    <t>CONDUCTOR</t>
  </si>
  <si>
    <t>MS</t>
  </si>
  <si>
    <t>JOINT ACCESSORIES</t>
  </si>
  <si>
    <t>Angkutan Material</t>
  </si>
  <si>
    <t>Ton/M3</t>
  </si>
  <si>
    <t>Asuransi Material PLN</t>
  </si>
  <si>
    <t>Ls</t>
  </si>
  <si>
    <t>SUTM</t>
  </si>
  <si>
    <t>GARDU</t>
  </si>
  <si>
    <t>Dudukan : Trafo Cantol, Pipa Kabel, PHB-TR &amp; Dudukan Arrester</t>
  </si>
  <si>
    <t>SUTR</t>
  </si>
  <si>
    <t>ISIAN SMART SOSYS</t>
  </si>
  <si>
    <t>Nama Pekerjaan</t>
  </si>
  <si>
    <t>Tgl Mulai</t>
  </si>
  <si>
    <t>Tgl Selesai</t>
  </si>
  <si>
    <t>ULP</t>
  </si>
  <si>
    <t>Vendor Jasa</t>
  </si>
  <si>
    <t>MVTIC</t>
  </si>
  <si>
    <t>GTT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</si>
</sst>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?_);_(@_)"/>
    <numFmt numFmtId="167" formatCode="_-* #,##0_-;\-* #,##0_-;_-* &quot;-&quot;??_-;_-@_-"/>
    <numFmt numFmtId="168" formatCode="_(* #,##0_);_(* \(#,##0\);_(* &quot;-&quot;_);_(@_)"/>
    <numFmt numFmtId="169" formatCode="_-* #,##0.00_-;\-* #,##0.00_-;_-* &quot;-&quot;_-;_-@_-"/>
    <numFmt numFmtId="170" formatCode="0.0000000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sz val="11"/>
      <color indexed="52"/>
      <name val="Calibri"/>
      <family val="2"/>
    </font>
    <font>
      <b/>
      <sz val="11"/>
      <name val="Arial"/>
      <family val="2"/>
    </font>
    <font>
      <b/>
      <sz val="9"/>
      <name val="Arial"/>
      <family val="2"/>
    </font>
    <font>
      <sz val="11"/>
      <color theme="0"/>
      <name val="Arial"/>
      <family val="2"/>
    </font>
    <font>
      <b/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name val="Arial"/>
      <family val="2"/>
    </font>
    <font>
      <sz val="11"/>
      <color indexed="8"/>
      <name val="Arial"/>
      <family val="2"/>
    </font>
    <font>
      <b/>
      <sz val="11"/>
      <color rgb="FFFF0000"/>
      <name val="Arial"/>
      <family val="2"/>
    </font>
    <font>
      <b/>
      <sz val="11"/>
      <color indexed="8"/>
      <name val="Arial"/>
      <family val="2"/>
    </font>
    <font>
      <i/>
      <sz val="11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9" fillId="3" borderId="1" applyNumberFormat="0" applyAlignment="0" applyProtection="0"/>
    <xf numFmtId="0" fontId="3" fillId="5" borderId="0" applyNumberFormat="0" applyBorder="0" applyAlignment="0" applyProtection="0"/>
    <xf numFmtId="0" fontId="3" fillId="0" borderId="0" applyNumberFormat="0" applyFill="0" applyBorder="0" applyAlignment="0" applyProtection="0">
      <alignment vertical="center"/>
    </xf>
  </cellStyleXfs>
  <cellXfs count="325">
    <xf numFmtId="0" fontId="0" fillId="0" borderId="0" xfId="0"/>
    <xf numFmtId="0" fontId="2" fillId="0" borderId="0" xfId="0" applyFont="1"/>
    <xf numFmtId="0" fontId="4" fillId="0" borderId="0" xfId="3" applyFont="1" applyFill="1" applyAlignment="1">
      <alignment vertical="center"/>
    </xf>
    <xf numFmtId="41" fontId="2" fillId="0" borderId="0" xfId="2" applyFont="1"/>
    <xf numFmtId="0" fontId="5" fillId="0" borderId="0" xfId="3" applyFont="1" applyFill="1" applyAlignment="1">
      <alignment vertical="center"/>
    </xf>
    <xf numFmtId="0" fontId="6" fillId="0" borderId="0" xfId="3" applyFont="1" applyFill="1" applyAlignment="1" applyProtection="1">
      <alignment horizontal="center" vertical="center"/>
    </xf>
    <xf numFmtId="164" fontId="7" fillId="0" borderId="0" xfId="1" applyNumberFormat="1" applyFont="1" applyAlignment="1" applyProtection="1">
      <alignment vertical="center"/>
    </xf>
    <xf numFmtId="164" fontId="8" fillId="0" borderId="0" xfId="1" applyNumberFormat="1" applyFont="1" applyAlignment="1" applyProtection="1">
      <alignment vertical="center"/>
    </xf>
    <xf numFmtId="0" fontId="8" fillId="0" borderId="0" xfId="3" applyFont="1" applyFill="1" applyAlignment="1" applyProtection="1">
      <alignment vertical="center"/>
    </xf>
    <xf numFmtId="41" fontId="8" fillId="0" borderId="0" xfId="2" applyFont="1" applyFill="1" applyAlignment="1" applyProtection="1">
      <alignment vertical="center"/>
    </xf>
    <xf numFmtId="0" fontId="7" fillId="0" borderId="0" xfId="3" applyFont="1" applyFill="1" applyAlignment="1" applyProtection="1">
      <alignment horizontal="center" vertical="center"/>
    </xf>
    <xf numFmtId="165" fontId="7" fillId="0" borderId="0" xfId="4" applyNumberFormat="1" applyFont="1" applyFill="1" applyBorder="1" applyAlignment="1" applyProtection="1">
      <alignment horizontal="center" vertical="center"/>
    </xf>
    <xf numFmtId="41" fontId="7" fillId="0" borderId="0" xfId="2" applyFont="1" applyFill="1" applyAlignment="1" applyProtection="1">
      <alignment horizontal="left" vertical="center"/>
    </xf>
    <xf numFmtId="0" fontId="7" fillId="0" borderId="0" xfId="3" applyFont="1" applyFill="1" applyAlignment="1" applyProtection="1">
      <alignment horizontal="left" vertical="center"/>
    </xf>
    <xf numFmtId="41" fontId="7" fillId="0" borderId="0" xfId="2" applyFont="1" applyFill="1" applyAlignment="1" applyProtection="1">
      <alignment horizontal="center" vertical="center"/>
    </xf>
    <xf numFmtId="0" fontId="7" fillId="0" borderId="0" xfId="3" applyFont="1" applyFill="1" applyAlignment="1" applyProtection="1">
      <alignment vertical="center"/>
    </xf>
    <xf numFmtId="41" fontId="7" fillId="0" borderId="0" xfId="2" applyFont="1" applyFill="1" applyAlignment="1" applyProtection="1">
      <alignment vertical="center"/>
    </xf>
    <xf numFmtId="0" fontId="10" fillId="0" borderId="0" xfId="3" applyFont="1" applyFill="1" applyBorder="1" applyAlignment="1" applyProtection="1">
      <alignment vertical="center"/>
    </xf>
    <xf numFmtId="41" fontId="10" fillId="0" borderId="0" xfId="2" applyFont="1" applyFill="1" applyBorder="1" applyAlignment="1" applyProtection="1">
      <alignment vertical="center"/>
    </xf>
    <xf numFmtId="41" fontId="7" fillId="0" borderId="0" xfId="2" applyFont="1" applyFill="1" applyBorder="1" applyAlignment="1" applyProtection="1">
      <alignment vertical="center"/>
    </xf>
    <xf numFmtId="164" fontId="10" fillId="4" borderId="2" xfId="1" applyNumberFormat="1" applyFont="1" applyFill="1" applyBorder="1" applyAlignment="1" applyProtection="1">
      <alignment horizontal="center" vertical="center"/>
    </xf>
    <xf numFmtId="0" fontId="10" fillId="4" borderId="3" xfId="3" applyFont="1" applyFill="1" applyBorder="1" applyAlignment="1" applyProtection="1">
      <alignment horizontal="center" vertical="center"/>
    </xf>
    <xf numFmtId="41" fontId="10" fillId="4" borderId="3" xfId="2" applyFont="1" applyFill="1" applyBorder="1" applyAlignment="1" applyProtection="1">
      <alignment horizontal="center" vertical="center"/>
    </xf>
    <xf numFmtId="41" fontId="7" fillId="4" borderId="3" xfId="2" applyFont="1" applyFill="1" applyBorder="1" applyAlignment="1" applyProtection="1">
      <alignment vertical="center"/>
    </xf>
    <xf numFmtId="41" fontId="10" fillId="4" borderId="4" xfId="2" applyFont="1" applyFill="1" applyBorder="1" applyAlignment="1" applyProtection="1">
      <alignment horizontal="center" vertical="center"/>
    </xf>
    <xf numFmtId="164" fontId="10" fillId="4" borderId="5" xfId="1" applyNumberFormat="1" applyFont="1" applyFill="1" applyBorder="1" applyAlignment="1" applyProtection="1">
      <alignment horizontal="center" vertical="center"/>
    </xf>
    <xf numFmtId="0" fontId="10" fillId="4" borderId="6" xfId="3" applyFont="1" applyFill="1" applyBorder="1" applyAlignment="1" applyProtection="1">
      <alignment horizontal="center" vertical="center"/>
    </xf>
    <xf numFmtId="0" fontId="10" fillId="4" borderId="6" xfId="3" applyFont="1" applyFill="1" applyBorder="1" applyAlignment="1" applyProtection="1">
      <alignment horizontal="center" vertical="center"/>
    </xf>
    <xf numFmtId="41" fontId="10" fillId="4" borderId="6" xfId="2" applyFont="1" applyFill="1" applyBorder="1" applyAlignment="1" applyProtection="1">
      <alignment horizontal="center" vertical="center"/>
    </xf>
    <xf numFmtId="41" fontId="10" fillId="4" borderId="6" xfId="2" applyFont="1" applyFill="1" applyBorder="1" applyAlignment="1" applyProtection="1">
      <alignment horizontal="center" vertical="center" wrapText="1"/>
    </xf>
    <xf numFmtId="41" fontId="10" fillId="4" borderId="7" xfId="2" applyFont="1" applyFill="1" applyBorder="1" applyAlignment="1" applyProtection="1">
      <alignment horizontal="center" vertical="center"/>
    </xf>
    <xf numFmtId="164" fontId="11" fillId="0" borderId="8" xfId="1" applyNumberFormat="1" applyFont="1" applyBorder="1" applyAlignment="1" applyProtection="1">
      <alignment horizontal="center" vertical="center"/>
    </xf>
    <xf numFmtId="0" fontId="11" fillId="0" borderId="9" xfId="3" applyFont="1" applyFill="1" applyBorder="1" applyAlignment="1" applyProtection="1">
      <alignment horizontal="center" vertical="center"/>
    </xf>
    <xf numFmtId="0" fontId="11" fillId="0" borderId="10" xfId="3" applyFont="1" applyFill="1" applyBorder="1" applyAlignment="1" applyProtection="1">
      <alignment horizontal="center" vertical="center"/>
    </xf>
    <xf numFmtId="41" fontId="11" fillId="0" borderId="10" xfId="2" applyFont="1" applyFill="1" applyBorder="1" applyAlignment="1" applyProtection="1">
      <alignment horizontal="center" vertical="center"/>
    </xf>
    <xf numFmtId="41" fontId="11" fillId="0" borderId="11" xfId="2" applyFont="1" applyFill="1" applyBorder="1" applyAlignment="1" applyProtection="1">
      <alignment horizontal="center" vertical="center"/>
    </xf>
    <xf numFmtId="164" fontId="7" fillId="6" borderId="16" xfId="1" applyNumberFormat="1" applyFont="1" applyFill="1" applyBorder="1" applyAlignment="1" applyProtection="1">
      <alignment horizontal="center" vertical="center"/>
    </xf>
    <xf numFmtId="166" fontId="10" fillId="6" borderId="17" xfId="1" applyNumberFormat="1" applyFont="1" applyFill="1" applyBorder="1" applyAlignment="1" applyProtection="1">
      <alignment horizontal="left" vertical="center"/>
    </xf>
    <xf numFmtId="165" fontId="7" fillId="6" borderId="18" xfId="1" applyNumberFormat="1" applyFont="1" applyFill="1" applyBorder="1" applyAlignment="1" applyProtection="1">
      <alignment horizontal="center" vertical="center"/>
    </xf>
    <xf numFmtId="43" fontId="7" fillId="6" borderId="18" xfId="1" applyFont="1" applyFill="1" applyBorder="1" applyAlignment="1" applyProtection="1">
      <alignment horizontal="center" vertical="center"/>
    </xf>
    <xf numFmtId="164" fontId="7" fillId="6" borderId="18" xfId="5" applyNumberFormat="1" applyFont="1" applyFill="1" applyBorder="1" applyAlignment="1" applyProtection="1">
      <alignment horizontal="center" vertical="center"/>
    </xf>
    <xf numFmtId="41" fontId="7" fillId="6" borderId="19" xfId="2" applyFont="1" applyFill="1" applyBorder="1" applyAlignment="1" applyProtection="1">
      <alignment horizontal="center" vertical="center"/>
    </xf>
    <xf numFmtId="41" fontId="7" fillId="6" borderId="20" xfId="2" applyFont="1" applyFill="1" applyBorder="1" applyAlignment="1" applyProtection="1">
      <alignment horizontal="center" vertical="center"/>
    </xf>
    <xf numFmtId="0" fontId="2" fillId="6" borderId="0" xfId="0" applyFont="1" applyFill="1"/>
    <xf numFmtId="41" fontId="12" fillId="7" borderId="19" xfId="2" applyFont="1" applyFill="1" applyBorder="1" applyAlignment="1" applyProtection="1">
      <alignment horizontal="center" vertical="center"/>
    </xf>
    <xf numFmtId="41" fontId="12" fillId="7" borderId="18" xfId="2" applyFont="1" applyFill="1" applyBorder="1" applyAlignment="1" applyProtection="1">
      <alignment horizontal="center" vertical="center"/>
    </xf>
    <xf numFmtId="0" fontId="13" fillId="0" borderId="0" xfId="0" applyFont="1"/>
    <xf numFmtId="164" fontId="7" fillId="0" borderId="16" xfId="1" applyNumberFormat="1" applyFont="1" applyFill="1" applyBorder="1" applyAlignment="1" applyProtection="1">
      <alignment horizontal="center" vertical="center"/>
    </xf>
    <xf numFmtId="166" fontId="7" fillId="0" borderId="17" xfId="1" applyNumberFormat="1" applyFont="1" applyFill="1" applyBorder="1" applyAlignment="1" applyProtection="1">
      <alignment horizontal="left" vertical="center"/>
    </xf>
    <xf numFmtId="165" fontId="7" fillId="0" borderId="18" xfId="1" applyNumberFormat="1" applyFont="1" applyFill="1" applyBorder="1" applyAlignment="1" applyProtection="1">
      <alignment horizontal="center" vertical="center"/>
    </xf>
    <xf numFmtId="43" fontId="7" fillId="0" borderId="18" xfId="1" applyFont="1" applyFill="1" applyBorder="1" applyAlignment="1" applyProtection="1">
      <alignment horizontal="center" vertical="center"/>
    </xf>
    <xf numFmtId="164" fontId="7" fillId="0" borderId="18" xfId="5" applyNumberFormat="1" applyFont="1" applyFill="1" applyBorder="1" applyAlignment="1" applyProtection="1">
      <alignment horizontal="center" vertical="center"/>
    </xf>
    <xf numFmtId="41" fontId="7" fillId="0" borderId="18" xfId="2" applyFont="1" applyFill="1" applyBorder="1" applyAlignment="1" applyProtection="1">
      <alignment horizontal="center" vertical="center"/>
    </xf>
    <xf numFmtId="41" fontId="7" fillId="0" borderId="21" xfId="2" applyFont="1" applyFill="1" applyBorder="1" applyAlignment="1" applyProtection="1">
      <alignment horizontal="center" vertical="center"/>
    </xf>
    <xf numFmtId="41" fontId="7" fillId="6" borderId="18" xfId="2" applyFont="1" applyFill="1" applyBorder="1" applyAlignment="1" applyProtection="1">
      <alignment horizontal="center" vertical="center"/>
    </xf>
    <xf numFmtId="41" fontId="7" fillId="6" borderId="21" xfId="2" applyFont="1" applyFill="1" applyBorder="1" applyAlignment="1" applyProtection="1">
      <alignment horizontal="center" vertical="center"/>
    </xf>
    <xf numFmtId="164" fontId="10" fillId="8" borderId="16" xfId="1" applyNumberFormat="1" applyFont="1" applyFill="1" applyBorder="1" applyAlignment="1" applyProtection="1">
      <alignment horizontal="center" vertical="center"/>
    </xf>
    <xf numFmtId="166" fontId="10" fillId="8" borderId="17" xfId="1" applyNumberFormat="1" applyFont="1" applyFill="1" applyBorder="1" applyAlignment="1" applyProtection="1">
      <alignment horizontal="left" vertical="center"/>
    </xf>
    <xf numFmtId="165" fontId="10" fillId="8" borderId="18" xfId="1" applyNumberFormat="1" applyFont="1" applyFill="1" applyBorder="1" applyAlignment="1" applyProtection="1">
      <alignment horizontal="center" vertical="center"/>
    </xf>
    <xf numFmtId="167" fontId="10" fillId="8" borderId="18" xfId="1" applyNumberFormat="1" applyFont="1" applyFill="1" applyBorder="1" applyAlignment="1" applyProtection="1">
      <alignment horizontal="center" vertical="center"/>
    </xf>
    <xf numFmtId="164" fontId="10" fillId="8" borderId="18" xfId="5" applyNumberFormat="1" applyFont="1" applyFill="1" applyBorder="1" applyAlignment="1" applyProtection="1">
      <alignment horizontal="center" vertical="center"/>
    </xf>
    <xf numFmtId="41" fontId="10" fillId="8" borderId="18" xfId="2" applyFont="1" applyFill="1" applyBorder="1" applyAlignment="1" applyProtection="1">
      <alignment horizontal="center" vertical="center"/>
    </xf>
    <xf numFmtId="41" fontId="10" fillId="8" borderId="21" xfId="2" applyFont="1" applyFill="1" applyBorder="1" applyAlignment="1" applyProtection="1">
      <alignment horizontal="center" vertical="center"/>
    </xf>
    <xf numFmtId="0" fontId="14" fillId="8" borderId="0" xfId="0" applyFont="1" applyFill="1"/>
    <xf numFmtId="166" fontId="15" fillId="0" borderId="17" xfId="1" applyNumberFormat="1" applyFont="1" applyFill="1" applyBorder="1" applyAlignment="1" applyProtection="1">
      <alignment horizontal="left" vertical="center"/>
    </xf>
    <xf numFmtId="167" fontId="7" fillId="0" borderId="18" xfId="1" applyNumberFormat="1" applyFont="1" applyFill="1" applyBorder="1" applyAlignment="1" applyProtection="1">
      <alignment horizontal="center" vertical="center"/>
    </xf>
    <xf numFmtId="41" fontId="7" fillId="0" borderId="19" xfId="2" applyFont="1" applyFill="1" applyBorder="1" applyAlignment="1" applyProtection="1">
      <alignment horizontal="center" vertical="center"/>
    </xf>
    <xf numFmtId="167" fontId="16" fillId="0" borderId="19" xfId="1" applyNumberFormat="1" applyFont="1" applyFill="1" applyBorder="1" applyAlignment="1" applyProtection="1">
      <alignment horizontal="center" vertical="center"/>
    </xf>
    <xf numFmtId="164" fontId="17" fillId="0" borderId="16" xfId="1" applyNumberFormat="1" applyFont="1" applyFill="1" applyBorder="1" applyAlignment="1" applyProtection="1">
      <alignment horizontal="center" vertical="center"/>
    </xf>
    <xf numFmtId="166" fontId="17" fillId="0" borderId="17" xfId="1" applyNumberFormat="1" applyFont="1" applyFill="1" applyBorder="1" applyAlignment="1" applyProtection="1">
      <alignment horizontal="left" vertical="center"/>
    </xf>
    <xf numFmtId="165" fontId="17" fillId="0" borderId="18" xfId="1" applyNumberFormat="1" applyFont="1" applyFill="1" applyBorder="1" applyAlignment="1" applyProtection="1">
      <alignment horizontal="center" vertical="center"/>
    </xf>
    <xf numFmtId="167" fontId="17" fillId="0" borderId="19" xfId="1" applyNumberFormat="1" applyFont="1" applyFill="1" applyBorder="1" applyAlignment="1" applyProtection="1">
      <alignment horizontal="center" vertical="center"/>
    </xf>
    <xf numFmtId="41" fontId="17" fillId="0" borderId="18" xfId="2" applyFont="1" applyFill="1" applyBorder="1" applyAlignment="1" applyProtection="1">
      <alignment horizontal="center" vertical="center"/>
    </xf>
    <xf numFmtId="41" fontId="17" fillId="0" borderId="19" xfId="2" applyFont="1" applyFill="1" applyBorder="1" applyAlignment="1" applyProtection="1">
      <alignment horizontal="center" vertical="center"/>
    </xf>
    <xf numFmtId="41" fontId="17" fillId="0" borderId="21" xfId="2" applyFont="1" applyFill="1" applyBorder="1" applyAlignment="1" applyProtection="1">
      <alignment horizontal="center" vertical="center"/>
    </xf>
    <xf numFmtId="168" fontId="16" fillId="0" borderId="19" xfId="0" applyNumberFormat="1" applyFont="1" applyBorder="1" applyAlignment="1">
      <alignment horizontal="center" vertical="center"/>
    </xf>
    <xf numFmtId="164" fontId="10" fillId="6" borderId="16" xfId="1" applyNumberFormat="1" applyFont="1" applyFill="1" applyBorder="1" applyAlignment="1" applyProtection="1">
      <alignment horizontal="center" vertical="center"/>
    </xf>
    <xf numFmtId="165" fontId="10" fillId="6" borderId="18" xfId="1" applyNumberFormat="1" applyFont="1" applyFill="1" applyBorder="1" applyAlignment="1" applyProtection="1">
      <alignment horizontal="center" vertical="center"/>
    </xf>
    <xf numFmtId="167" fontId="10" fillId="6" borderId="18" xfId="1" applyNumberFormat="1" applyFont="1" applyFill="1" applyBorder="1" applyAlignment="1" applyProtection="1">
      <alignment horizontal="center" vertical="center"/>
    </xf>
    <xf numFmtId="164" fontId="10" fillId="6" borderId="18" xfId="5" applyNumberFormat="1" applyFont="1" applyFill="1" applyBorder="1" applyAlignment="1" applyProtection="1">
      <alignment horizontal="center" vertical="center"/>
    </xf>
    <xf numFmtId="41" fontId="10" fillId="6" borderId="18" xfId="2" applyFont="1" applyFill="1" applyBorder="1" applyAlignment="1" applyProtection="1">
      <alignment horizontal="center" vertical="center"/>
    </xf>
    <xf numFmtId="41" fontId="10" fillId="6" borderId="19" xfId="2" applyFont="1" applyFill="1" applyBorder="1" applyAlignment="1" applyProtection="1">
      <alignment horizontal="center" vertical="center"/>
    </xf>
    <xf numFmtId="41" fontId="10" fillId="6" borderId="21" xfId="2" applyFont="1" applyFill="1" applyBorder="1" applyAlignment="1" applyProtection="1">
      <alignment horizontal="center" vertical="center"/>
    </xf>
    <xf numFmtId="0" fontId="14" fillId="6" borderId="0" xfId="0" applyFont="1" applyFill="1"/>
    <xf numFmtId="43" fontId="16" fillId="0" borderId="19" xfId="1" applyFont="1" applyFill="1" applyBorder="1" applyAlignment="1" applyProtection="1">
      <alignment horizontal="center" vertical="center"/>
    </xf>
    <xf numFmtId="43" fontId="10" fillId="6" borderId="18" xfId="1" applyFont="1" applyFill="1" applyBorder="1" applyAlignment="1" applyProtection="1">
      <alignment horizontal="center" vertical="center"/>
    </xf>
    <xf numFmtId="41" fontId="7" fillId="0" borderId="22" xfId="2" applyFont="1" applyFill="1" applyBorder="1" applyAlignment="1" applyProtection="1">
      <alignment horizontal="center" vertical="center"/>
    </xf>
    <xf numFmtId="43" fontId="2" fillId="0" borderId="0" xfId="1" applyFont="1"/>
    <xf numFmtId="164" fontId="16" fillId="6" borderId="23" xfId="1" applyNumberFormat="1" applyFont="1" applyFill="1" applyBorder="1" applyAlignment="1" applyProtection="1">
      <alignment horizontal="center" vertical="center"/>
    </xf>
    <xf numFmtId="164" fontId="18" fillId="6" borderId="24" xfId="1" applyNumberFormat="1" applyFont="1" applyFill="1" applyBorder="1" applyAlignment="1" applyProtection="1">
      <alignment vertical="center"/>
    </xf>
    <xf numFmtId="168" fontId="16" fillId="6" borderId="22" xfId="0" applyNumberFormat="1" applyFont="1" applyFill="1" applyBorder="1" applyAlignment="1">
      <alignment horizontal="center" vertical="center"/>
    </xf>
    <xf numFmtId="43" fontId="16" fillId="6" borderId="22" xfId="1" applyFont="1" applyFill="1" applyBorder="1" applyAlignment="1" applyProtection="1">
      <alignment horizontal="center" vertical="center"/>
    </xf>
    <xf numFmtId="164" fontId="18" fillId="9" borderId="25" xfId="1" applyNumberFormat="1" applyFont="1" applyFill="1" applyBorder="1" applyAlignment="1" applyProtection="1">
      <alignment horizontal="center" vertical="center"/>
    </xf>
    <xf numFmtId="164" fontId="18" fillId="9" borderId="26" xfId="1" applyNumberFormat="1" applyFont="1" applyFill="1" applyBorder="1" applyAlignment="1" applyProtection="1">
      <alignment vertical="center"/>
    </xf>
    <xf numFmtId="168" fontId="18" fillId="9" borderId="19" xfId="0" applyNumberFormat="1" applyFont="1" applyFill="1" applyBorder="1" applyAlignment="1">
      <alignment horizontal="center" vertical="center"/>
    </xf>
    <xf numFmtId="167" fontId="18" fillId="9" borderId="22" xfId="1" applyNumberFormat="1" applyFont="1" applyFill="1" applyBorder="1" applyAlignment="1" applyProtection="1">
      <alignment horizontal="right" vertical="center"/>
    </xf>
    <xf numFmtId="164" fontId="10" fillId="9" borderId="18" xfId="5" applyNumberFormat="1" applyFont="1" applyFill="1" applyBorder="1" applyAlignment="1" applyProtection="1">
      <alignment horizontal="center" vertical="center"/>
    </xf>
    <xf numFmtId="41" fontId="10" fillId="9" borderId="18" xfId="2" applyFont="1" applyFill="1" applyBorder="1" applyAlignment="1" applyProtection="1">
      <alignment horizontal="center" vertical="center"/>
    </xf>
    <xf numFmtId="41" fontId="10" fillId="9" borderId="21" xfId="2" applyFont="1" applyFill="1" applyBorder="1" applyAlignment="1" applyProtection="1">
      <alignment horizontal="center" vertical="center"/>
    </xf>
    <xf numFmtId="0" fontId="14" fillId="9" borderId="0" xfId="0" applyFont="1" applyFill="1"/>
    <xf numFmtId="164" fontId="16" fillId="0" borderId="25" xfId="1" applyNumberFormat="1" applyFont="1" applyBorder="1" applyAlignment="1" applyProtection="1">
      <alignment horizontal="center" vertical="center"/>
    </xf>
    <xf numFmtId="164" fontId="19" fillId="0" borderId="26" xfId="1" applyNumberFormat="1" applyFont="1" applyBorder="1" applyAlignment="1" applyProtection="1">
      <alignment vertical="center"/>
    </xf>
    <xf numFmtId="167" fontId="7" fillId="0" borderId="19" xfId="1" applyNumberFormat="1" applyFont="1" applyFill="1" applyBorder="1" applyAlignment="1" applyProtection="1">
      <alignment horizontal="center" vertical="center"/>
    </xf>
    <xf numFmtId="164" fontId="16" fillId="0" borderId="23" xfId="1" applyNumberFormat="1" applyFont="1" applyBorder="1" applyAlignment="1" applyProtection="1">
      <alignment horizontal="center" vertical="center"/>
    </xf>
    <xf numFmtId="164" fontId="16" fillId="0" borderId="24" xfId="1" applyNumberFormat="1" applyFont="1" applyBorder="1" applyAlignment="1" applyProtection="1">
      <alignment vertical="center"/>
    </xf>
    <xf numFmtId="168" fontId="16" fillId="0" borderId="22" xfId="0" applyNumberFormat="1" applyFont="1" applyBorder="1" applyAlignment="1">
      <alignment horizontal="center" vertical="center"/>
    </xf>
    <xf numFmtId="167" fontId="16" fillId="0" borderId="22" xfId="1" applyNumberFormat="1" applyFont="1" applyFill="1" applyBorder="1" applyAlignment="1" applyProtection="1">
      <alignment horizontal="center" vertical="center"/>
    </xf>
    <xf numFmtId="164" fontId="16" fillId="0" borderId="25" xfId="1" applyNumberFormat="1" applyFont="1" applyFill="1" applyBorder="1" applyAlignment="1" applyProtection="1">
      <alignment horizontal="center" vertical="center"/>
    </xf>
    <xf numFmtId="164" fontId="18" fillId="9" borderId="23" xfId="1" applyNumberFormat="1" applyFont="1" applyFill="1" applyBorder="1" applyAlignment="1" applyProtection="1">
      <alignment horizontal="center" vertical="center"/>
    </xf>
    <xf numFmtId="164" fontId="18" fillId="9" borderId="24" xfId="1" applyNumberFormat="1" applyFont="1" applyFill="1" applyBorder="1" applyAlignment="1" applyProtection="1">
      <alignment vertical="center"/>
    </xf>
    <xf numFmtId="168" fontId="18" fillId="9" borderId="22" xfId="0" applyNumberFormat="1" applyFont="1" applyFill="1" applyBorder="1" applyAlignment="1">
      <alignment horizontal="center" vertical="center"/>
    </xf>
    <xf numFmtId="164" fontId="16" fillId="0" borderId="23" xfId="1" applyNumberFormat="1" applyFont="1" applyFill="1" applyBorder="1" applyAlignment="1" applyProtection="1">
      <alignment horizontal="center" vertical="center"/>
    </xf>
    <xf numFmtId="164" fontId="19" fillId="0" borderId="26" xfId="1" applyNumberFormat="1" applyFont="1" applyFill="1" applyBorder="1" applyAlignment="1" applyProtection="1">
      <alignment vertical="center"/>
    </xf>
    <xf numFmtId="164" fontId="19" fillId="0" borderId="24" xfId="1" applyNumberFormat="1" applyFont="1" applyFill="1" applyBorder="1" applyAlignment="1" applyProtection="1">
      <alignment vertical="center"/>
    </xf>
    <xf numFmtId="164" fontId="17" fillId="0" borderId="23" xfId="1" applyNumberFormat="1" applyFont="1" applyFill="1" applyBorder="1" applyAlignment="1" applyProtection="1">
      <alignment horizontal="center" vertical="center"/>
    </xf>
    <xf numFmtId="168" fontId="17" fillId="0" borderId="22" xfId="0" applyNumberFormat="1" applyFont="1" applyBorder="1" applyAlignment="1">
      <alignment horizontal="center" vertical="center"/>
    </xf>
    <xf numFmtId="167" fontId="17" fillId="0" borderId="22" xfId="1" applyNumberFormat="1" applyFont="1" applyFill="1" applyBorder="1" applyAlignment="1" applyProtection="1">
      <alignment horizontal="center" vertical="center"/>
    </xf>
    <xf numFmtId="164" fontId="19" fillId="0" borderId="24" xfId="1" applyNumberFormat="1" applyFont="1" applyBorder="1" applyAlignment="1" applyProtection="1">
      <alignment vertical="center"/>
    </xf>
    <xf numFmtId="165" fontId="16" fillId="0" borderId="19" xfId="1" applyNumberFormat="1" applyFont="1" applyFill="1" applyBorder="1" applyAlignment="1" applyProtection="1">
      <alignment horizontal="center" vertical="center"/>
    </xf>
    <xf numFmtId="164" fontId="16" fillId="0" borderId="16" xfId="1" applyNumberFormat="1" applyFont="1" applyFill="1" applyBorder="1" applyAlignment="1">
      <alignment horizontal="center" vertical="center"/>
    </xf>
    <xf numFmtId="165" fontId="16" fillId="0" borderId="18" xfId="1" applyNumberFormat="1" applyFont="1" applyFill="1" applyBorder="1" applyAlignment="1" applyProtection="1">
      <alignment horizontal="center" vertical="center"/>
    </xf>
    <xf numFmtId="164" fontId="16" fillId="0" borderId="16" xfId="1" applyNumberFormat="1" applyFont="1" applyFill="1" applyBorder="1" applyAlignment="1" applyProtection="1">
      <alignment horizontal="center" vertical="center"/>
    </xf>
    <xf numFmtId="164" fontId="16" fillId="0" borderId="26" xfId="1" applyNumberFormat="1" applyFont="1" applyBorder="1" applyAlignment="1" applyProtection="1">
      <alignment vertical="center"/>
    </xf>
    <xf numFmtId="164" fontId="18" fillId="10" borderId="25" xfId="1" applyNumberFormat="1" applyFont="1" applyFill="1" applyBorder="1" applyAlignment="1" applyProtection="1">
      <alignment horizontal="center" vertical="center"/>
    </xf>
    <xf numFmtId="164" fontId="18" fillId="10" borderId="26" xfId="1" applyNumberFormat="1" applyFont="1" applyFill="1" applyBorder="1" applyAlignment="1" applyProtection="1">
      <alignment vertical="center"/>
    </xf>
    <xf numFmtId="168" fontId="18" fillId="10" borderId="19" xfId="0" applyNumberFormat="1" applyFont="1" applyFill="1" applyBorder="1" applyAlignment="1">
      <alignment horizontal="center" vertical="center"/>
    </xf>
    <xf numFmtId="167" fontId="18" fillId="10" borderId="18" xfId="1" applyNumberFormat="1" applyFont="1" applyFill="1" applyBorder="1" applyAlignment="1" applyProtection="1">
      <alignment horizontal="center" vertical="center"/>
    </xf>
    <xf numFmtId="0" fontId="14" fillId="10" borderId="27" xfId="0" applyFont="1" applyFill="1" applyBorder="1"/>
    <xf numFmtId="0" fontId="14" fillId="10" borderId="18" xfId="0" applyFont="1" applyFill="1" applyBorder="1"/>
    <xf numFmtId="41" fontId="14" fillId="10" borderId="0" xfId="2" applyFont="1" applyFill="1"/>
    <xf numFmtId="41" fontId="14" fillId="10" borderId="28" xfId="2" applyFont="1" applyFill="1" applyBorder="1"/>
    <xf numFmtId="41" fontId="14" fillId="10" borderId="18" xfId="2" applyFont="1" applyFill="1" applyBorder="1"/>
    <xf numFmtId="0" fontId="14" fillId="10" borderId="0" xfId="0" applyFont="1" applyFill="1"/>
    <xf numFmtId="167" fontId="16" fillId="0" borderId="18" xfId="1" applyNumberFormat="1" applyFont="1" applyFill="1" applyBorder="1" applyAlignment="1" applyProtection="1">
      <alignment horizontal="center" vertical="center"/>
    </xf>
    <xf numFmtId="41" fontId="7" fillId="0" borderId="20" xfId="2" applyFont="1" applyFill="1" applyBorder="1" applyAlignment="1" applyProtection="1">
      <alignment horizontal="center" vertical="center"/>
    </xf>
    <xf numFmtId="164" fontId="16" fillId="0" borderId="25" xfId="1" applyNumberFormat="1" applyFont="1" applyFill="1" applyBorder="1" applyAlignment="1">
      <alignment horizontal="center" vertical="center"/>
    </xf>
    <xf numFmtId="166" fontId="16" fillId="0" borderId="26" xfId="1" applyNumberFormat="1" applyFont="1" applyFill="1" applyBorder="1" applyAlignment="1">
      <alignment horizontal="left" vertical="center"/>
    </xf>
    <xf numFmtId="166" fontId="18" fillId="10" borderId="26" xfId="1" applyNumberFormat="1" applyFont="1" applyFill="1" applyBorder="1" applyAlignment="1" applyProtection="1">
      <alignment horizontal="left" vertical="center"/>
    </xf>
    <xf numFmtId="165" fontId="18" fillId="10" borderId="19" xfId="1" applyNumberFormat="1" applyFont="1" applyFill="1" applyBorder="1" applyAlignment="1" applyProtection="1">
      <alignment horizontal="center" vertical="center"/>
    </xf>
    <xf numFmtId="166" fontId="19" fillId="0" borderId="26" xfId="1" applyNumberFormat="1" applyFont="1" applyFill="1" applyBorder="1" applyAlignment="1" applyProtection="1">
      <alignment horizontal="left" vertical="center"/>
    </xf>
    <xf numFmtId="43" fontId="16" fillId="0" borderId="22" xfId="1" applyFont="1" applyFill="1" applyBorder="1" applyAlignment="1" applyProtection="1">
      <alignment horizontal="center" vertical="center"/>
    </xf>
    <xf numFmtId="164" fontId="18" fillId="10" borderId="16" xfId="1" applyNumberFormat="1" applyFont="1" applyFill="1" applyBorder="1" applyAlignment="1" applyProtection="1">
      <alignment horizontal="center" vertical="center"/>
    </xf>
    <xf numFmtId="166" fontId="18" fillId="10" borderId="17" xfId="1" applyNumberFormat="1" applyFont="1" applyFill="1" applyBorder="1" applyAlignment="1" applyProtection="1">
      <alignment horizontal="left" vertical="center"/>
    </xf>
    <xf numFmtId="165" fontId="18" fillId="10" borderId="18" xfId="1" applyNumberFormat="1" applyFont="1" applyFill="1" applyBorder="1" applyAlignment="1" applyProtection="1">
      <alignment horizontal="center" vertical="center"/>
    </xf>
    <xf numFmtId="41" fontId="10" fillId="10" borderId="18" xfId="2" applyFont="1" applyFill="1" applyBorder="1" applyAlignment="1" applyProtection="1">
      <alignment horizontal="center" vertical="center"/>
    </xf>
    <xf numFmtId="41" fontId="10" fillId="10" borderId="19" xfId="2" applyFont="1" applyFill="1" applyBorder="1" applyAlignment="1" applyProtection="1">
      <alignment horizontal="center" vertical="center"/>
    </xf>
    <xf numFmtId="41" fontId="10" fillId="10" borderId="21" xfId="2" applyFont="1" applyFill="1" applyBorder="1" applyAlignment="1" applyProtection="1">
      <alignment horizontal="center" vertical="center"/>
    </xf>
    <xf numFmtId="166" fontId="19" fillId="0" borderId="17" xfId="1" applyNumberFormat="1" applyFont="1" applyFill="1" applyBorder="1" applyAlignment="1" applyProtection="1">
      <alignment horizontal="left" vertical="center"/>
    </xf>
    <xf numFmtId="167" fontId="18" fillId="10" borderId="19" xfId="1" applyNumberFormat="1" applyFont="1" applyFill="1" applyBorder="1" applyAlignment="1" applyProtection="1">
      <alignment horizontal="center" vertical="center"/>
    </xf>
    <xf numFmtId="41" fontId="10" fillId="9" borderId="19" xfId="2" applyFont="1" applyFill="1" applyBorder="1" applyAlignment="1" applyProtection="1">
      <alignment horizontal="center" vertical="center"/>
    </xf>
    <xf numFmtId="164" fontId="17" fillId="0" borderId="25" xfId="1" applyNumberFormat="1" applyFont="1" applyFill="1" applyBorder="1" applyAlignment="1" applyProtection="1">
      <alignment horizontal="center" vertical="center"/>
    </xf>
    <xf numFmtId="168" fontId="17" fillId="0" borderId="19" xfId="0" applyNumberFormat="1" applyFont="1" applyBorder="1" applyAlignment="1">
      <alignment horizontal="center" vertical="center"/>
    </xf>
    <xf numFmtId="164" fontId="17" fillId="0" borderId="23" xfId="1" applyNumberFormat="1" applyFont="1" applyBorder="1" applyAlignment="1" applyProtection="1">
      <alignment horizontal="center" vertical="center"/>
    </xf>
    <xf numFmtId="166" fontId="16" fillId="0" borderId="17" xfId="1" applyNumberFormat="1" applyFont="1" applyFill="1" applyBorder="1" applyAlignment="1" applyProtection="1">
      <alignment horizontal="left" vertical="center"/>
    </xf>
    <xf numFmtId="164" fontId="10" fillId="6" borderId="16" xfId="1" applyNumberFormat="1" applyFont="1" applyFill="1" applyBorder="1" applyAlignment="1">
      <alignment horizontal="center" vertical="center"/>
    </xf>
    <xf numFmtId="166" fontId="10" fillId="6" borderId="17" xfId="1" applyNumberFormat="1" applyFont="1" applyFill="1" applyBorder="1" applyAlignment="1">
      <alignment horizontal="left" vertical="center"/>
    </xf>
    <xf numFmtId="0" fontId="10" fillId="0" borderId="29" xfId="3" applyFont="1" applyFill="1" applyBorder="1" applyAlignment="1" applyProtection="1">
      <alignment horizontal="center" vertical="center"/>
    </xf>
    <xf numFmtId="0" fontId="10" fillId="0" borderId="30" xfId="3" applyFont="1" applyFill="1" applyBorder="1" applyAlignment="1" applyProtection="1">
      <alignment horizontal="center" vertical="center"/>
    </xf>
    <xf numFmtId="0" fontId="10" fillId="0" borderId="31" xfId="3" applyFont="1" applyFill="1" applyBorder="1" applyAlignment="1" applyProtection="1">
      <alignment horizontal="center" vertical="center"/>
    </xf>
    <xf numFmtId="41" fontId="7" fillId="0" borderId="32" xfId="2" applyFont="1" applyBorder="1" applyAlignment="1" applyProtection="1">
      <alignment vertical="center"/>
    </xf>
    <xf numFmtId="41" fontId="7" fillId="0" borderId="33" xfId="2" applyFont="1" applyBorder="1" applyAlignment="1" applyProtection="1">
      <alignment vertical="center"/>
    </xf>
    <xf numFmtId="164" fontId="7" fillId="0" borderId="34" xfId="1" applyNumberFormat="1" applyFont="1" applyFill="1" applyBorder="1" applyAlignment="1" applyProtection="1">
      <alignment vertical="center"/>
    </xf>
    <xf numFmtId="164" fontId="7" fillId="0" borderId="35" xfId="1" applyNumberFormat="1" applyFont="1" applyFill="1" applyBorder="1" applyAlignment="1" applyProtection="1">
      <alignment vertical="center"/>
    </xf>
    <xf numFmtId="0" fontId="7" fillId="0" borderId="36" xfId="3" applyFont="1" applyFill="1" applyBorder="1" applyAlignment="1" applyProtection="1">
      <alignment vertical="center"/>
    </xf>
    <xf numFmtId="41" fontId="7" fillId="0" borderId="36" xfId="2" applyFont="1" applyFill="1" applyBorder="1" applyAlignment="1" applyProtection="1">
      <alignment vertical="center"/>
    </xf>
    <xf numFmtId="41" fontId="7" fillId="0" borderId="36" xfId="2" applyFont="1" applyFill="1" applyBorder="1" applyAlignment="1" applyProtection="1">
      <alignment horizontal="center" vertical="center"/>
    </xf>
    <xf numFmtId="41" fontId="7" fillId="0" borderId="37" xfId="2" applyFont="1" applyFill="1" applyBorder="1" applyAlignment="1" applyProtection="1">
      <alignment vertical="center"/>
    </xf>
    <xf numFmtId="164" fontId="7" fillId="0" borderId="25" xfId="1" applyNumberFormat="1" applyFont="1" applyFill="1" applyBorder="1" applyAlignment="1" applyProtection="1">
      <alignment vertical="center"/>
    </xf>
    <xf numFmtId="164" fontId="7" fillId="0" borderId="26" xfId="1" applyNumberFormat="1" applyFont="1" applyFill="1" applyBorder="1" applyAlignment="1" applyProtection="1">
      <alignment vertical="center"/>
    </xf>
    <xf numFmtId="0" fontId="7" fillId="0" borderId="19" xfId="3" applyFont="1" applyFill="1" applyBorder="1" applyAlignment="1" applyProtection="1">
      <alignment vertical="center"/>
    </xf>
    <xf numFmtId="41" fontId="7" fillId="0" borderId="19" xfId="2" applyFont="1" applyFill="1" applyBorder="1" applyAlignment="1" applyProtection="1">
      <alignment vertical="center"/>
    </xf>
    <xf numFmtId="41" fontId="7" fillId="0" borderId="20" xfId="2" applyFont="1" applyFill="1" applyBorder="1" applyAlignment="1" applyProtection="1">
      <alignment vertical="center"/>
    </xf>
    <xf numFmtId="164" fontId="7" fillId="0" borderId="25" xfId="1" applyNumberFormat="1" applyFont="1" applyBorder="1" applyAlignment="1" applyProtection="1">
      <alignment vertical="center"/>
    </xf>
    <xf numFmtId="41" fontId="10" fillId="0" borderId="20" xfId="2" applyFont="1" applyBorder="1" applyAlignment="1" applyProtection="1">
      <alignment horizontal="center" vertical="center"/>
    </xf>
    <xf numFmtId="164" fontId="7" fillId="0" borderId="38" xfId="1" applyNumberFormat="1" applyFont="1" applyBorder="1" applyAlignment="1" applyProtection="1">
      <alignment vertical="center"/>
    </xf>
    <xf numFmtId="164" fontId="7" fillId="0" borderId="39" xfId="1" applyNumberFormat="1" applyFont="1" applyFill="1" applyBorder="1" applyAlignment="1" applyProtection="1">
      <alignment vertical="center"/>
    </xf>
    <xf numFmtId="0" fontId="7" fillId="0" borderId="40" xfId="3" applyFont="1" applyFill="1" applyBorder="1" applyAlignment="1" applyProtection="1">
      <alignment vertical="center"/>
    </xf>
    <xf numFmtId="41" fontId="7" fillId="0" borderId="40" xfId="2" applyFont="1" applyFill="1" applyBorder="1" applyAlignment="1" applyProtection="1">
      <alignment vertical="center"/>
    </xf>
    <xf numFmtId="41" fontId="7" fillId="0" borderId="40" xfId="2" applyFont="1" applyFill="1" applyBorder="1" applyAlignment="1" applyProtection="1">
      <alignment horizontal="left" vertical="center"/>
    </xf>
    <xf numFmtId="41" fontId="10" fillId="0" borderId="41" xfId="2" applyFont="1" applyBorder="1" applyAlignment="1" applyProtection="1">
      <alignment horizontal="center" vertical="center"/>
    </xf>
    <xf numFmtId="41" fontId="10" fillId="0" borderId="0" xfId="2" applyFont="1" applyFill="1" applyAlignment="1" applyProtection="1">
      <alignment horizontal="center" vertical="center"/>
    </xf>
    <xf numFmtId="41" fontId="10" fillId="8" borderId="19" xfId="2" applyFont="1" applyFill="1" applyBorder="1" applyAlignment="1" applyProtection="1">
      <alignment horizontal="center" vertical="center"/>
    </xf>
    <xf numFmtId="41" fontId="7" fillId="0" borderId="18" xfId="2" applyFont="1" applyBorder="1" applyAlignment="1">
      <alignment horizontal="center" vertical="center"/>
    </xf>
    <xf numFmtId="41" fontId="17" fillId="0" borderId="18" xfId="2" applyFont="1" applyBorder="1" applyAlignment="1">
      <alignment horizontal="center" vertical="center"/>
    </xf>
    <xf numFmtId="41" fontId="10" fillId="8" borderId="20" xfId="2" applyFont="1" applyFill="1" applyBorder="1" applyAlignment="1" applyProtection="1">
      <alignment horizontal="center" vertical="center"/>
    </xf>
    <xf numFmtId="166" fontId="15" fillId="0" borderId="26" xfId="1" applyNumberFormat="1" applyFont="1" applyFill="1" applyBorder="1" applyAlignment="1" applyProtection="1">
      <alignment horizontal="left" vertical="center"/>
    </xf>
    <xf numFmtId="165" fontId="7" fillId="0" borderId="19" xfId="1" applyNumberFormat="1" applyFont="1" applyFill="1" applyBorder="1" applyAlignment="1" applyProtection="1">
      <alignment horizontal="center" vertical="center"/>
    </xf>
    <xf numFmtId="41" fontId="7" fillId="0" borderId="19" xfId="2" applyFont="1" applyBorder="1" applyAlignment="1">
      <alignment horizontal="center" vertical="center"/>
    </xf>
    <xf numFmtId="165" fontId="17" fillId="0" borderId="19" xfId="1" applyNumberFormat="1" applyFont="1" applyFill="1" applyBorder="1" applyAlignment="1" applyProtection="1">
      <alignment horizontal="center" vertical="center"/>
    </xf>
    <xf numFmtId="41" fontId="17" fillId="0" borderId="19" xfId="2" applyFont="1" applyBorder="1" applyAlignment="1">
      <alignment horizontal="center" vertical="center"/>
    </xf>
    <xf numFmtId="166" fontId="7" fillId="0" borderId="26" xfId="1" applyNumberFormat="1" applyFont="1" applyFill="1" applyBorder="1" applyAlignment="1" applyProtection="1">
      <alignment horizontal="left" vertical="center"/>
    </xf>
    <xf numFmtId="165" fontId="10" fillId="8" borderId="19" xfId="1" applyNumberFormat="1" applyFont="1" applyFill="1" applyBorder="1" applyAlignment="1" applyProtection="1">
      <alignment horizontal="center" vertical="center"/>
    </xf>
    <xf numFmtId="164" fontId="7" fillId="0" borderId="25" xfId="1" applyNumberFormat="1" applyFont="1" applyFill="1" applyBorder="1" applyAlignment="1" applyProtection="1">
      <alignment horizontal="center" vertical="center"/>
    </xf>
    <xf numFmtId="164" fontId="7" fillId="0" borderId="16" xfId="1" applyNumberFormat="1" applyFont="1" applyFill="1" applyBorder="1" applyAlignment="1">
      <alignment horizontal="center" vertical="center"/>
    </xf>
    <xf numFmtId="166" fontId="15" fillId="0" borderId="17" xfId="1" applyNumberFormat="1" applyFont="1" applyFill="1" applyBorder="1" applyAlignment="1">
      <alignment horizontal="left" vertical="center"/>
    </xf>
    <xf numFmtId="164" fontId="7" fillId="0" borderId="25" xfId="1" applyNumberFormat="1" applyFont="1" applyFill="1" applyBorder="1" applyAlignment="1">
      <alignment horizontal="center" vertical="center"/>
    </xf>
    <xf numFmtId="166" fontId="15" fillId="0" borderId="26" xfId="1" applyNumberFormat="1" applyFont="1" applyFill="1" applyBorder="1" applyAlignment="1">
      <alignment horizontal="left" vertical="center"/>
    </xf>
    <xf numFmtId="41" fontId="7" fillId="0" borderId="22" xfId="2" applyFont="1" applyBorder="1" applyAlignment="1">
      <alignment horizontal="center" vertical="center"/>
    </xf>
    <xf numFmtId="164" fontId="7" fillId="8" borderId="16" xfId="1" applyNumberFormat="1" applyFont="1" applyFill="1" applyBorder="1" applyAlignment="1" applyProtection="1">
      <alignment horizontal="center" vertical="center"/>
    </xf>
    <xf numFmtId="165" fontId="7" fillId="8" borderId="18" xfId="1" applyNumberFormat="1" applyFont="1" applyFill="1" applyBorder="1" applyAlignment="1" applyProtection="1">
      <alignment horizontal="center" vertical="center"/>
    </xf>
    <xf numFmtId="41" fontId="7" fillId="8" borderId="19" xfId="2" applyFont="1" applyFill="1" applyBorder="1" applyAlignment="1" applyProtection="1">
      <alignment horizontal="center" vertical="center"/>
    </xf>
    <xf numFmtId="41" fontId="7" fillId="8" borderId="18" xfId="2" applyFont="1" applyFill="1" applyBorder="1" applyAlignment="1" applyProtection="1">
      <alignment horizontal="center" vertical="center"/>
    </xf>
    <xf numFmtId="41" fontId="7" fillId="8" borderId="20" xfId="2" applyFont="1" applyFill="1" applyBorder="1" applyAlignment="1" applyProtection="1">
      <alignment horizontal="center" vertical="center"/>
    </xf>
    <xf numFmtId="0" fontId="2" fillId="8" borderId="0" xfId="0" applyFont="1" applyFill="1"/>
    <xf numFmtId="41" fontId="7" fillId="0" borderId="22" xfId="2" applyFont="1" applyFill="1" applyBorder="1" applyAlignment="1">
      <alignment horizontal="center" vertical="center"/>
    </xf>
    <xf numFmtId="164" fontId="7" fillId="0" borderId="0" xfId="1" applyNumberFormat="1" applyFont="1" applyAlignment="1">
      <alignment vertical="center"/>
    </xf>
    <xf numFmtId="0" fontId="7" fillId="0" borderId="0" xfId="3" applyFont="1" applyFill="1" applyAlignment="1">
      <alignment horizontal="left" vertical="center"/>
    </xf>
    <xf numFmtId="0" fontId="10" fillId="0" borderId="0" xfId="3" applyFont="1" applyFill="1" applyBorder="1" applyAlignment="1">
      <alignment vertical="center"/>
    </xf>
    <xf numFmtId="41" fontId="10" fillId="0" borderId="0" xfId="2" applyFont="1" applyFill="1" applyBorder="1" applyAlignment="1">
      <alignment vertical="center"/>
    </xf>
    <xf numFmtId="41" fontId="7" fillId="0" borderId="0" xfId="2" applyFont="1" applyFill="1" applyBorder="1" applyAlignment="1">
      <alignment vertical="center"/>
    </xf>
    <xf numFmtId="164" fontId="10" fillId="0" borderId="42" xfId="1" applyNumberFormat="1" applyFont="1" applyBorder="1" applyAlignment="1">
      <alignment horizontal="center" vertical="center"/>
    </xf>
    <xf numFmtId="0" fontId="10" fillId="0" borderId="43" xfId="3" applyFont="1" applyFill="1" applyBorder="1" applyAlignment="1">
      <alignment horizontal="center" vertical="center"/>
    </xf>
    <xf numFmtId="0" fontId="10" fillId="0" borderId="44" xfId="3" applyFont="1" applyFill="1" applyBorder="1" applyAlignment="1">
      <alignment horizontal="center" vertical="center"/>
    </xf>
    <xf numFmtId="0" fontId="10" fillId="0" borderId="45" xfId="3" applyFont="1" applyFill="1" applyBorder="1" applyAlignment="1">
      <alignment horizontal="center" vertical="center"/>
    </xf>
    <xf numFmtId="41" fontId="10" fillId="0" borderId="46" xfId="2" applyFont="1" applyFill="1" applyBorder="1" applyAlignment="1">
      <alignment horizontal="center" vertical="center"/>
    </xf>
    <xf numFmtId="41" fontId="7" fillId="0" borderId="47" xfId="2" applyFont="1" applyFill="1" applyBorder="1" applyAlignment="1">
      <alignment vertical="center"/>
    </xf>
    <xf numFmtId="41" fontId="10" fillId="0" borderId="47" xfId="2" applyFont="1" applyFill="1" applyBorder="1" applyAlignment="1">
      <alignment horizontal="center" vertical="center"/>
    </xf>
    <xf numFmtId="41" fontId="10" fillId="0" borderId="48" xfId="2" applyFont="1" applyFill="1" applyBorder="1" applyAlignment="1">
      <alignment horizontal="center" vertical="center"/>
    </xf>
    <xf numFmtId="164" fontId="10" fillId="0" borderId="49" xfId="1" applyNumberFormat="1" applyFont="1" applyBorder="1" applyAlignment="1">
      <alignment horizontal="center" vertical="center"/>
    </xf>
    <xf numFmtId="0" fontId="10" fillId="0" borderId="28" xfId="3" applyFont="1" applyFill="1" applyBorder="1" applyAlignment="1">
      <alignment horizontal="center" vertical="center"/>
    </xf>
    <xf numFmtId="0" fontId="10" fillId="0" borderId="50" xfId="3" applyFont="1" applyFill="1" applyBorder="1" applyAlignment="1">
      <alignment horizontal="center" vertical="center"/>
    </xf>
    <xf numFmtId="0" fontId="10" fillId="0" borderId="51" xfId="3" applyFont="1" applyFill="1" applyBorder="1" applyAlignment="1">
      <alignment horizontal="center" vertical="center"/>
    </xf>
    <xf numFmtId="41" fontId="10" fillId="0" borderId="51" xfId="2" applyFont="1" applyFill="1" applyBorder="1" applyAlignment="1">
      <alignment horizontal="center" vertical="center"/>
    </xf>
    <xf numFmtId="41" fontId="10" fillId="0" borderId="51" xfId="2" applyFont="1" applyFill="1" applyBorder="1" applyAlignment="1">
      <alignment horizontal="center" vertical="center" wrapText="1"/>
    </xf>
    <xf numFmtId="41" fontId="10" fillId="0" borderId="52" xfId="2" applyFont="1" applyFill="1" applyBorder="1" applyAlignment="1">
      <alignment horizontal="center" vertical="center"/>
    </xf>
    <xf numFmtId="164" fontId="10" fillId="0" borderId="8" xfId="1" applyNumberFormat="1" applyFont="1" applyBorder="1" applyAlignment="1">
      <alignment horizontal="center" vertical="center"/>
    </xf>
    <xf numFmtId="0" fontId="10" fillId="0" borderId="53" xfId="3" applyFont="1" applyFill="1" applyBorder="1" applyAlignment="1">
      <alignment horizontal="center" vertical="center"/>
    </xf>
    <xf numFmtId="0" fontId="10" fillId="0" borderId="10" xfId="3" applyFont="1" applyFill="1" applyBorder="1" applyAlignment="1">
      <alignment horizontal="center" vertical="center"/>
    </xf>
    <xf numFmtId="41" fontId="10" fillId="0" borderId="10" xfId="2" applyFont="1" applyFill="1" applyBorder="1" applyAlignment="1">
      <alignment horizontal="center" vertical="center"/>
    </xf>
    <xf numFmtId="41" fontId="10" fillId="0" borderId="10" xfId="2" applyFont="1" applyFill="1" applyBorder="1" applyAlignment="1">
      <alignment horizontal="center" vertical="center" wrapText="1"/>
    </xf>
    <xf numFmtId="41" fontId="10" fillId="0" borderId="11" xfId="2" applyFont="1" applyFill="1" applyBorder="1" applyAlignment="1">
      <alignment horizontal="center" vertical="center"/>
    </xf>
    <xf numFmtId="164" fontId="11" fillId="0" borderId="8" xfId="1" applyNumberFormat="1" applyFont="1" applyBorder="1" applyAlignment="1">
      <alignment horizontal="center" vertical="center"/>
    </xf>
    <xf numFmtId="0" fontId="11" fillId="0" borderId="9" xfId="3" applyFont="1" applyFill="1" applyBorder="1" applyAlignment="1">
      <alignment horizontal="center" vertical="center"/>
    </xf>
    <xf numFmtId="0" fontId="11" fillId="0" borderId="10" xfId="3" applyFont="1" applyFill="1" applyBorder="1" applyAlignment="1">
      <alignment horizontal="center" vertical="center"/>
    </xf>
    <xf numFmtId="41" fontId="11" fillId="0" borderId="10" xfId="2" applyFont="1" applyFill="1" applyBorder="1" applyAlignment="1">
      <alignment horizontal="center" vertical="center"/>
    </xf>
    <xf numFmtId="41" fontId="11" fillId="0" borderId="11" xfId="2" applyFont="1" applyFill="1" applyBorder="1" applyAlignment="1">
      <alignment horizontal="center" vertical="center"/>
    </xf>
    <xf numFmtId="164" fontId="7" fillId="0" borderId="12" xfId="1" applyNumberFormat="1" applyFont="1" applyFill="1" applyBorder="1" applyAlignment="1">
      <alignment horizontal="center" vertical="center"/>
    </xf>
    <xf numFmtId="164" fontId="7" fillId="0" borderId="13" xfId="1" applyNumberFormat="1" applyFont="1" applyFill="1" applyBorder="1" applyAlignment="1">
      <alignment horizontal="center" vertical="center"/>
    </xf>
    <xf numFmtId="0" fontId="7" fillId="0" borderId="14" xfId="3" applyFont="1" applyFill="1" applyBorder="1" applyAlignment="1">
      <alignment horizontal="center" vertical="center"/>
    </xf>
    <xf numFmtId="164" fontId="7" fillId="0" borderId="14" xfId="5" applyNumberFormat="1" applyFont="1" applyFill="1" applyBorder="1" applyAlignment="1">
      <alignment horizontal="center" vertical="center"/>
    </xf>
    <xf numFmtId="41" fontId="7" fillId="0" borderId="14" xfId="2" applyFont="1" applyFill="1" applyBorder="1" applyAlignment="1">
      <alignment horizontal="center" vertical="center"/>
    </xf>
    <xf numFmtId="41" fontId="7" fillId="0" borderId="15" xfId="2" applyFont="1" applyFill="1" applyBorder="1" applyAlignment="1">
      <alignment horizontal="center" vertical="center"/>
    </xf>
    <xf numFmtId="164" fontId="7" fillId="6" borderId="16" xfId="1" applyNumberFormat="1" applyFont="1" applyFill="1" applyBorder="1" applyAlignment="1">
      <alignment horizontal="center" vertical="center"/>
    </xf>
    <xf numFmtId="41" fontId="10" fillId="0" borderId="21" xfId="2" applyFont="1" applyFill="1" applyBorder="1" applyAlignment="1" applyProtection="1">
      <alignment horizontal="center" vertical="center"/>
    </xf>
    <xf numFmtId="166" fontId="7" fillId="0" borderId="17" xfId="1" applyNumberFormat="1" applyFont="1" applyFill="1" applyBorder="1" applyAlignment="1">
      <alignment horizontal="left" vertical="center"/>
    </xf>
    <xf numFmtId="168" fontId="7" fillId="0" borderId="19" xfId="6" applyNumberFormat="1" applyFont="1" applyFill="1" applyBorder="1" applyAlignment="1" applyProtection="1">
      <alignment horizontal="center" vertical="center"/>
    </xf>
    <xf numFmtId="164" fontId="10" fillId="8" borderId="16" xfId="1" applyNumberFormat="1" applyFont="1" applyFill="1" applyBorder="1" applyAlignment="1">
      <alignment horizontal="center" vertical="center"/>
    </xf>
    <xf numFmtId="166" fontId="10" fillId="8" borderId="17" xfId="1" applyNumberFormat="1" applyFont="1" applyFill="1" applyBorder="1" applyAlignment="1">
      <alignment horizontal="left" vertical="center"/>
    </xf>
    <xf numFmtId="164" fontId="10" fillId="6" borderId="54" xfId="1" applyNumberFormat="1" applyFont="1" applyFill="1" applyBorder="1" applyAlignment="1">
      <alignment horizontal="left" vertical="center"/>
    </xf>
    <xf numFmtId="41" fontId="10" fillId="6" borderId="18" xfId="2" applyFont="1" applyFill="1" applyBorder="1" applyAlignment="1">
      <alignment horizontal="center" vertical="center"/>
    </xf>
    <xf numFmtId="41" fontId="7" fillId="0" borderId="21" xfId="2" applyFont="1" applyBorder="1" applyAlignment="1">
      <alignment horizontal="center" vertical="center"/>
    </xf>
    <xf numFmtId="164" fontId="7" fillId="8" borderId="16" xfId="1" applyNumberFormat="1" applyFont="1" applyFill="1" applyBorder="1" applyAlignment="1">
      <alignment horizontal="center" vertical="center"/>
    </xf>
    <xf numFmtId="41" fontId="7" fillId="8" borderId="21" xfId="2" applyFont="1" applyFill="1" applyBorder="1" applyAlignment="1" applyProtection="1">
      <alignment horizontal="center" vertical="center"/>
    </xf>
    <xf numFmtId="41" fontId="2" fillId="0" borderId="0" xfId="0" applyNumberFormat="1" applyFont="1"/>
    <xf numFmtId="0" fontId="10" fillId="0" borderId="55" xfId="3" applyFont="1" applyFill="1" applyBorder="1" applyAlignment="1" applyProtection="1">
      <alignment vertical="center"/>
    </xf>
    <xf numFmtId="41" fontId="10" fillId="0" borderId="55" xfId="2" applyFont="1" applyFill="1" applyBorder="1" applyAlignment="1" applyProtection="1">
      <alignment vertical="center"/>
    </xf>
    <xf numFmtId="41" fontId="7" fillId="0" borderId="55" xfId="2" applyFont="1" applyFill="1" applyBorder="1" applyAlignment="1" applyProtection="1">
      <alignment vertical="center"/>
    </xf>
    <xf numFmtId="164" fontId="10" fillId="0" borderId="42" xfId="1" applyNumberFormat="1" applyFont="1" applyBorder="1" applyAlignment="1" applyProtection="1">
      <alignment horizontal="center" vertical="center"/>
    </xf>
    <xf numFmtId="0" fontId="10" fillId="0" borderId="43" xfId="3" applyFont="1" applyFill="1" applyBorder="1" applyAlignment="1" applyProtection="1">
      <alignment horizontal="center" vertical="center"/>
    </xf>
    <xf numFmtId="0" fontId="10" fillId="0" borderId="44" xfId="3" applyFont="1" applyFill="1" applyBorder="1" applyAlignment="1" applyProtection="1">
      <alignment horizontal="center" vertical="center"/>
    </xf>
    <xf numFmtId="0" fontId="10" fillId="0" borderId="56" xfId="3" applyFont="1" applyFill="1" applyBorder="1" applyAlignment="1" applyProtection="1">
      <alignment horizontal="center" vertical="center"/>
    </xf>
    <xf numFmtId="41" fontId="10" fillId="0" borderId="46" xfId="2" applyFont="1" applyFill="1" applyBorder="1" applyAlignment="1" applyProtection="1">
      <alignment horizontal="center" vertical="center"/>
    </xf>
    <xf numFmtId="41" fontId="7" fillId="0" borderId="47" xfId="2" applyFont="1" applyFill="1" applyBorder="1" applyAlignment="1" applyProtection="1">
      <alignment vertical="center"/>
    </xf>
    <xf numFmtId="41" fontId="10" fillId="0" borderId="47" xfId="2" applyFont="1" applyFill="1" applyBorder="1" applyAlignment="1" applyProtection="1">
      <alignment horizontal="center" vertical="center"/>
    </xf>
    <xf numFmtId="41" fontId="10" fillId="0" borderId="48" xfId="2" applyFont="1" applyFill="1" applyBorder="1" applyAlignment="1" applyProtection="1">
      <alignment horizontal="center" vertical="center"/>
    </xf>
    <xf numFmtId="164" fontId="10" fillId="0" borderId="49" xfId="1" applyNumberFormat="1" applyFont="1" applyBorder="1" applyAlignment="1" applyProtection="1">
      <alignment horizontal="center" vertical="center"/>
    </xf>
    <xf numFmtId="0" fontId="10" fillId="0" borderId="28" xfId="3" applyFont="1" applyFill="1" applyBorder="1" applyAlignment="1" applyProtection="1">
      <alignment horizontal="center" vertical="center"/>
    </xf>
    <xf numFmtId="0" fontId="10" fillId="0" borderId="50" xfId="3" applyFont="1" applyFill="1" applyBorder="1" applyAlignment="1" applyProtection="1">
      <alignment horizontal="center" vertical="center"/>
    </xf>
    <xf numFmtId="0" fontId="10" fillId="0" borderId="51" xfId="3" applyFont="1" applyFill="1" applyBorder="1" applyAlignment="1" applyProtection="1">
      <alignment horizontal="center" vertical="center"/>
    </xf>
    <xf numFmtId="41" fontId="10" fillId="0" borderId="51" xfId="2" applyFont="1" applyFill="1" applyBorder="1" applyAlignment="1" applyProtection="1">
      <alignment horizontal="center" vertical="center"/>
    </xf>
    <xf numFmtId="41" fontId="10" fillId="0" borderId="51" xfId="2" applyFont="1" applyFill="1" applyBorder="1" applyAlignment="1" applyProtection="1">
      <alignment horizontal="center" vertical="center" wrapText="1"/>
    </xf>
    <xf numFmtId="41" fontId="10" fillId="0" borderId="52" xfId="2" applyFont="1" applyFill="1" applyBorder="1" applyAlignment="1" applyProtection="1">
      <alignment horizontal="center" vertical="center"/>
    </xf>
    <xf numFmtId="164" fontId="10" fillId="0" borderId="8" xfId="1" applyNumberFormat="1" applyFont="1" applyBorder="1" applyAlignment="1" applyProtection="1">
      <alignment horizontal="center" vertical="center"/>
    </xf>
    <xf numFmtId="0" fontId="10" fillId="0" borderId="53" xfId="3" applyFont="1" applyFill="1" applyBorder="1" applyAlignment="1" applyProtection="1">
      <alignment horizontal="center" vertical="center"/>
    </xf>
    <xf numFmtId="0" fontId="10" fillId="0" borderId="10" xfId="3" applyFont="1" applyFill="1" applyBorder="1" applyAlignment="1" applyProtection="1">
      <alignment horizontal="center" vertical="center"/>
    </xf>
    <xf numFmtId="41" fontId="10" fillId="0" borderId="10" xfId="2" applyFont="1" applyFill="1" applyBorder="1" applyAlignment="1" applyProtection="1">
      <alignment horizontal="center" vertical="center"/>
    </xf>
    <xf numFmtId="41" fontId="10" fillId="0" borderId="10" xfId="2" applyFont="1" applyFill="1" applyBorder="1" applyAlignment="1" applyProtection="1">
      <alignment horizontal="center" vertical="center" wrapText="1"/>
    </xf>
    <xf numFmtId="41" fontId="10" fillId="0" borderId="11" xfId="2" applyFont="1" applyFill="1" applyBorder="1" applyAlignment="1" applyProtection="1">
      <alignment horizontal="center" vertical="center"/>
    </xf>
    <xf numFmtId="41" fontId="10" fillId="8" borderId="18" xfId="2" applyFont="1" applyFill="1" applyBorder="1" applyAlignment="1" applyProtection="1">
      <alignment horizontal="left" vertical="center"/>
    </xf>
    <xf numFmtId="164" fontId="10" fillId="0" borderId="16" xfId="1" applyNumberFormat="1" applyFont="1" applyFill="1" applyBorder="1" applyAlignment="1" applyProtection="1">
      <alignment horizontal="center" vertical="center"/>
    </xf>
    <xf numFmtId="166" fontId="10" fillId="0" borderId="17" xfId="1" applyNumberFormat="1" applyFont="1" applyFill="1" applyBorder="1" applyAlignment="1" applyProtection="1">
      <alignment horizontal="left" vertical="center"/>
    </xf>
    <xf numFmtId="165" fontId="10" fillId="0" borderId="18" xfId="1" applyNumberFormat="1" applyFont="1" applyFill="1" applyBorder="1" applyAlignment="1" applyProtection="1">
      <alignment horizontal="center" vertical="center"/>
    </xf>
    <xf numFmtId="41" fontId="10" fillId="0" borderId="18" xfId="2" applyFont="1" applyFill="1" applyBorder="1" applyAlignment="1" applyProtection="1">
      <alignment horizontal="center" vertical="center"/>
    </xf>
    <xf numFmtId="41" fontId="10" fillId="0" borderId="19" xfId="2" applyFont="1" applyFill="1" applyBorder="1" applyAlignment="1" applyProtection="1">
      <alignment horizontal="center" vertical="center"/>
    </xf>
    <xf numFmtId="0" fontId="14" fillId="0" borderId="0" xfId="0" applyFont="1"/>
    <xf numFmtId="41" fontId="7" fillId="8" borderId="18" xfId="2" applyFont="1" applyFill="1" applyBorder="1" applyAlignment="1" applyProtection="1">
      <alignment horizontal="left" vertical="center"/>
    </xf>
    <xf numFmtId="41" fontId="7" fillId="0" borderId="18" xfId="2" applyFont="1" applyFill="1" applyBorder="1" applyAlignment="1" applyProtection="1">
      <alignment horizontal="left" vertical="center"/>
    </xf>
    <xf numFmtId="41" fontId="12" fillId="11" borderId="19" xfId="2" applyFont="1" applyFill="1" applyBorder="1" applyAlignment="1" applyProtection="1">
      <alignment horizontal="center" vertical="center"/>
    </xf>
    <xf numFmtId="41" fontId="12" fillId="11" borderId="18" xfId="2" applyFont="1" applyFill="1" applyBorder="1" applyAlignment="1" applyProtection="1">
      <alignment horizontal="center" vertical="center"/>
    </xf>
    <xf numFmtId="164" fontId="7" fillId="0" borderId="16" xfId="1" applyNumberFormat="1" applyFont="1" applyFill="1" applyBorder="1" applyAlignment="1" applyProtection="1">
      <alignment horizontal="center" vertical="top"/>
    </xf>
    <xf numFmtId="166" fontId="7" fillId="0" borderId="17" xfId="1" applyNumberFormat="1" applyFont="1" applyFill="1" applyBorder="1" applyAlignment="1" applyProtection="1">
      <alignment horizontal="left" vertical="top" wrapText="1"/>
    </xf>
    <xf numFmtId="165" fontId="7" fillId="0" borderId="18" xfId="1" applyNumberFormat="1" applyFont="1" applyFill="1" applyBorder="1" applyAlignment="1" applyProtection="1">
      <alignment horizontal="center" vertical="top"/>
    </xf>
    <xf numFmtId="41" fontId="7" fillId="0" borderId="18" xfId="2" applyFont="1" applyFill="1" applyBorder="1" applyAlignment="1" applyProtection="1">
      <alignment horizontal="center" vertical="top"/>
    </xf>
    <xf numFmtId="41" fontId="7" fillId="0" borderId="19" xfId="2" applyFont="1" applyFill="1" applyBorder="1" applyAlignment="1" applyProtection="1">
      <alignment horizontal="center" vertical="top"/>
    </xf>
    <xf numFmtId="41" fontId="7" fillId="0" borderId="21" xfId="2" applyFont="1" applyFill="1" applyBorder="1" applyAlignment="1" applyProtection="1">
      <alignment horizontal="center" vertical="top"/>
    </xf>
    <xf numFmtId="0" fontId="2" fillId="0" borderId="0" xfId="0" applyFont="1" applyAlignment="1">
      <alignment vertical="top"/>
    </xf>
    <xf numFmtId="169" fontId="10" fillId="8" borderId="18" xfId="2" applyNumberFormat="1" applyFont="1" applyFill="1" applyBorder="1" applyAlignment="1" applyProtection="1">
      <alignment horizontal="left" vertical="center"/>
    </xf>
    <xf numFmtId="169" fontId="7" fillId="0" borderId="18" xfId="2" applyNumberFormat="1" applyFont="1" applyFill="1" applyBorder="1" applyAlignment="1" applyProtection="1">
      <alignment horizontal="center" vertical="center"/>
    </xf>
    <xf numFmtId="164" fontId="7" fillId="6" borderId="25" xfId="1" applyNumberFormat="1" applyFont="1" applyFill="1" applyBorder="1" applyAlignment="1" applyProtection="1">
      <alignment horizontal="center" vertical="center"/>
    </xf>
    <xf numFmtId="166" fontId="10" fillId="6" borderId="26" xfId="1" applyNumberFormat="1" applyFont="1" applyFill="1" applyBorder="1" applyAlignment="1" applyProtection="1">
      <alignment horizontal="left" vertical="center"/>
    </xf>
    <xf numFmtId="165" fontId="7" fillId="6" borderId="19" xfId="1" applyNumberFormat="1" applyFont="1" applyFill="1" applyBorder="1" applyAlignment="1" applyProtection="1">
      <alignment horizontal="center" vertical="center"/>
    </xf>
    <xf numFmtId="41" fontId="7" fillId="0" borderId="19" xfId="2" applyFont="1" applyFill="1" applyBorder="1" applyAlignment="1" applyProtection="1">
      <alignment horizontal="right" vertical="center"/>
    </xf>
    <xf numFmtId="43" fontId="2" fillId="0" borderId="0" xfId="0" applyNumberFormat="1" applyFont="1"/>
    <xf numFmtId="43" fontId="10" fillId="0" borderId="20" xfId="1" applyFont="1" applyBorder="1" applyAlignment="1" applyProtection="1">
      <alignment horizontal="center" vertical="center"/>
    </xf>
    <xf numFmtId="170" fontId="2" fillId="0" borderId="0" xfId="1" applyNumberFormat="1" applyFont="1"/>
    <xf numFmtId="170" fontId="2" fillId="0" borderId="0" xfId="0" applyNumberFormat="1" applyFont="1"/>
    <xf numFmtId="0" fontId="7" fillId="0" borderId="0" xfId="0" applyFont="1"/>
    <xf numFmtId="164" fontId="7" fillId="0" borderId="6" xfId="1" applyNumberFormat="1" applyFont="1" applyFill="1" applyBorder="1" applyAlignment="1" applyProtection="1">
      <alignment horizontal="center" vertical="center"/>
    </xf>
    <xf numFmtId="166" fontId="7" fillId="0" borderId="6" xfId="1" applyNumberFormat="1" applyFont="1" applyFill="1" applyBorder="1" applyAlignment="1" applyProtection="1">
      <alignment horizontal="left" vertical="center"/>
    </xf>
    <xf numFmtId="0" fontId="7" fillId="0" borderId="6" xfId="0" applyFont="1" applyBorder="1"/>
    <xf numFmtId="164" fontId="7" fillId="6" borderId="6" xfId="1" applyNumberFormat="1" applyFont="1" applyFill="1" applyBorder="1" applyAlignment="1">
      <alignment horizontal="left" vertical="center"/>
    </xf>
    <xf numFmtId="166" fontId="7" fillId="6" borderId="6" xfId="1" applyNumberFormat="1" applyFont="1" applyFill="1" applyBorder="1" applyAlignment="1">
      <alignment horizontal="left" vertical="center"/>
    </xf>
    <xf numFmtId="164" fontId="7" fillId="0" borderId="6" xfId="1" applyNumberFormat="1" applyFont="1" applyFill="1" applyBorder="1" applyAlignment="1">
      <alignment horizontal="center" vertical="center"/>
    </xf>
    <xf numFmtId="164" fontId="7" fillId="8" borderId="6" xfId="1" applyNumberFormat="1" applyFont="1" applyFill="1" applyBorder="1" applyAlignment="1">
      <alignment horizontal="center" vertical="center"/>
    </xf>
    <xf numFmtId="166" fontId="7" fillId="8" borderId="6" xfId="1" applyNumberFormat="1" applyFont="1" applyFill="1" applyBorder="1" applyAlignment="1" applyProtection="1">
      <alignment horizontal="left" vertical="center"/>
    </xf>
    <xf numFmtId="1" fontId="7" fillId="0" borderId="6" xfId="0" applyNumberFormat="1" applyFont="1" applyBorder="1"/>
    <xf numFmtId="164" fontId="7" fillId="8" borderId="6" xfId="1" applyNumberFormat="1" applyFont="1" applyFill="1" applyBorder="1" applyAlignment="1" applyProtection="1">
      <alignment horizontal="center" vertical="center"/>
    </xf>
    <xf numFmtId="164" fontId="7" fillId="0" borderId="6" xfId="1" applyNumberFormat="1" applyFont="1" applyFill="1" applyBorder="1" applyAlignment="1" applyProtection="1">
      <alignment horizontal="center" vertical="top"/>
    </xf>
    <xf numFmtId="166" fontId="7" fillId="0" borderId="6" xfId="1" applyNumberFormat="1" applyFont="1" applyFill="1" applyBorder="1" applyAlignment="1" applyProtection="1">
      <alignment horizontal="left" vertical="top" wrapText="1"/>
    </xf>
    <xf numFmtId="164" fontId="7" fillId="0" borderId="0" xfId="1" applyNumberFormat="1" applyFont="1" applyFill="1" applyBorder="1" applyAlignment="1" applyProtection="1">
      <alignment horizontal="center" vertical="center"/>
    </xf>
    <xf numFmtId="166" fontId="7" fillId="0" borderId="0" xfId="1" applyNumberFormat="1" applyFont="1" applyFill="1" applyBorder="1" applyAlignment="1" applyProtection="1">
      <alignment horizontal="left" vertical="center"/>
    </xf>
    <xf numFmtId="0" fontId="10" fillId="0" borderId="0" xfId="0" applyFont="1"/>
    <xf numFmtId="41" fontId="7" fillId="0" borderId="0" xfId="2" applyFont="1"/>
    <xf numFmtId="164" fontId="7" fillId="0" borderId="6" xfId="1" applyNumberFormat="1" applyFont="1" applyFill="1" applyBorder="1" applyAlignment="1">
      <alignment horizontal="left" vertical="center"/>
    </xf>
    <xf numFmtId="166" fontId="7" fillId="0" borderId="6" xfId="1" applyNumberFormat="1" applyFont="1" applyFill="1" applyBorder="1" applyAlignment="1">
      <alignment horizontal="left" vertical="center"/>
    </xf>
  </cellXfs>
  <cellStyles count="7">
    <cellStyle name="20% - Accent1 8 7" xfId="5" xr:uid="{DB028DC7-ED3F-474E-A7AC-9FC001C6D695}"/>
    <cellStyle name="40% - Accent3 13 2" xfId="3" xr:uid="{7D72CFCA-3FB5-459E-BFC7-19880423741B}"/>
    <cellStyle name="Calculation 6 9 9 3" xfId="4" xr:uid="{85AC5365-93B0-4ABE-B420-28AA3C843FC2}"/>
    <cellStyle name="Comma" xfId="1" builtinId="3"/>
    <cellStyle name="Comma [0]" xfId="2" builtinId="6"/>
    <cellStyle name="Comma [0] 3 2 2 44" xfId="6" xr:uid="{4E0F4A8C-6A7F-439D-AD8A-A4465592075E}"/>
    <cellStyle name="Normal" xfId="0" builtinId="0"/>
  </cellStyles>
  <dxfs count="137"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b/>
        <i val="0"/>
        <strike val="0"/>
        <color theme="0"/>
      </font>
      <fill>
        <patternFill patternType="solid">
          <bgColor rgb="FF0070C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281</xdr:row>
      <xdr:rowOff>0</xdr:rowOff>
    </xdr:from>
    <xdr:ext cx="184731" cy="27027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3BA6A6E-9514-4D56-BF14-4A541455772B}"/>
            </a:ext>
          </a:extLst>
        </xdr:cNvPr>
        <xdr:cNvSpPr txBox="1"/>
      </xdr:nvSpPr>
      <xdr:spPr>
        <a:xfrm>
          <a:off x="5553075" y="63884175"/>
          <a:ext cx="184731" cy="270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281</xdr:row>
      <xdr:rowOff>0</xdr:rowOff>
    </xdr:from>
    <xdr:ext cx="184731" cy="27027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41E0715-6E09-4F67-81F4-EDE324E1E0AF}"/>
            </a:ext>
          </a:extLst>
        </xdr:cNvPr>
        <xdr:cNvSpPr txBox="1"/>
      </xdr:nvSpPr>
      <xdr:spPr>
        <a:xfrm>
          <a:off x="5553075" y="63884175"/>
          <a:ext cx="184731" cy="270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281</xdr:row>
      <xdr:rowOff>0</xdr:rowOff>
    </xdr:from>
    <xdr:ext cx="184731" cy="27027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CE00AD3-9053-4140-BF30-C5E9E388084A}"/>
            </a:ext>
          </a:extLst>
        </xdr:cNvPr>
        <xdr:cNvSpPr txBox="1"/>
      </xdr:nvSpPr>
      <xdr:spPr>
        <a:xfrm>
          <a:off x="5553075" y="63884175"/>
          <a:ext cx="184731" cy="270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281</xdr:row>
      <xdr:rowOff>0</xdr:rowOff>
    </xdr:from>
    <xdr:ext cx="184731" cy="270275"/>
    <xdr:sp macro="" textlink="">
      <xdr:nvSpPr>
        <xdr:cNvPr id="6" name="TextBox 3">
          <a:extLst>
            <a:ext uri="{FF2B5EF4-FFF2-40B4-BE49-F238E27FC236}">
              <a16:creationId xmlns:a16="http://schemas.microsoft.com/office/drawing/2014/main" id="{F2BE06D8-32D8-4CD4-8A61-AB0847127730}"/>
            </a:ext>
          </a:extLst>
        </xdr:cNvPr>
        <xdr:cNvSpPr txBox="1"/>
      </xdr:nvSpPr>
      <xdr:spPr>
        <a:xfrm>
          <a:off x="5553075" y="63884175"/>
          <a:ext cx="184731" cy="270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563</xdr:row>
      <xdr:rowOff>85725</xdr:rowOff>
    </xdr:from>
    <xdr:ext cx="184731" cy="203600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78D3F8D6-4D97-4D72-82ED-40BC6BA2FCA8}"/>
            </a:ext>
          </a:extLst>
        </xdr:cNvPr>
        <xdr:cNvSpPr txBox="1"/>
      </xdr:nvSpPr>
      <xdr:spPr>
        <a:xfrm>
          <a:off x="5553075" y="132513705"/>
          <a:ext cx="184731" cy="20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563</xdr:row>
      <xdr:rowOff>85725</xdr:rowOff>
    </xdr:from>
    <xdr:ext cx="184731" cy="203600"/>
    <xdr:sp macro="" textlink="">
      <xdr:nvSpPr>
        <xdr:cNvPr id="8" name="TextBox 3">
          <a:extLst>
            <a:ext uri="{FF2B5EF4-FFF2-40B4-BE49-F238E27FC236}">
              <a16:creationId xmlns:a16="http://schemas.microsoft.com/office/drawing/2014/main" id="{0E26B35F-75BC-4289-A71F-6D8AD9AAD055}"/>
            </a:ext>
          </a:extLst>
        </xdr:cNvPr>
        <xdr:cNvSpPr txBox="1"/>
      </xdr:nvSpPr>
      <xdr:spPr>
        <a:xfrm>
          <a:off x="5553075" y="132513705"/>
          <a:ext cx="184731" cy="20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641</xdr:row>
      <xdr:rowOff>85725</xdr:rowOff>
    </xdr:from>
    <xdr:ext cx="184731" cy="203600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A81F0522-37D2-4D53-8371-9BE4B7336592}"/>
            </a:ext>
          </a:extLst>
        </xdr:cNvPr>
        <xdr:cNvSpPr txBox="1"/>
      </xdr:nvSpPr>
      <xdr:spPr>
        <a:xfrm>
          <a:off x="5553075" y="155345130"/>
          <a:ext cx="184731" cy="20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641</xdr:row>
      <xdr:rowOff>85725</xdr:rowOff>
    </xdr:from>
    <xdr:ext cx="184731" cy="203600"/>
    <xdr:sp macro="" textlink="">
      <xdr:nvSpPr>
        <xdr:cNvPr id="10" name="TextBox 3">
          <a:extLst>
            <a:ext uri="{FF2B5EF4-FFF2-40B4-BE49-F238E27FC236}">
              <a16:creationId xmlns:a16="http://schemas.microsoft.com/office/drawing/2014/main" id="{D0CE8498-6AEA-477C-9511-76C483E5838B}"/>
            </a:ext>
          </a:extLst>
        </xdr:cNvPr>
        <xdr:cNvSpPr txBox="1"/>
      </xdr:nvSpPr>
      <xdr:spPr>
        <a:xfrm>
          <a:off x="5553075" y="155345130"/>
          <a:ext cx="184731" cy="20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281</xdr:row>
      <xdr:rowOff>0</xdr:rowOff>
    </xdr:from>
    <xdr:ext cx="184731" cy="270275"/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2F72EF63-890B-4292-B1C9-D6EC46808EC6}"/>
            </a:ext>
          </a:extLst>
        </xdr:cNvPr>
        <xdr:cNvSpPr txBox="1"/>
      </xdr:nvSpPr>
      <xdr:spPr>
        <a:xfrm>
          <a:off x="5553075" y="63884175"/>
          <a:ext cx="184731" cy="270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281</xdr:row>
      <xdr:rowOff>0</xdr:rowOff>
    </xdr:from>
    <xdr:ext cx="184731" cy="270275"/>
    <xdr:sp macro="" textlink="">
      <xdr:nvSpPr>
        <xdr:cNvPr id="12" name="TextBox 3">
          <a:extLst>
            <a:ext uri="{FF2B5EF4-FFF2-40B4-BE49-F238E27FC236}">
              <a16:creationId xmlns:a16="http://schemas.microsoft.com/office/drawing/2014/main" id="{4B130502-9237-44B2-B7F5-296409C1EF85}"/>
            </a:ext>
          </a:extLst>
        </xdr:cNvPr>
        <xdr:cNvSpPr txBox="1"/>
      </xdr:nvSpPr>
      <xdr:spPr>
        <a:xfrm>
          <a:off x="5553075" y="63884175"/>
          <a:ext cx="184731" cy="270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281</xdr:row>
      <xdr:rowOff>0</xdr:rowOff>
    </xdr:from>
    <xdr:ext cx="184731" cy="270275"/>
    <xdr:sp macro="" textlink="">
      <xdr:nvSpPr>
        <xdr:cNvPr id="13" name="TextBox 3">
          <a:extLst>
            <a:ext uri="{FF2B5EF4-FFF2-40B4-BE49-F238E27FC236}">
              <a16:creationId xmlns:a16="http://schemas.microsoft.com/office/drawing/2014/main" id="{79DD2258-1594-4E89-A21D-91C0A714A145}"/>
            </a:ext>
          </a:extLst>
        </xdr:cNvPr>
        <xdr:cNvSpPr txBox="1"/>
      </xdr:nvSpPr>
      <xdr:spPr>
        <a:xfrm>
          <a:off x="5553075" y="63884175"/>
          <a:ext cx="184731" cy="270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281</xdr:row>
      <xdr:rowOff>0</xdr:rowOff>
    </xdr:from>
    <xdr:ext cx="184731" cy="270275"/>
    <xdr:sp macro="" textlink="">
      <xdr:nvSpPr>
        <xdr:cNvPr id="14" name="TextBox 3">
          <a:extLst>
            <a:ext uri="{FF2B5EF4-FFF2-40B4-BE49-F238E27FC236}">
              <a16:creationId xmlns:a16="http://schemas.microsoft.com/office/drawing/2014/main" id="{58B88EAB-D1E3-401A-ABA5-B984B47039A2}"/>
            </a:ext>
          </a:extLst>
        </xdr:cNvPr>
        <xdr:cNvSpPr txBox="1"/>
      </xdr:nvSpPr>
      <xdr:spPr>
        <a:xfrm>
          <a:off x="5553075" y="63884175"/>
          <a:ext cx="184731" cy="270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281</xdr:row>
      <xdr:rowOff>0</xdr:rowOff>
    </xdr:from>
    <xdr:ext cx="184563" cy="275704"/>
    <xdr:sp macro="" textlink="">
      <xdr:nvSpPr>
        <xdr:cNvPr id="15" name="TextBox 1">
          <a:extLst>
            <a:ext uri="{FF2B5EF4-FFF2-40B4-BE49-F238E27FC236}">
              <a16:creationId xmlns:a16="http://schemas.microsoft.com/office/drawing/2014/main" id="{645801D2-AA2C-4C5F-B4B6-C28EA92C3D33}"/>
            </a:ext>
          </a:extLst>
        </xdr:cNvPr>
        <xdr:cNvSpPr txBox="1"/>
      </xdr:nvSpPr>
      <xdr:spPr>
        <a:xfrm>
          <a:off x="5553075" y="63884175"/>
          <a:ext cx="184563" cy="2757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281</xdr:row>
      <xdr:rowOff>0</xdr:rowOff>
    </xdr:from>
    <xdr:ext cx="184731" cy="270275"/>
    <xdr:sp macro="" textlink="">
      <xdr:nvSpPr>
        <xdr:cNvPr id="16" name="TextBox 3">
          <a:extLst>
            <a:ext uri="{FF2B5EF4-FFF2-40B4-BE49-F238E27FC236}">
              <a16:creationId xmlns:a16="http://schemas.microsoft.com/office/drawing/2014/main" id="{0E326DDF-0AB2-4252-9FCD-E7E04FFBB9FB}"/>
            </a:ext>
          </a:extLst>
        </xdr:cNvPr>
        <xdr:cNvSpPr txBox="1"/>
      </xdr:nvSpPr>
      <xdr:spPr>
        <a:xfrm>
          <a:off x="5553075" y="63884175"/>
          <a:ext cx="184731" cy="270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281</xdr:row>
      <xdr:rowOff>0</xdr:rowOff>
    </xdr:from>
    <xdr:ext cx="184731" cy="270275"/>
    <xdr:sp macro="" textlink="">
      <xdr:nvSpPr>
        <xdr:cNvPr id="17" name="TextBox 3">
          <a:extLst>
            <a:ext uri="{FF2B5EF4-FFF2-40B4-BE49-F238E27FC236}">
              <a16:creationId xmlns:a16="http://schemas.microsoft.com/office/drawing/2014/main" id="{E3ADFD7F-EAF8-4F46-B6C8-ABDA8A1451A0}"/>
            </a:ext>
          </a:extLst>
        </xdr:cNvPr>
        <xdr:cNvSpPr txBox="1"/>
      </xdr:nvSpPr>
      <xdr:spPr>
        <a:xfrm>
          <a:off x="5553075" y="63884175"/>
          <a:ext cx="184731" cy="270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281</xdr:row>
      <xdr:rowOff>0</xdr:rowOff>
    </xdr:from>
    <xdr:ext cx="184731" cy="270275"/>
    <xdr:sp macro="" textlink="">
      <xdr:nvSpPr>
        <xdr:cNvPr id="18" name="TextBox 3">
          <a:extLst>
            <a:ext uri="{FF2B5EF4-FFF2-40B4-BE49-F238E27FC236}">
              <a16:creationId xmlns:a16="http://schemas.microsoft.com/office/drawing/2014/main" id="{4A26ADE3-FC50-455E-9EBA-48CEC814D92E}"/>
            </a:ext>
          </a:extLst>
        </xdr:cNvPr>
        <xdr:cNvSpPr txBox="1"/>
      </xdr:nvSpPr>
      <xdr:spPr>
        <a:xfrm>
          <a:off x="5553075" y="63884175"/>
          <a:ext cx="184731" cy="270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281</xdr:row>
      <xdr:rowOff>76835</xdr:rowOff>
    </xdr:from>
    <xdr:ext cx="184731" cy="270275"/>
    <xdr:sp macro="" textlink="">
      <xdr:nvSpPr>
        <xdr:cNvPr id="19" name="TextBox 1">
          <a:extLst>
            <a:ext uri="{FF2B5EF4-FFF2-40B4-BE49-F238E27FC236}">
              <a16:creationId xmlns:a16="http://schemas.microsoft.com/office/drawing/2014/main" id="{75BD184C-8B44-4EC2-9065-E67372037D1E}"/>
            </a:ext>
          </a:extLst>
        </xdr:cNvPr>
        <xdr:cNvSpPr txBox="1"/>
      </xdr:nvSpPr>
      <xdr:spPr>
        <a:xfrm>
          <a:off x="5553075" y="63961010"/>
          <a:ext cx="184731" cy="270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282</xdr:row>
      <xdr:rowOff>85725</xdr:rowOff>
    </xdr:from>
    <xdr:ext cx="184731" cy="203600"/>
    <xdr:sp macro="" textlink="">
      <xdr:nvSpPr>
        <xdr:cNvPr id="20" name="TextBox 3">
          <a:extLst>
            <a:ext uri="{FF2B5EF4-FFF2-40B4-BE49-F238E27FC236}">
              <a16:creationId xmlns:a16="http://schemas.microsoft.com/office/drawing/2014/main" id="{14BC70B4-1889-4742-9DA8-16E6FEE4B767}"/>
            </a:ext>
          </a:extLst>
        </xdr:cNvPr>
        <xdr:cNvSpPr txBox="1"/>
      </xdr:nvSpPr>
      <xdr:spPr>
        <a:xfrm>
          <a:off x="5553075" y="64152780"/>
          <a:ext cx="184731" cy="20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282</xdr:row>
      <xdr:rowOff>85725</xdr:rowOff>
    </xdr:from>
    <xdr:ext cx="184731" cy="203600"/>
    <xdr:sp macro="" textlink="">
      <xdr:nvSpPr>
        <xdr:cNvPr id="21" name="TextBox 3">
          <a:extLst>
            <a:ext uri="{FF2B5EF4-FFF2-40B4-BE49-F238E27FC236}">
              <a16:creationId xmlns:a16="http://schemas.microsoft.com/office/drawing/2014/main" id="{8F62446A-A81B-4CAA-A3DE-FFC152401E24}"/>
            </a:ext>
          </a:extLst>
        </xdr:cNvPr>
        <xdr:cNvSpPr txBox="1"/>
      </xdr:nvSpPr>
      <xdr:spPr>
        <a:xfrm>
          <a:off x="5553075" y="64152780"/>
          <a:ext cx="184731" cy="20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282</xdr:row>
      <xdr:rowOff>85725</xdr:rowOff>
    </xdr:from>
    <xdr:ext cx="184731" cy="203600"/>
    <xdr:sp macro="" textlink="">
      <xdr:nvSpPr>
        <xdr:cNvPr id="22" name="TextBox 3">
          <a:extLst>
            <a:ext uri="{FF2B5EF4-FFF2-40B4-BE49-F238E27FC236}">
              <a16:creationId xmlns:a16="http://schemas.microsoft.com/office/drawing/2014/main" id="{CB374494-F569-4BD6-8EC7-8CF435EAC131}"/>
            </a:ext>
          </a:extLst>
        </xdr:cNvPr>
        <xdr:cNvSpPr txBox="1"/>
      </xdr:nvSpPr>
      <xdr:spPr>
        <a:xfrm>
          <a:off x="5553075" y="64152780"/>
          <a:ext cx="184731" cy="20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281</xdr:row>
      <xdr:rowOff>76835</xdr:rowOff>
    </xdr:from>
    <xdr:ext cx="184731" cy="270275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D358D85C-75A8-4370-9B75-1C19BB1852B4}"/>
            </a:ext>
          </a:extLst>
        </xdr:cNvPr>
        <xdr:cNvSpPr txBox="1"/>
      </xdr:nvSpPr>
      <xdr:spPr>
        <a:xfrm>
          <a:off x="15640050" y="63961010"/>
          <a:ext cx="184731" cy="270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282</xdr:row>
      <xdr:rowOff>85725</xdr:rowOff>
    </xdr:from>
    <xdr:ext cx="184731" cy="203600"/>
    <xdr:sp macro="" textlink="">
      <xdr:nvSpPr>
        <xdr:cNvPr id="24" name="TextBox 3">
          <a:extLst>
            <a:ext uri="{FF2B5EF4-FFF2-40B4-BE49-F238E27FC236}">
              <a16:creationId xmlns:a16="http://schemas.microsoft.com/office/drawing/2014/main" id="{2FCFD4E4-FA48-4BFF-9C8A-B0C9F633B662}"/>
            </a:ext>
          </a:extLst>
        </xdr:cNvPr>
        <xdr:cNvSpPr txBox="1"/>
      </xdr:nvSpPr>
      <xdr:spPr>
        <a:xfrm>
          <a:off x="15640050" y="64152780"/>
          <a:ext cx="184731" cy="20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282</xdr:row>
      <xdr:rowOff>85725</xdr:rowOff>
    </xdr:from>
    <xdr:ext cx="184731" cy="20360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3860557-77A9-439D-9A7E-501F947C0AA6}"/>
            </a:ext>
          </a:extLst>
        </xdr:cNvPr>
        <xdr:cNvSpPr txBox="1"/>
      </xdr:nvSpPr>
      <xdr:spPr>
        <a:xfrm>
          <a:off x="15640050" y="64152780"/>
          <a:ext cx="184731" cy="20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282</xdr:row>
      <xdr:rowOff>85725</xdr:rowOff>
    </xdr:from>
    <xdr:ext cx="184731" cy="203600"/>
    <xdr:sp macro="" textlink="">
      <xdr:nvSpPr>
        <xdr:cNvPr id="26" name="TextBox 3">
          <a:extLst>
            <a:ext uri="{FF2B5EF4-FFF2-40B4-BE49-F238E27FC236}">
              <a16:creationId xmlns:a16="http://schemas.microsoft.com/office/drawing/2014/main" id="{71CC9184-BBCF-4174-AAB5-6039BD93548B}"/>
            </a:ext>
          </a:extLst>
        </xdr:cNvPr>
        <xdr:cNvSpPr txBox="1"/>
      </xdr:nvSpPr>
      <xdr:spPr>
        <a:xfrm>
          <a:off x="15640050" y="64152780"/>
          <a:ext cx="184731" cy="20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282</xdr:row>
      <xdr:rowOff>85725</xdr:rowOff>
    </xdr:from>
    <xdr:ext cx="184731" cy="203600"/>
    <xdr:sp macro="" textlink="">
      <xdr:nvSpPr>
        <xdr:cNvPr id="27" name="TextBox 1">
          <a:extLst>
            <a:ext uri="{FF2B5EF4-FFF2-40B4-BE49-F238E27FC236}">
              <a16:creationId xmlns:a16="http://schemas.microsoft.com/office/drawing/2014/main" id="{D17C6790-3F99-4561-995B-3F135B5A7DA4}"/>
            </a:ext>
          </a:extLst>
        </xdr:cNvPr>
        <xdr:cNvSpPr txBox="1"/>
      </xdr:nvSpPr>
      <xdr:spPr>
        <a:xfrm>
          <a:off x="15640050" y="64152780"/>
          <a:ext cx="184731" cy="20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281</xdr:row>
      <xdr:rowOff>76835</xdr:rowOff>
    </xdr:from>
    <xdr:ext cx="184563" cy="275704"/>
    <xdr:sp macro="" textlink="">
      <xdr:nvSpPr>
        <xdr:cNvPr id="28" name="TextBox 1">
          <a:extLst>
            <a:ext uri="{FF2B5EF4-FFF2-40B4-BE49-F238E27FC236}">
              <a16:creationId xmlns:a16="http://schemas.microsoft.com/office/drawing/2014/main" id="{EC36FA4C-93C4-48E8-BAAD-B400B2AA6C7E}"/>
            </a:ext>
          </a:extLst>
        </xdr:cNvPr>
        <xdr:cNvSpPr txBox="1"/>
      </xdr:nvSpPr>
      <xdr:spPr>
        <a:xfrm>
          <a:off x="15640050" y="63961010"/>
          <a:ext cx="184563" cy="2757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282</xdr:row>
      <xdr:rowOff>85725</xdr:rowOff>
    </xdr:from>
    <xdr:ext cx="184731" cy="203600"/>
    <xdr:sp macro="" textlink="">
      <xdr:nvSpPr>
        <xdr:cNvPr id="29" name="TextBox 3">
          <a:extLst>
            <a:ext uri="{FF2B5EF4-FFF2-40B4-BE49-F238E27FC236}">
              <a16:creationId xmlns:a16="http://schemas.microsoft.com/office/drawing/2014/main" id="{D03731D4-3B7B-4790-8A6B-894682F73FA6}"/>
            </a:ext>
          </a:extLst>
        </xdr:cNvPr>
        <xdr:cNvSpPr txBox="1"/>
      </xdr:nvSpPr>
      <xdr:spPr>
        <a:xfrm>
          <a:off x="15640050" y="64152780"/>
          <a:ext cx="184731" cy="20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282</xdr:row>
      <xdr:rowOff>85725</xdr:rowOff>
    </xdr:from>
    <xdr:ext cx="184731" cy="203600"/>
    <xdr:sp macro="" textlink="">
      <xdr:nvSpPr>
        <xdr:cNvPr id="30" name="TextBox 3">
          <a:extLst>
            <a:ext uri="{FF2B5EF4-FFF2-40B4-BE49-F238E27FC236}">
              <a16:creationId xmlns:a16="http://schemas.microsoft.com/office/drawing/2014/main" id="{C43FB392-9A53-42E6-AC52-6431CA3C2F08}"/>
            </a:ext>
          </a:extLst>
        </xdr:cNvPr>
        <xdr:cNvSpPr txBox="1"/>
      </xdr:nvSpPr>
      <xdr:spPr>
        <a:xfrm>
          <a:off x="15640050" y="64152780"/>
          <a:ext cx="184731" cy="20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282</xdr:row>
      <xdr:rowOff>85725</xdr:rowOff>
    </xdr:from>
    <xdr:ext cx="184731" cy="203600"/>
    <xdr:sp macro="" textlink="">
      <xdr:nvSpPr>
        <xdr:cNvPr id="31" name="TextBox 3">
          <a:extLst>
            <a:ext uri="{FF2B5EF4-FFF2-40B4-BE49-F238E27FC236}">
              <a16:creationId xmlns:a16="http://schemas.microsoft.com/office/drawing/2014/main" id="{9FCCCF52-C91C-4782-86BC-0877FA7B36E6}"/>
            </a:ext>
          </a:extLst>
        </xdr:cNvPr>
        <xdr:cNvSpPr txBox="1"/>
      </xdr:nvSpPr>
      <xdr:spPr>
        <a:xfrm>
          <a:off x="15640050" y="64152780"/>
          <a:ext cx="184731" cy="20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281</xdr:row>
      <xdr:rowOff>0</xdr:rowOff>
    </xdr:from>
    <xdr:ext cx="184731" cy="270275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43B9B8E-B4FA-4625-8F20-4ED32DA159A8}"/>
            </a:ext>
          </a:extLst>
        </xdr:cNvPr>
        <xdr:cNvSpPr txBox="1"/>
      </xdr:nvSpPr>
      <xdr:spPr>
        <a:xfrm>
          <a:off x="15640050" y="63884175"/>
          <a:ext cx="184731" cy="270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281</xdr:row>
      <xdr:rowOff>0</xdr:rowOff>
    </xdr:from>
    <xdr:ext cx="184731" cy="270275"/>
    <xdr:sp macro="" textlink="">
      <xdr:nvSpPr>
        <xdr:cNvPr id="33" name="TextBox 3">
          <a:extLst>
            <a:ext uri="{FF2B5EF4-FFF2-40B4-BE49-F238E27FC236}">
              <a16:creationId xmlns:a16="http://schemas.microsoft.com/office/drawing/2014/main" id="{0AACEB90-00A6-49AF-80CF-1D6AB07A0BC0}"/>
            </a:ext>
          </a:extLst>
        </xdr:cNvPr>
        <xdr:cNvSpPr txBox="1"/>
      </xdr:nvSpPr>
      <xdr:spPr>
        <a:xfrm>
          <a:off x="15640050" y="63884175"/>
          <a:ext cx="184731" cy="270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281</xdr:row>
      <xdr:rowOff>0</xdr:rowOff>
    </xdr:from>
    <xdr:ext cx="184731" cy="270275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F80ACD02-5DE8-447D-92C3-0E2CD01DB5B4}"/>
            </a:ext>
          </a:extLst>
        </xdr:cNvPr>
        <xdr:cNvSpPr txBox="1"/>
      </xdr:nvSpPr>
      <xdr:spPr>
        <a:xfrm>
          <a:off x="15640050" y="63884175"/>
          <a:ext cx="184731" cy="270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281</xdr:row>
      <xdr:rowOff>0</xdr:rowOff>
    </xdr:from>
    <xdr:ext cx="184731" cy="270275"/>
    <xdr:sp macro="" textlink="">
      <xdr:nvSpPr>
        <xdr:cNvPr id="35" name="TextBox 3">
          <a:extLst>
            <a:ext uri="{FF2B5EF4-FFF2-40B4-BE49-F238E27FC236}">
              <a16:creationId xmlns:a16="http://schemas.microsoft.com/office/drawing/2014/main" id="{F818E73A-2CC6-45CD-95E4-415A3FBAE2E2}"/>
            </a:ext>
          </a:extLst>
        </xdr:cNvPr>
        <xdr:cNvSpPr txBox="1"/>
      </xdr:nvSpPr>
      <xdr:spPr>
        <a:xfrm>
          <a:off x="15640050" y="63884175"/>
          <a:ext cx="184731" cy="270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281</xdr:row>
      <xdr:rowOff>0</xdr:rowOff>
    </xdr:from>
    <xdr:ext cx="184731" cy="270275"/>
    <xdr:sp macro="" textlink="">
      <xdr:nvSpPr>
        <xdr:cNvPr id="36" name="TextBox 1">
          <a:extLst>
            <a:ext uri="{FF2B5EF4-FFF2-40B4-BE49-F238E27FC236}">
              <a16:creationId xmlns:a16="http://schemas.microsoft.com/office/drawing/2014/main" id="{A342EC6F-2B57-4437-ADF4-C3B81A3D05B3}"/>
            </a:ext>
          </a:extLst>
        </xdr:cNvPr>
        <xdr:cNvSpPr txBox="1"/>
      </xdr:nvSpPr>
      <xdr:spPr>
        <a:xfrm>
          <a:off x="15640050" y="63884175"/>
          <a:ext cx="184731" cy="270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281</xdr:row>
      <xdr:rowOff>0</xdr:rowOff>
    </xdr:from>
    <xdr:ext cx="184731" cy="270275"/>
    <xdr:sp macro="" textlink="">
      <xdr:nvSpPr>
        <xdr:cNvPr id="37" name="TextBox 3">
          <a:extLst>
            <a:ext uri="{FF2B5EF4-FFF2-40B4-BE49-F238E27FC236}">
              <a16:creationId xmlns:a16="http://schemas.microsoft.com/office/drawing/2014/main" id="{B264FE62-9C17-4B6C-84D0-45EA2175A5BE}"/>
            </a:ext>
          </a:extLst>
        </xdr:cNvPr>
        <xdr:cNvSpPr txBox="1"/>
      </xdr:nvSpPr>
      <xdr:spPr>
        <a:xfrm>
          <a:off x="15640050" y="63884175"/>
          <a:ext cx="184731" cy="270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281</xdr:row>
      <xdr:rowOff>0</xdr:rowOff>
    </xdr:from>
    <xdr:ext cx="184731" cy="270275"/>
    <xdr:sp macro="" textlink="">
      <xdr:nvSpPr>
        <xdr:cNvPr id="38" name="TextBox 3">
          <a:extLst>
            <a:ext uri="{FF2B5EF4-FFF2-40B4-BE49-F238E27FC236}">
              <a16:creationId xmlns:a16="http://schemas.microsoft.com/office/drawing/2014/main" id="{D0A07168-6622-4328-8EDB-CCFB5450C2F3}"/>
            </a:ext>
          </a:extLst>
        </xdr:cNvPr>
        <xdr:cNvSpPr txBox="1"/>
      </xdr:nvSpPr>
      <xdr:spPr>
        <a:xfrm>
          <a:off x="15640050" y="63884175"/>
          <a:ext cx="184731" cy="270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281</xdr:row>
      <xdr:rowOff>0</xdr:rowOff>
    </xdr:from>
    <xdr:ext cx="184731" cy="270275"/>
    <xdr:sp macro="" textlink="">
      <xdr:nvSpPr>
        <xdr:cNvPr id="39" name="TextBox 3">
          <a:extLst>
            <a:ext uri="{FF2B5EF4-FFF2-40B4-BE49-F238E27FC236}">
              <a16:creationId xmlns:a16="http://schemas.microsoft.com/office/drawing/2014/main" id="{01F40433-1E44-4695-8DC4-5058B2B86AC1}"/>
            </a:ext>
          </a:extLst>
        </xdr:cNvPr>
        <xdr:cNvSpPr txBox="1"/>
      </xdr:nvSpPr>
      <xdr:spPr>
        <a:xfrm>
          <a:off x="15640050" y="63884175"/>
          <a:ext cx="184731" cy="270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281</xdr:row>
      <xdr:rowOff>0</xdr:rowOff>
    </xdr:from>
    <xdr:ext cx="184563" cy="275704"/>
    <xdr:sp macro="" textlink="">
      <xdr:nvSpPr>
        <xdr:cNvPr id="40" name="TextBox 1">
          <a:extLst>
            <a:ext uri="{FF2B5EF4-FFF2-40B4-BE49-F238E27FC236}">
              <a16:creationId xmlns:a16="http://schemas.microsoft.com/office/drawing/2014/main" id="{4C3426C5-3ED3-4449-97FA-43A3E53A8A32}"/>
            </a:ext>
          </a:extLst>
        </xdr:cNvPr>
        <xdr:cNvSpPr txBox="1"/>
      </xdr:nvSpPr>
      <xdr:spPr>
        <a:xfrm>
          <a:off x="15640050" y="63884175"/>
          <a:ext cx="184563" cy="2757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281</xdr:row>
      <xdr:rowOff>0</xdr:rowOff>
    </xdr:from>
    <xdr:ext cx="184731" cy="270275"/>
    <xdr:sp macro="" textlink="">
      <xdr:nvSpPr>
        <xdr:cNvPr id="41" name="TextBox 3">
          <a:extLst>
            <a:ext uri="{FF2B5EF4-FFF2-40B4-BE49-F238E27FC236}">
              <a16:creationId xmlns:a16="http://schemas.microsoft.com/office/drawing/2014/main" id="{546D9900-8E1C-495E-B807-B022D3D3338E}"/>
            </a:ext>
          </a:extLst>
        </xdr:cNvPr>
        <xdr:cNvSpPr txBox="1"/>
      </xdr:nvSpPr>
      <xdr:spPr>
        <a:xfrm>
          <a:off x="15640050" y="63884175"/>
          <a:ext cx="184731" cy="270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281</xdr:row>
      <xdr:rowOff>0</xdr:rowOff>
    </xdr:from>
    <xdr:ext cx="184731" cy="270275"/>
    <xdr:sp macro="" textlink="">
      <xdr:nvSpPr>
        <xdr:cNvPr id="42" name="TextBox 3">
          <a:extLst>
            <a:ext uri="{FF2B5EF4-FFF2-40B4-BE49-F238E27FC236}">
              <a16:creationId xmlns:a16="http://schemas.microsoft.com/office/drawing/2014/main" id="{48DD8DA5-0170-485C-99B4-C4BA47DAAF0F}"/>
            </a:ext>
          </a:extLst>
        </xdr:cNvPr>
        <xdr:cNvSpPr txBox="1"/>
      </xdr:nvSpPr>
      <xdr:spPr>
        <a:xfrm>
          <a:off x="15640050" y="63884175"/>
          <a:ext cx="184731" cy="270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281</xdr:row>
      <xdr:rowOff>0</xdr:rowOff>
    </xdr:from>
    <xdr:ext cx="184731" cy="270275"/>
    <xdr:sp macro="" textlink="">
      <xdr:nvSpPr>
        <xdr:cNvPr id="43" name="TextBox 3">
          <a:extLst>
            <a:ext uri="{FF2B5EF4-FFF2-40B4-BE49-F238E27FC236}">
              <a16:creationId xmlns:a16="http://schemas.microsoft.com/office/drawing/2014/main" id="{B3CF0D19-8A99-4095-A102-5B2880D7098E}"/>
            </a:ext>
          </a:extLst>
        </xdr:cNvPr>
        <xdr:cNvSpPr txBox="1"/>
      </xdr:nvSpPr>
      <xdr:spPr>
        <a:xfrm>
          <a:off x="15640050" y="63884175"/>
          <a:ext cx="184731" cy="270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281</xdr:row>
      <xdr:rowOff>76835</xdr:rowOff>
    </xdr:from>
    <xdr:ext cx="184731" cy="270275"/>
    <xdr:sp macro="" textlink="">
      <xdr:nvSpPr>
        <xdr:cNvPr id="44" name="TextBox 1">
          <a:extLst>
            <a:ext uri="{FF2B5EF4-FFF2-40B4-BE49-F238E27FC236}">
              <a16:creationId xmlns:a16="http://schemas.microsoft.com/office/drawing/2014/main" id="{6745C17C-0B8D-4284-8381-DB92ED57C3CC}"/>
            </a:ext>
          </a:extLst>
        </xdr:cNvPr>
        <xdr:cNvSpPr txBox="1"/>
      </xdr:nvSpPr>
      <xdr:spPr>
        <a:xfrm>
          <a:off x="15640050" y="63961010"/>
          <a:ext cx="184731" cy="270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282</xdr:row>
      <xdr:rowOff>85725</xdr:rowOff>
    </xdr:from>
    <xdr:ext cx="184731" cy="203600"/>
    <xdr:sp macro="" textlink="">
      <xdr:nvSpPr>
        <xdr:cNvPr id="45" name="TextBox 3">
          <a:extLst>
            <a:ext uri="{FF2B5EF4-FFF2-40B4-BE49-F238E27FC236}">
              <a16:creationId xmlns:a16="http://schemas.microsoft.com/office/drawing/2014/main" id="{AFB4E2E3-FE27-4043-8D59-CB5E0F7AB608}"/>
            </a:ext>
          </a:extLst>
        </xdr:cNvPr>
        <xdr:cNvSpPr txBox="1"/>
      </xdr:nvSpPr>
      <xdr:spPr>
        <a:xfrm>
          <a:off x="15640050" y="64152780"/>
          <a:ext cx="184731" cy="20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282</xdr:row>
      <xdr:rowOff>85725</xdr:rowOff>
    </xdr:from>
    <xdr:ext cx="184731" cy="203600"/>
    <xdr:sp macro="" textlink="">
      <xdr:nvSpPr>
        <xdr:cNvPr id="46" name="TextBox 3">
          <a:extLst>
            <a:ext uri="{FF2B5EF4-FFF2-40B4-BE49-F238E27FC236}">
              <a16:creationId xmlns:a16="http://schemas.microsoft.com/office/drawing/2014/main" id="{E8BA87EA-E75F-4A1D-8CB4-AB09591D15B9}"/>
            </a:ext>
          </a:extLst>
        </xdr:cNvPr>
        <xdr:cNvSpPr txBox="1"/>
      </xdr:nvSpPr>
      <xdr:spPr>
        <a:xfrm>
          <a:off x="15640050" y="64152780"/>
          <a:ext cx="184731" cy="20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282</xdr:row>
      <xdr:rowOff>85725</xdr:rowOff>
    </xdr:from>
    <xdr:ext cx="184731" cy="203600"/>
    <xdr:sp macro="" textlink="">
      <xdr:nvSpPr>
        <xdr:cNvPr id="47" name="TextBox 3">
          <a:extLst>
            <a:ext uri="{FF2B5EF4-FFF2-40B4-BE49-F238E27FC236}">
              <a16:creationId xmlns:a16="http://schemas.microsoft.com/office/drawing/2014/main" id="{97E19B1C-CF89-420E-B72D-4605D4427A2A}"/>
            </a:ext>
          </a:extLst>
        </xdr:cNvPr>
        <xdr:cNvSpPr txBox="1"/>
      </xdr:nvSpPr>
      <xdr:spPr>
        <a:xfrm>
          <a:off x="15640050" y="64152780"/>
          <a:ext cx="184731" cy="20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0</xdr:col>
      <xdr:colOff>38100</xdr:colOff>
      <xdr:row>0</xdr:row>
      <xdr:rowOff>19050</xdr:rowOff>
    </xdr:from>
    <xdr:ext cx="426244" cy="513080"/>
    <xdr:pic>
      <xdr:nvPicPr>
        <xdr:cNvPr id="50" name="Picture 4">
          <a:extLst>
            <a:ext uri="{FF2B5EF4-FFF2-40B4-BE49-F238E27FC236}">
              <a16:creationId xmlns:a16="http://schemas.microsoft.com/office/drawing/2014/main" id="{DB7F526C-40C7-4675-82E5-E46EB907B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063" t="36221" r="57750" b="12666"/>
        <a:stretch>
          <a:fillRect/>
        </a:stretch>
      </xdr:blipFill>
      <xdr:spPr>
        <a:xfrm>
          <a:off x="38100" y="15240"/>
          <a:ext cx="426244" cy="513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12</xdr:row>
      <xdr:rowOff>0</xdr:rowOff>
    </xdr:from>
    <xdr:ext cx="184731" cy="26075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E40F1C73-A35D-4FAF-923F-A2A2F9F3B8EA}"/>
            </a:ext>
          </a:extLst>
        </xdr:cNvPr>
        <xdr:cNvSpPr txBox="1"/>
      </xdr:nvSpPr>
      <xdr:spPr>
        <a:xfrm>
          <a:off x="5553075" y="2190750"/>
          <a:ext cx="184731" cy="260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12</xdr:row>
      <xdr:rowOff>0</xdr:rowOff>
    </xdr:from>
    <xdr:ext cx="184731" cy="260750"/>
    <xdr:sp macro="" textlink="">
      <xdr:nvSpPr>
        <xdr:cNvPr id="52" name="TextBox 3">
          <a:extLst>
            <a:ext uri="{FF2B5EF4-FFF2-40B4-BE49-F238E27FC236}">
              <a16:creationId xmlns:a16="http://schemas.microsoft.com/office/drawing/2014/main" id="{36E00E44-85F0-42B6-B683-A9E9710661BF}"/>
            </a:ext>
          </a:extLst>
        </xdr:cNvPr>
        <xdr:cNvSpPr txBox="1"/>
      </xdr:nvSpPr>
      <xdr:spPr>
        <a:xfrm>
          <a:off x="5553075" y="2190750"/>
          <a:ext cx="184731" cy="260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12</xdr:row>
      <xdr:rowOff>0</xdr:rowOff>
    </xdr:from>
    <xdr:ext cx="184731" cy="26075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E9D1CA3B-8407-4094-98A2-FFBC9A155152}"/>
            </a:ext>
          </a:extLst>
        </xdr:cNvPr>
        <xdr:cNvSpPr txBox="1"/>
      </xdr:nvSpPr>
      <xdr:spPr>
        <a:xfrm>
          <a:off x="5553075" y="2190750"/>
          <a:ext cx="184731" cy="260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12</xdr:row>
      <xdr:rowOff>0</xdr:rowOff>
    </xdr:from>
    <xdr:ext cx="184731" cy="260750"/>
    <xdr:sp macro="" textlink="">
      <xdr:nvSpPr>
        <xdr:cNvPr id="54" name="TextBox 3">
          <a:extLst>
            <a:ext uri="{FF2B5EF4-FFF2-40B4-BE49-F238E27FC236}">
              <a16:creationId xmlns:a16="http://schemas.microsoft.com/office/drawing/2014/main" id="{6F041C8D-1C92-4D30-BAC1-BC9B2FA1BD58}"/>
            </a:ext>
          </a:extLst>
        </xdr:cNvPr>
        <xdr:cNvSpPr txBox="1"/>
      </xdr:nvSpPr>
      <xdr:spPr>
        <a:xfrm>
          <a:off x="5553075" y="2190750"/>
          <a:ext cx="184731" cy="260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12</xdr:row>
      <xdr:rowOff>0</xdr:rowOff>
    </xdr:from>
    <xdr:ext cx="184731" cy="260750"/>
    <xdr:sp macro="" textlink="">
      <xdr:nvSpPr>
        <xdr:cNvPr id="55" name="TextBox 1">
          <a:extLst>
            <a:ext uri="{FF2B5EF4-FFF2-40B4-BE49-F238E27FC236}">
              <a16:creationId xmlns:a16="http://schemas.microsoft.com/office/drawing/2014/main" id="{67394E58-E9BC-465C-A92A-818B9655F253}"/>
            </a:ext>
          </a:extLst>
        </xdr:cNvPr>
        <xdr:cNvSpPr txBox="1"/>
      </xdr:nvSpPr>
      <xdr:spPr>
        <a:xfrm>
          <a:off x="5553075" y="2190750"/>
          <a:ext cx="184731" cy="260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12</xdr:row>
      <xdr:rowOff>0</xdr:rowOff>
    </xdr:from>
    <xdr:ext cx="184731" cy="260750"/>
    <xdr:sp macro="" textlink="">
      <xdr:nvSpPr>
        <xdr:cNvPr id="56" name="TextBox 3">
          <a:extLst>
            <a:ext uri="{FF2B5EF4-FFF2-40B4-BE49-F238E27FC236}">
              <a16:creationId xmlns:a16="http://schemas.microsoft.com/office/drawing/2014/main" id="{6D94009E-20FC-42C9-BA2B-0B7214A7B956}"/>
            </a:ext>
          </a:extLst>
        </xdr:cNvPr>
        <xdr:cNvSpPr txBox="1"/>
      </xdr:nvSpPr>
      <xdr:spPr>
        <a:xfrm>
          <a:off x="5553075" y="2190750"/>
          <a:ext cx="184731" cy="260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12</xdr:row>
      <xdr:rowOff>0</xdr:rowOff>
    </xdr:from>
    <xdr:ext cx="184731" cy="260750"/>
    <xdr:sp macro="" textlink="">
      <xdr:nvSpPr>
        <xdr:cNvPr id="57" name="TextBox 3">
          <a:extLst>
            <a:ext uri="{FF2B5EF4-FFF2-40B4-BE49-F238E27FC236}">
              <a16:creationId xmlns:a16="http://schemas.microsoft.com/office/drawing/2014/main" id="{9023B258-E424-4730-BCA8-906832AD86FD}"/>
            </a:ext>
          </a:extLst>
        </xdr:cNvPr>
        <xdr:cNvSpPr txBox="1"/>
      </xdr:nvSpPr>
      <xdr:spPr>
        <a:xfrm>
          <a:off x="5553075" y="2190750"/>
          <a:ext cx="184731" cy="260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12</xdr:row>
      <xdr:rowOff>0</xdr:rowOff>
    </xdr:from>
    <xdr:ext cx="184731" cy="260750"/>
    <xdr:sp macro="" textlink="">
      <xdr:nvSpPr>
        <xdr:cNvPr id="58" name="TextBox 3">
          <a:extLst>
            <a:ext uri="{FF2B5EF4-FFF2-40B4-BE49-F238E27FC236}">
              <a16:creationId xmlns:a16="http://schemas.microsoft.com/office/drawing/2014/main" id="{00E34CD3-538E-45D7-8F8D-35CC5995478C}"/>
            </a:ext>
          </a:extLst>
        </xdr:cNvPr>
        <xdr:cNvSpPr txBox="1"/>
      </xdr:nvSpPr>
      <xdr:spPr>
        <a:xfrm>
          <a:off x="5553075" y="2190750"/>
          <a:ext cx="184731" cy="260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12</xdr:row>
      <xdr:rowOff>0</xdr:rowOff>
    </xdr:from>
    <xdr:ext cx="184563" cy="266179"/>
    <xdr:sp macro="" textlink="">
      <xdr:nvSpPr>
        <xdr:cNvPr id="59" name="TextBox 1">
          <a:extLst>
            <a:ext uri="{FF2B5EF4-FFF2-40B4-BE49-F238E27FC236}">
              <a16:creationId xmlns:a16="http://schemas.microsoft.com/office/drawing/2014/main" id="{F49D46E9-1660-42C3-BDD9-9C78AA7EFFCF}"/>
            </a:ext>
          </a:extLst>
        </xdr:cNvPr>
        <xdr:cNvSpPr txBox="1"/>
      </xdr:nvSpPr>
      <xdr:spPr>
        <a:xfrm>
          <a:off x="5553075" y="2190750"/>
          <a:ext cx="184563" cy="2661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12</xdr:row>
      <xdr:rowOff>0</xdr:rowOff>
    </xdr:from>
    <xdr:ext cx="184731" cy="260750"/>
    <xdr:sp macro="" textlink="">
      <xdr:nvSpPr>
        <xdr:cNvPr id="60" name="TextBox 3">
          <a:extLst>
            <a:ext uri="{FF2B5EF4-FFF2-40B4-BE49-F238E27FC236}">
              <a16:creationId xmlns:a16="http://schemas.microsoft.com/office/drawing/2014/main" id="{82CB34F4-6A57-409B-A7D7-0D6E9CA8DCCC}"/>
            </a:ext>
          </a:extLst>
        </xdr:cNvPr>
        <xdr:cNvSpPr txBox="1"/>
      </xdr:nvSpPr>
      <xdr:spPr>
        <a:xfrm>
          <a:off x="5553075" y="2190750"/>
          <a:ext cx="184731" cy="260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12</xdr:row>
      <xdr:rowOff>0</xdr:rowOff>
    </xdr:from>
    <xdr:ext cx="184731" cy="260750"/>
    <xdr:sp macro="" textlink="">
      <xdr:nvSpPr>
        <xdr:cNvPr id="61" name="TextBox 3">
          <a:extLst>
            <a:ext uri="{FF2B5EF4-FFF2-40B4-BE49-F238E27FC236}">
              <a16:creationId xmlns:a16="http://schemas.microsoft.com/office/drawing/2014/main" id="{BD4B2912-361F-4AF4-844B-B89D63C5F6F8}"/>
            </a:ext>
          </a:extLst>
        </xdr:cNvPr>
        <xdr:cNvSpPr txBox="1"/>
      </xdr:nvSpPr>
      <xdr:spPr>
        <a:xfrm>
          <a:off x="5553075" y="2190750"/>
          <a:ext cx="184731" cy="260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12</xdr:row>
      <xdr:rowOff>0</xdr:rowOff>
    </xdr:from>
    <xdr:ext cx="184731" cy="260750"/>
    <xdr:sp macro="" textlink="">
      <xdr:nvSpPr>
        <xdr:cNvPr id="62" name="TextBox 3">
          <a:extLst>
            <a:ext uri="{FF2B5EF4-FFF2-40B4-BE49-F238E27FC236}">
              <a16:creationId xmlns:a16="http://schemas.microsoft.com/office/drawing/2014/main" id="{7603F98A-B5C6-43DF-8502-17654CA12758}"/>
            </a:ext>
          </a:extLst>
        </xdr:cNvPr>
        <xdr:cNvSpPr txBox="1"/>
      </xdr:nvSpPr>
      <xdr:spPr>
        <a:xfrm>
          <a:off x="5553075" y="2190750"/>
          <a:ext cx="184731" cy="260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12</xdr:row>
      <xdr:rowOff>76835</xdr:rowOff>
    </xdr:from>
    <xdr:ext cx="184731" cy="260750"/>
    <xdr:sp macro="" textlink="">
      <xdr:nvSpPr>
        <xdr:cNvPr id="63" name="TextBox 1">
          <a:extLst>
            <a:ext uri="{FF2B5EF4-FFF2-40B4-BE49-F238E27FC236}">
              <a16:creationId xmlns:a16="http://schemas.microsoft.com/office/drawing/2014/main" id="{FE520166-EA3A-462F-8E9E-DDE6C184270B}"/>
            </a:ext>
          </a:extLst>
        </xdr:cNvPr>
        <xdr:cNvSpPr txBox="1"/>
      </xdr:nvSpPr>
      <xdr:spPr>
        <a:xfrm>
          <a:off x="5553075" y="2267585"/>
          <a:ext cx="184731" cy="260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13</xdr:row>
      <xdr:rowOff>85725</xdr:rowOff>
    </xdr:from>
    <xdr:ext cx="184731" cy="203600"/>
    <xdr:sp macro="" textlink="">
      <xdr:nvSpPr>
        <xdr:cNvPr id="64" name="TextBox 3">
          <a:extLst>
            <a:ext uri="{FF2B5EF4-FFF2-40B4-BE49-F238E27FC236}">
              <a16:creationId xmlns:a16="http://schemas.microsoft.com/office/drawing/2014/main" id="{7A4BCC48-DD7F-4D1C-B07A-724C826CEE53}"/>
            </a:ext>
          </a:extLst>
        </xdr:cNvPr>
        <xdr:cNvSpPr txBox="1"/>
      </xdr:nvSpPr>
      <xdr:spPr>
        <a:xfrm>
          <a:off x="5553075" y="2459355"/>
          <a:ext cx="184731" cy="20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13</xdr:row>
      <xdr:rowOff>85725</xdr:rowOff>
    </xdr:from>
    <xdr:ext cx="184731" cy="203600"/>
    <xdr:sp macro="" textlink="">
      <xdr:nvSpPr>
        <xdr:cNvPr id="65" name="TextBox 3">
          <a:extLst>
            <a:ext uri="{FF2B5EF4-FFF2-40B4-BE49-F238E27FC236}">
              <a16:creationId xmlns:a16="http://schemas.microsoft.com/office/drawing/2014/main" id="{A92CF326-545D-4BA2-8FE1-20785B0C279F}"/>
            </a:ext>
          </a:extLst>
        </xdr:cNvPr>
        <xdr:cNvSpPr txBox="1"/>
      </xdr:nvSpPr>
      <xdr:spPr>
        <a:xfrm>
          <a:off x="5553075" y="2459355"/>
          <a:ext cx="184731" cy="20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13</xdr:row>
      <xdr:rowOff>85725</xdr:rowOff>
    </xdr:from>
    <xdr:ext cx="184731" cy="203600"/>
    <xdr:sp macro="" textlink="">
      <xdr:nvSpPr>
        <xdr:cNvPr id="66" name="TextBox 3">
          <a:extLst>
            <a:ext uri="{FF2B5EF4-FFF2-40B4-BE49-F238E27FC236}">
              <a16:creationId xmlns:a16="http://schemas.microsoft.com/office/drawing/2014/main" id="{8BF1C0BB-630D-4687-B46B-1B7DBBD9B7AB}"/>
            </a:ext>
          </a:extLst>
        </xdr:cNvPr>
        <xdr:cNvSpPr txBox="1"/>
      </xdr:nvSpPr>
      <xdr:spPr>
        <a:xfrm>
          <a:off x="5553075" y="2459355"/>
          <a:ext cx="184731" cy="20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12</xdr:row>
      <xdr:rowOff>76835</xdr:rowOff>
    </xdr:from>
    <xdr:ext cx="184731" cy="26075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2CE91B-70E4-4CC3-81D4-6EF8BD5E84CC}"/>
            </a:ext>
          </a:extLst>
        </xdr:cNvPr>
        <xdr:cNvSpPr txBox="1"/>
      </xdr:nvSpPr>
      <xdr:spPr>
        <a:xfrm>
          <a:off x="15640050" y="2267585"/>
          <a:ext cx="184731" cy="260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13</xdr:row>
      <xdr:rowOff>85725</xdr:rowOff>
    </xdr:from>
    <xdr:ext cx="184731" cy="203600"/>
    <xdr:sp macro="" textlink="">
      <xdr:nvSpPr>
        <xdr:cNvPr id="68" name="TextBox 3">
          <a:extLst>
            <a:ext uri="{FF2B5EF4-FFF2-40B4-BE49-F238E27FC236}">
              <a16:creationId xmlns:a16="http://schemas.microsoft.com/office/drawing/2014/main" id="{3F611AD0-F4C7-4B26-981D-4FF2C30D0E7C}"/>
            </a:ext>
          </a:extLst>
        </xdr:cNvPr>
        <xdr:cNvSpPr txBox="1"/>
      </xdr:nvSpPr>
      <xdr:spPr>
        <a:xfrm>
          <a:off x="15640050" y="2459355"/>
          <a:ext cx="184731" cy="20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13</xdr:row>
      <xdr:rowOff>85725</xdr:rowOff>
    </xdr:from>
    <xdr:ext cx="184731" cy="20360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99470667-D95B-4C32-855B-10FA05F5E71A}"/>
            </a:ext>
          </a:extLst>
        </xdr:cNvPr>
        <xdr:cNvSpPr txBox="1"/>
      </xdr:nvSpPr>
      <xdr:spPr>
        <a:xfrm>
          <a:off x="15640050" y="2459355"/>
          <a:ext cx="184731" cy="20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13</xdr:row>
      <xdr:rowOff>85725</xdr:rowOff>
    </xdr:from>
    <xdr:ext cx="184731" cy="203600"/>
    <xdr:sp macro="" textlink="">
      <xdr:nvSpPr>
        <xdr:cNvPr id="70" name="TextBox 3">
          <a:extLst>
            <a:ext uri="{FF2B5EF4-FFF2-40B4-BE49-F238E27FC236}">
              <a16:creationId xmlns:a16="http://schemas.microsoft.com/office/drawing/2014/main" id="{14893A30-E372-4BF8-8D21-B6BDE1DE123E}"/>
            </a:ext>
          </a:extLst>
        </xdr:cNvPr>
        <xdr:cNvSpPr txBox="1"/>
      </xdr:nvSpPr>
      <xdr:spPr>
        <a:xfrm>
          <a:off x="15640050" y="2459355"/>
          <a:ext cx="184731" cy="20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13</xdr:row>
      <xdr:rowOff>85725</xdr:rowOff>
    </xdr:from>
    <xdr:ext cx="184731" cy="203600"/>
    <xdr:sp macro="" textlink="">
      <xdr:nvSpPr>
        <xdr:cNvPr id="71" name="TextBox 1">
          <a:extLst>
            <a:ext uri="{FF2B5EF4-FFF2-40B4-BE49-F238E27FC236}">
              <a16:creationId xmlns:a16="http://schemas.microsoft.com/office/drawing/2014/main" id="{4C72AD6D-F283-4C18-870C-DECE0F88D49A}"/>
            </a:ext>
          </a:extLst>
        </xdr:cNvPr>
        <xdr:cNvSpPr txBox="1"/>
      </xdr:nvSpPr>
      <xdr:spPr>
        <a:xfrm>
          <a:off x="15640050" y="2459355"/>
          <a:ext cx="184731" cy="20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12</xdr:row>
      <xdr:rowOff>76835</xdr:rowOff>
    </xdr:from>
    <xdr:ext cx="184563" cy="266179"/>
    <xdr:sp macro="" textlink="">
      <xdr:nvSpPr>
        <xdr:cNvPr id="72" name="TextBox 1">
          <a:extLst>
            <a:ext uri="{FF2B5EF4-FFF2-40B4-BE49-F238E27FC236}">
              <a16:creationId xmlns:a16="http://schemas.microsoft.com/office/drawing/2014/main" id="{3764AD06-24C4-4D0F-A9DF-FED8C4E23FBE}"/>
            </a:ext>
          </a:extLst>
        </xdr:cNvPr>
        <xdr:cNvSpPr txBox="1"/>
      </xdr:nvSpPr>
      <xdr:spPr>
        <a:xfrm>
          <a:off x="15640050" y="2267585"/>
          <a:ext cx="184563" cy="2661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13</xdr:row>
      <xdr:rowOff>85725</xdr:rowOff>
    </xdr:from>
    <xdr:ext cx="184731" cy="203600"/>
    <xdr:sp macro="" textlink="">
      <xdr:nvSpPr>
        <xdr:cNvPr id="73" name="TextBox 3">
          <a:extLst>
            <a:ext uri="{FF2B5EF4-FFF2-40B4-BE49-F238E27FC236}">
              <a16:creationId xmlns:a16="http://schemas.microsoft.com/office/drawing/2014/main" id="{C8FDC42E-1668-4C18-811F-1C6AE24D152D}"/>
            </a:ext>
          </a:extLst>
        </xdr:cNvPr>
        <xdr:cNvSpPr txBox="1"/>
      </xdr:nvSpPr>
      <xdr:spPr>
        <a:xfrm>
          <a:off x="15640050" y="2459355"/>
          <a:ext cx="184731" cy="20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13</xdr:row>
      <xdr:rowOff>85725</xdr:rowOff>
    </xdr:from>
    <xdr:ext cx="184731" cy="203600"/>
    <xdr:sp macro="" textlink="">
      <xdr:nvSpPr>
        <xdr:cNvPr id="74" name="TextBox 3">
          <a:extLst>
            <a:ext uri="{FF2B5EF4-FFF2-40B4-BE49-F238E27FC236}">
              <a16:creationId xmlns:a16="http://schemas.microsoft.com/office/drawing/2014/main" id="{20B2A8F0-3BF6-4862-ABD7-6570A42A7327}"/>
            </a:ext>
          </a:extLst>
        </xdr:cNvPr>
        <xdr:cNvSpPr txBox="1"/>
      </xdr:nvSpPr>
      <xdr:spPr>
        <a:xfrm>
          <a:off x="15640050" y="2459355"/>
          <a:ext cx="184731" cy="20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13</xdr:row>
      <xdr:rowOff>85725</xdr:rowOff>
    </xdr:from>
    <xdr:ext cx="184731" cy="203600"/>
    <xdr:sp macro="" textlink="">
      <xdr:nvSpPr>
        <xdr:cNvPr id="75" name="TextBox 3">
          <a:extLst>
            <a:ext uri="{FF2B5EF4-FFF2-40B4-BE49-F238E27FC236}">
              <a16:creationId xmlns:a16="http://schemas.microsoft.com/office/drawing/2014/main" id="{4D945812-B449-4123-9FD2-E2F926C34B15}"/>
            </a:ext>
          </a:extLst>
        </xdr:cNvPr>
        <xdr:cNvSpPr txBox="1"/>
      </xdr:nvSpPr>
      <xdr:spPr>
        <a:xfrm>
          <a:off x="15640050" y="2459355"/>
          <a:ext cx="184731" cy="20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12</xdr:row>
      <xdr:rowOff>0</xdr:rowOff>
    </xdr:from>
    <xdr:ext cx="184731" cy="26075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3B8C568-2D33-45B7-A3E1-CC3E2E661D52}"/>
            </a:ext>
          </a:extLst>
        </xdr:cNvPr>
        <xdr:cNvSpPr txBox="1"/>
      </xdr:nvSpPr>
      <xdr:spPr>
        <a:xfrm>
          <a:off x="15640050" y="2190750"/>
          <a:ext cx="184731" cy="260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12</xdr:row>
      <xdr:rowOff>0</xdr:rowOff>
    </xdr:from>
    <xdr:ext cx="184731" cy="260750"/>
    <xdr:sp macro="" textlink="">
      <xdr:nvSpPr>
        <xdr:cNvPr id="77" name="TextBox 3">
          <a:extLst>
            <a:ext uri="{FF2B5EF4-FFF2-40B4-BE49-F238E27FC236}">
              <a16:creationId xmlns:a16="http://schemas.microsoft.com/office/drawing/2014/main" id="{7B96F40D-4016-45FA-B9CF-FC5AF3A49B10}"/>
            </a:ext>
          </a:extLst>
        </xdr:cNvPr>
        <xdr:cNvSpPr txBox="1"/>
      </xdr:nvSpPr>
      <xdr:spPr>
        <a:xfrm>
          <a:off x="15640050" y="2190750"/>
          <a:ext cx="184731" cy="260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12</xdr:row>
      <xdr:rowOff>0</xdr:rowOff>
    </xdr:from>
    <xdr:ext cx="184731" cy="26075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409A2AA2-05D7-46B8-8B2B-A18E10035F49}"/>
            </a:ext>
          </a:extLst>
        </xdr:cNvPr>
        <xdr:cNvSpPr txBox="1"/>
      </xdr:nvSpPr>
      <xdr:spPr>
        <a:xfrm>
          <a:off x="15640050" y="2190750"/>
          <a:ext cx="184731" cy="260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12</xdr:row>
      <xdr:rowOff>0</xdr:rowOff>
    </xdr:from>
    <xdr:ext cx="184731" cy="260750"/>
    <xdr:sp macro="" textlink="">
      <xdr:nvSpPr>
        <xdr:cNvPr id="79" name="TextBox 3">
          <a:extLst>
            <a:ext uri="{FF2B5EF4-FFF2-40B4-BE49-F238E27FC236}">
              <a16:creationId xmlns:a16="http://schemas.microsoft.com/office/drawing/2014/main" id="{13E2A133-7AFD-4350-9918-07F7B3AC2B52}"/>
            </a:ext>
          </a:extLst>
        </xdr:cNvPr>
        <xdr:cNvSpPr txBox="1"/>
      </xdr:nvSpPr>
      <xdr:spPr>
        <a:xfrm>
          <a:off x="15640050" y="2190750"/>
          <a:ext cx="184731" cy="260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12</xdr:row>
      <xdr:rowOff>0</xdr:rowOff>
    </xdr:from>
    <xdr:ext cx="184731" cy="260750"/>
    <xdr:sp macro="" textlink="">
      <xdr:nvSpPr>
        <xdr:cNvPr id="80" name="TextBox 1">
          <a:extLst>
            <a:ext uri="{FF2B5EF4-FFF2-40B4-BE49-F238E27FC236}">
              <a16:creationId xmlns:a16="http://schemas.microsoft.com/office/drawing/2014/main" id="{166CFAB3-FCE6-4ED7-8EC7-EB35C2CC1570}"/>
            </a:ext>
          </a:extLst>
        </xdr:cNvPr>
        <xdr:cNvSpPr txBox="1"/>
      </xdr:nvSpPr>
      <xdr:spPr>
        <a:xfrm>
          <a:off x="15640050" y="2190750"/>
          <a:ext cx="184731" cy="260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12</xdr:row>
      <xdr:rowOff>0</xdr:rowOff>
    </xdr:from>
    <xdr:ext cx="184731" cy="260750"/>
    <xdr:sp macro="" textlink="">
      <xdr:nvSpPr>
        <xdr:cNvPr id="81" name="TextBox 3">
          <a:extLst>
            <a:ext uri="{FF2B5EF4-FFF2-40B4-BE49-F238E27FC236}">
              <a16:creationId xmlns:a16="http://schemas.microsoft.com/office/drawing/2014/main" id="{05F43D70-C9C6-4732-AF54-F5E3B61CF955}"/>
            </a:ext>
          </a:extLst>
        </xdr:cNvPr>
        <xdr:cNvSpPr txBox="1"/>
      </xdr:nvSpPr>
      <xdr:spPr>
        <a:xfrm>
          <a:off x="15640050" y="2190750"/>
          <a:ext cx="184731" cy="260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12</xdr:row>
      <xdr:rowOff>0</xdr:rowOff>
    </xdr:from>
    <xdr:ext cx="184731" cy="260750"/>
    <xdr:sp macro="" textlink="">
      <xdr:nvSpPr>
        <xdr:cNvPr id="82" name="TextBox 3">
          <a:extLst>
            <a:ext uri="{FF2B5EF4-FFF2-40B4-BE49-F238E27FC236}">
              <a16:creationId xmlns:a16="http://schemas.microsoft.com/office/drawing/2014/main" id="{211CFBBF-F619-48BD-8534-D11EE7C7DC1A}"/>
            </a:ext>
          </a:extLst>
        </xdr:cNvPr>
        <xdr:cNvSpPr txBox="1"/>
      </xdr:nvSpPr>
      <xdr:spPr>
        <a:xfrm>
          <a:off x="15640050" y="2190750"/>
          <a:ext cx="184731" cy="260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12</xdr:row>
      <xdr:rowOff>0</xdr:rowOff>
    </xdr:from>
    <xdr:ext cx="184731" cy="260750"/>
    <xdr:sp macro="" textlink="">
      <xdr:nvSpPr>
        <xdr:cNvPr id="83" name="TextBox 3">
          <a:extLst>
            <a:ext uri="{FF2B5EF4-FFF2-40B4-BE49-F238E27FC236}">
              <a16:creationId xmlns:a16="http://schemas.microsoft.com/office/drawing/2014/main" id="{627AFBC4-8589-49F3-985E-653C54D67259}"/>
            </a:ext>
          </a:extLst>
        </xdr:cNvPr>
        <xdr:cNvSpPr txBox="1"/>
      </xdr:nvSpPr>
      <xdr:spPr>
        <a:xfrm>
          <a:off x="15640050" y="2190750"/>
          <a:ext cx="184731" cy="260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12</xdr:row>
      <xdr:rowOff>0</xdr:rowOff>
    </xdr:from>
    <xdr:ext cx="184563" cy="266179"/>
    <xdr:sp macro="" textlink="">
      <xdr:nvSpPr>
        <xdr:cNvPr id="84" name="TextBox 1">
          <a:extLst>
            <a:ext uri="{FF2B5EF4-FFF2-40B4-BE49-F238E27FC236}">
              <a16:creationId xmlns:a16="http://schemas.microsoft.com/office/drawing/2014/main" id="{B13D40B2-0EBA-43F4-A8D8-7A66ABA5024C}"/>
            </a:ext>
          </a:extLst>
        </xdr:cNvPr>
        <xdr:cNvSpPr txBox="1"/>
      </xdr:nvSpPr>
      <xdr:spPr>
        <a:xfrm>
          <a:off x="15640050" y="2190750"/>
          <a:ext cx="184563" cy="2661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12</xdr:row>
      <xdr:rowOff>0</xdr:rowOff>
    </xdr:from>
    <xdr:ext cx="184731" cy="260750"/>
    <xdr:sp macro="" textlink="">
      <xdr:nvSpPr>
        <xdr:cNvPr id="85" name="TextBox 3">
          <a:extLst>
            <a:ext uri="{FF2B5EF4-FFF2-40B4-BE49-F238E27FC236}">
              <a16:creationId xmlns:a16="http://schemas.microsoft.com/office/drawing/2014/main" id="{26FDE929-92C3-45C6-B75C-44E925706739}"/>
            </a:ext>
          </a:extLst>
        </xdr:cNvPr>
        <xdr:cNvSpPr txBox="1"/>
      </xdr:nvSpPr>
      <xdr:spPr>
        <a:xfrm>
          <a:off x="15640050" y="2190750"/>
          <a:ext cx="184731" cy="260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12</xdr:row>
      <xdr:rowOff>0</xdr:rowOff>
    </xdr:from>
    <xdr:ext cx="184731" cy="260750"/>
    <xdr:sp macro="" textlink="">
      <xdr:nvSpPr>
        <xdr:cNvPr id="86" name="TextBox 3">
          <a:extLst>
            <a:ext uri="{FF2B5EF4-FFF2-40B4-BE49-F238E27FC236}">
              <a16:creationId xmlns:a16="http://schemas.microsoft.com/office/drawing/2014/main" id="{FA76976A-288D-4863-9033-A62784D5CE65}"/>
            </a:ext>
          </a:extLst>
        </xdr:cNvPr>
        <xdr:cNvSpPr txBox="1"/>
      </xdr:nvSpPr>
      <xdr:spPr>
        <a:xfrm>
          <a:off x="15640050" y="2190750"/>
          <a:ext cx="184731" cy="260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12</xdr:row>
      <xdr:rowOff>0</xdr:rowOff>
    </xdr:from>
    <xdr:ext cx="184731" cy="260750"/>
    <xdr:sp macro="" textlink="">
      <xdr:nvSpPr>
        <xdr:cNvPr id="87" name="TextBox 3">
          <a:extLst>
            <a:ext uri="{FF2B5EF4-FFF2-40B4-BE49-F238E27FC236}">
              <a16:creationId xmlns:a16="http://schemas.microsoft.com/office/drawing/2014/main" id="{8833E8AC-4874-4B2C-85E1-46530FB1FE84}"/>
            </a:ext>
          </a:extLst>
        </xdr:cNvPr>
        <xdr:cNvSpPr txBox="1"/>
      </xdr:nvSpPr>
      <xdr:spPr>
        <a:xfrm>
          <a:off x="15640050" y="2190750"/>
          <a:ext cx="184731" cy="260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12</xdr:row>
      <xdr:rowOff>76835</xdr:rowOff>
    </xdr:from>
    <xdr:ext cx="184731" cy="260750"/>
    <xdr:sp macro="" textlink="">
      <xdr:nvSpPr>
        <xdr:cNvPr id="88" name="TextBox 1">
          <a:extLst>
            <a:ext uri="{FF2B5EF4-FFF2-40B4-BE49-F238E27FC236}">
              <a16:creationId xmlns:a16="http://schemas.microsoft.com/office/drawing/2014/main" id="{651DF284-FF92-4E9C-AB74-200AC933D5AD}"/>
            </a:ext>
          </a:extLst>
        </xdr:cNvPr>
        <xdr:cNvSpPr txBox="1"/>
      </xdr:nvSpPr>
      <xdr:spPr>
        <a:xfrm>
          <a:off x="15640050" y="2267585"/>
          <a:ext cx="184731" cy="260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13</xdr:row>
      <xdr:rowOff>85725</xdr:rowOff>
    </xdr:from>
    <xdr:ext cx="184731" cy="203600"/>
    <xdr:sp macro="" textlink="">
      <xdr:nvSpPr>
        <xdr:cNvPr id="89" name="TextBox 3">
          <a:extLst>
            <a:ext uri="{FF2B5EF4-FFF2-40B4-BE49-F238E27FC236}">
              <a16:creationId xmlns:a16="http://schemas.microsoft.com/office/drawing/2014/main" id="{34B2C4BC-0EB8-4841-9C1F-F406775C3123}"/>
            </a:ext>
          </a:extLst>
        </xdr:cNvPr>
        <xdr:cNvSpPr txBox="1"/>
      </xdr:nvSpPr>
      <xdr:spPr>
        <a:xfrm>
          <a:off x="15640050" y="2459355"/>
          <a:ext cx="184731" cy="20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13</xdr:row>
      <xdr:rowOff>85725</xdr:rowOff>
    </xdr:from>
    <xdr:ext cx="184731" cy="203600"/>
    <xdr:sp macro="" textlink="">
      <xdr:nvSpPr>
        <xdr:cNvPr id="90" name="TextBox 3">
          <a:extLst>
            <a:ext uri="{FF2B5EF4-FFF2-40B4-BE49-F238E27FC236}">
              <a16:creationId xmlns:a16="http://schemas.microsoft.com/office/drawing/2014/main" id="{C7089279-B491-465B-A0AC-8BBE2C61A304}"/>
            </a:ext>
          </a:extLst>
        </xdr:cNvPr>
        <xdr:cNvSpPr txBox="1"/>
      </xdr:nvSpPr>
      <xdr:spPr>
        <a:xfrm>
          <a:off x="15640050" y="2459355"/>
          <a:ext cx="184731" cy="20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13</xdr:row>
      <xdr:rowOff>85725</xdr:rowOff>
    </xdr:from>
    <xdr:ext cx="184731" cy="203600"/>
    <xdr:sp macro="" textlink="">
      <xdr:nvSpPr>
        <xdr:cNvPr id="91" name="TextBox 3">
          <a:extLst>
            <a:ext uri="{FF2B5EF4-FFF2-40B4-BE49-F238E27FC236}">
              <a16:creationId xmlns:a16="http://schemas.microsoft.com/office/drawing/2014/main" id="{D3D761A1-BCF4-4858-A688-6F33837D08D7}"/>
            </a:ext>
          </a:extLst>
        </xdr:cNvPr>
        <xdr:cNvSpPr txBox="1"/>
      </xdr:nvSpPr>
      <xdr:spPr>
        <a:xfrm>
          <a:off x="15640050" y="2459355"/>
          <a:ext cx="184731" cy="203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tpln365-my.sharepoint.com/personal/arung_demokrasa_ptpln365_onmicrosoft_com/Documents/2025%20UP2K/FX%20RAB%20KHS%202025%20-%20UP2K%20JATIM%202024_PER%20UP3%20UID%20JATIM.xlsx" TargetMode="External"/><Relationship Id="rId1" Type="http://schemas.openxmlformats.org/officeDocument/2006/relationships/externalLinkPath" Target="https://ptpln365-my.sharepoint.com/personal/arung_demokrasa_ptpln365_onmicrosoft_com/Documents/2025%20UP2K/FX%20RAB%20KHS%202025%20-%20UP2K%20JATIM%202024_PER%20UP3%20UID%20JATI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S_SEP 24"/>
      <sheetName val="HS_NON MDU SEP"/>
      <sheetName val="HS_MDU_SEP24"/>
      <sheetName val="LOKASI BELUM"/>
      <sheetName val="REKAP_KONS"/>
      <sheetName val="ISIAN_RAB"/>
      <sheetName val="REKAP RAB KHS 2025"/>
      <sheetName val="REKAP_RUPIAH_25"/>
      <sheetName val="REKAP_MAT"/>
      <sheetName val="RAB_REKAP_CETAK"/>
      <sheetName val="RINCIAN_RAB_JASA"/>
      <sheetName val="RAB_REKAP CETAK"/>
      <sheetName val="TOTAL MDU (MAT+BIAYA)"/>
      <sheetName val="TOTAL MAT+JASA"/>
      <sheetName val="KEBUTUHAN_MAT_2025"/>
      <sheetName val="REKAP_MAT 3T"/>
      <sheetName val="Sheet1"/>
      <sheetName val="REKAP_RP TOTAL"/>
      <sheetName val="Sheet2"/>
      <sheetName val="KEBUTUHAN_MAT_121M"/>
      <sheetName val="ISIAN PK SSD"/>
      <sheetName val="RAB ISIAN SSD"/>
      <sheetName val="WBS"/>
    </sheetNames>
    <sheetDataSet>
      <sheetData sheetId="0">
        <row r="12">
          <cell r="B12">
            <v>1</v>
          </cell>
          <cell r="C12" t="str">
            <v>Arm Tie Band 10"(TM) (t = 6 mm x 42 mm) HDG TM lengkap Bolt&amp;Nut-HDG</v>
          </cell>
          <cell r="D12" t="str">
            <v>B</v>
          </cell>
          <cell r="E12">
            <v>104560.18165748099</v>
          </cell>
          <cell r="F12">
            <v>26076.270265500199</v>
          </cell>
          <cell r="G12">
            <v>15905</v>
          </cell>
          <cell r="H12">
            <v>27507.813325474999</v>
          </cell>
          <cell r="I12">
            <v>16004</v>
          </cell>
          <cell r="J12">
            <v>24328.259995306398</v>
          </cell>
          <cell r="K12">
            <v>15222</v>
          </cell>
          <cell r="L12">
            <v>22755.229974936799</v>
          </cell>
          <cell r="M12">
            <v>14379</v>
          </cell>
          <cell r="N12">
            <v>104560.18165748099</v>
          </cell>
          <cell r="O12">
            <v>23971.859987164</v>
          </cell>
          <cell r="P12">
            <v>14379</v>
          </cell>
        </row>
        <row r="13">
          <cell r="B13">
            <v>2</v>
          </cell>
          <cell r="C13" t="str">
            <v>Arm Tie Band 3"(TM) (t = 6 mm x 42 mm) HDG TM lengkap Bolt&amp;Nut-HDG</v>
          </cell>
          <cell r="D13" t="str">
            <v>B</v>
          </cell>
          <cell r="E13">
            <v>74320.061369778094</v>
          </cell>
          <cell r="F13">
            <v>26076.270265500199</v>
          </cell>
          <cell r="G13">
            <v>13386</v>
          </cell>
          <cell r="H13">
            <v>27507.813325474999</v>
          </cell>
          <cell r="I13">
            <v>13470</v>
          </cell>
          <cell r="J13">
            <v>24328.259995306398</v>
          </cell>
          <cell r="K13">
            <v>12811</v>
          </cell>
          <cell r="L13">
            <v>22755.229974936799</v>
          </cell>
          <cell r="M13">
            <v>12102</v>
          </cell>
          <cell r="N13">
            <v>74320.061369778094</v>
          </cell>
          <cell r="O13">
            <v>23971.859987164</v>
          </cell>
          <cell r="P13">
            <v>12102</v>
          </cell>
        </row>
        <row r="14">
          <cell r="B14">
            <v>3</v>
          </cell>
          <cell r="C14" t="str">
            <v>Arm Tie Band 4"(TM) (t = 6 mm x 42 mm) HDG TM lengkap Bolt&amp;Nut-HDG</v>
          </cell>
          <cell r="D14" t="str">
            <v>B</v>
          </cell>
          <cell r="E14">
            <v>79152.067767813205</v>
          </cell>
          <cell r="F14">
            <v>26076.270265500199</v>
          </cell>
          <cell r="G14">
            <v>14382</v>
          </cell>
          <cell r="H14">
            <v>27507.813325474999</v>
          </cell>
          <cell r="I14">
            <v>14472</v>
          </cell>
          <cell r="J14">
            <v>24328.259995306398</v>
          </cell>
          <cell r="K14">
            <v>13765</v>
          </cell>
          <cell r="L14">
            <v>22755.229974936799</v>
          </cell>
          <cell r="M14">
            <v>13003</v>
          </cell>
          <cell r="N14">
            <v>79152.067767813205</v>
          </cell>
          <cell r="O14">
            <v>23971.859987164</v>
          </cell>
          <cell r="P14">
            <v>13003</v>
          </cell>
        </row>
        <row r="15">
          <cell r="B15">
            <v>4</v>
          </cell>
          <cell r="C15" t="str">
            <v>Arm Tie Band 6"(TM) (t = 6 mm x 42 mm) HDG TM lengkap Bolt&amp;Nut-HDG</v>
          </cell>
          <cell r="D15" t="str">
            <v>B</v>
          </cell>
          <cell r="E15">
            <v>70516.161271325007</v>
          </cell>
          <cell r="F15">
            <v>26076.270265500199</v>
          </cell>
          <cell r="G15">
            <v>14939</v>
          </cell>
          <cell r="H15">
            <v>27507.813325474999</v>
          </cell>
          <cell r="I15">
            <v>15032</v>
          </cell>
          <cell r="J15">
            <v>24328.259995306398</v>
          </cell>
          <cell r="K15">
            <v>14297</v>
          </cell>
          <cell r="L15">
            <v>22755.229974936799</v>
          </cell>
          <cell r="M15">
            <v>13506</v>
          </cell>
          <cell r="N15">
            <v>70516.161271325007</v>
          </cell>
          <cell r="O15">
            <v>23971.859987164</v>
          </cell>
          <cell r="P15">
            <v>13506</v>
          </cell>
        </row>
        <row r="16">
          <cell r="B16">
            <v>5</v>
          </cell>
          <cell r="C16" t="str">
            <v>Arm Tie Band 7"(TM) (t = 6 mm x 42 mm) HDG TM lengkap Bolt&amp;Nut-HDG</v>
          </cell>
          <cell r="D16" t="str">
            <v>B</v>
          </cell>
          <cell r="E16">
            <v>76023.008069085598</v>
          </cell>
          <cell r="F16">
            <v>26076.270265500199</v>
          </cell>
          <cell r="G16">
            <v>15191</v>
          </cell>
          <cell r="H16">
            <v>27507.813325474999</v>
          </cell>
          <cell r="I16">
            <v>15285</v>
          </cell>
          <cell r="J16">
            <v>24328.259995306398</v>
          </cell>
          <cell r="K16">
            <v>14538</v>
          </cell>
          <cell r="L16">
            <v>22755.229974936799</v>
          </cell>
          <cell r="M16">
            <v>13734</v>
          </cell>
          <cell r="N16">
            <v>76023.008069085598</v>
          </cell>
          <cell r="O16">
            <v>23971.859987164</v>
          </cell>
          <cell r="P16">
            <v>13734</v>
          </cell>
        </row>
        <row r="17">
          <cell r="B17">
            <v>6</v>
          </cell>
          <cell r="C17" t="str">
            <v>Arm Tie Band 9"(TM) (t = 6 mm x 42 mm) HDG TM lengkap Bolt&amp;Nut-HDG</v>
          </cell>
          <cell r="D17" t="str">
            <v>B</v>
          </cell>
          <cell r="E17">
            <v>97200.320060473998</v>
          </cell>
          <cell r="F17">
            <v>26076.270265500199</v>
          </cell>
          <cell r="G17">
            <v>15720</v>
          </cell>
          <cell r="H17">
            <v>27507.813325474999</v>
          </cell>
          <cell r="I17">
            <v>15819</v>
          </cell>
          <cell r="J17">
            <v>24328.259995306398</v>
          </cell>
          <cell r="K17">
            <v>15045</v>
          </cell>
          <cell r="L17">
            <v>22755.229974936799</v>
          </cell>
          <cell r="M17">
            <v>14212</v>
          </cell>
          <cell r="N17">
            <v>97200.320060473998</v>
          </cell>
          <cell r="O17">
            <v>23971.859987164</v>
          </cell>
          <cell r="P17">
            <v>14212</v>
          </cell>
        </row>
        <row r="18">
          <cell r="B18">
            <v>7</v>
          </cell>
          <cell r="C18" t="str">
            <v>Baut mata</v>
          </cell>
          <cell r="D18" t="str">
            <v>B</v>
          </cell>
          <cell r="E18">
            <v>25810.781089504198</v>
          </cell>
          <cell r="F18">
            <v>4500.39406605366</v>
          </cell>
          <cell r="G18">
            <v>2759</v>
          </cell>
          <cell r="H18">
            <v>4757.4154447523997</v>
          </cell>
          <cell r="I18">
            <v>2777</v>
          </cell>
          <cell r="J18">
            <v>4366.8899991574999</v>
          </cell>
          <cell r="K18">
            <v>2642</v>
          </cell>
          <cell r="L18">
            <v>4145.7799954337397</v>
          </cell>
          <cell r="M18">
            <v>2495</v>
          </cell>
          <cell r="N18">
            <v>25810.781089504198</v>
          </cell>
          <cell r="O18">
            <v>4323.3299976850303</v>
          </cell>
          <cell r="P18">
            <v>2495</v>
          </cell>
        </row>
        <row r="19">
          <cell r="B19">
            <v>8</v>
          </cell>
          <cell r="C19" t="str">
            <v>BC 50 mm (Bare Conductor)</v>
          </cell>
          <cell r="D19" t="str">
            <v>M</v>
          </cell>
          <cell r="E19">
            <v>91011.176062990795</v>
          </cell>
          <cell r="F19">
            <v>4056.3087079666998</v>
          </cell>
          <cell r="G19">
            <v>2206</v>
          </cell>
          <cell r="H19">
            <v>4278.9931839627698</v>
          </cell>
          <cell r="I19">
            <v>2239</v>
          </cell>
          <cell r="J19">
            <v>3784.7699992698099</v>
          </cell>
          <cell r="K19">
            <v>2252</v>
          </cell>
          <cell r="L19">
            <v>3540.49999610041</v>
          </cell>
          <cell r="M19">
            <v>2248</v>
          </cell>
          <cell r="N19">
            <v>91011.176062990795</v>
          </cell>
          <cell r="O19">
            <v>3729.3299980030902</v>
          </cell>
          <cell r="P19">
            <v>2206</v>
          </cell>
        </row>
        <row r="20">
          <cell r="B20">
            <v>9</v>
          </cell>
          <cell r="C20" t="str">
            <v>Begel 4" U - (t = 6 mm x 42 mm) HDG TM lengkap Bolt&amp;Nut-HDG</v>
          </cell>
          <cell r="D20" t="str">
            <v>B</v>
          </cell>
          <cell r="E20">
            <v>45459.449081514103</v>
          </cell>
          <cell r="F20">
            <v>6663.93573451673</v>
          </cell>
          <cell r="G20">
            <v>4049</v>
          </cell>
          <cell r="H20">
            <v>7029.7745165102597</v>
          </cell>
          <cell r="I20">
            <v>4073</v>
          </cell>
          <cell r="J20">
            <v>6218.1899988003297</v>
          </cell>
          <cell r="K20">
            <v>3875</v>
          </cell>
          <cell r="L20">
            <v>5815.1499935950496</v>
          </cell>
          <cell r="M20">
            <v>3661</v>
          </cell>
          <cell r="N20">
            <v>45459.449081514103</v>
          </cell>
          <cell r="O20">
            <v>6126.1199967197099</v>
          </cell>
          <cell r="P20">
            <v>3661</v>
          </cell>
        </row>
        <row r="21">
          <cell r="B21">
            <v>10</v>
          </cell>
          <cell r="C21" t="str">
            <v>Begel 5" U - (t = 6 mm x 42 mm) HDG TM lengkap Bolt&amp;Nut-HDG</v>
          </cell>
          <cell r="D21" t="str">
            <v>B</v>
          </cell>
          <cell r="E21">
            <v>48396.496180319802</v>
          </cell>
          <cell r="F21">
            <v>6895.7248035434004</v>
          </cell>
          <cell r="G21">
            <v>4061</v>
          </cell>
          <cell r="H21">
            <v>7274.2884127367097</v>
          </cell>
          <cell r="I21">
            <v>4086</v>
          </cell>
          <cell r="J21">
            <v>6434.00999875869</v>
          </cell>
          <cell r="K21">
            <v>3887</v>
          </cell>
          <cell r="L21">
            <v>6017.8799933717601</v>
          </cell>
          <cell r="M21">
            <v>3671</v>
          </cell>
          <cell r="N21">
            <v>48396.496180319802</v>
          </cell>
          <cell r="O21">
            <v>6339.9599966052101</v>
          </cell>
          <cell r="P21">
            <v>3671</v>
          </cell>
        </row>
        <row r="22">
          <cell r="B22">
            <v>11</v>
          </cell>
          <cell r="C22" t="str">
            <v>Begel 6" U - (t = 6 mm x 42 mm) HDG TM lengkap Bolt&amp;Nut-HDG</v>
          </cell>
          <cell r="D22" t="str">
            <v>B</v>
          </cell>
          <cell r="E22">
            <v>56095.642177189002</v>
          </cell>
          <cell r="F22">
            <v>6895.7248035434004</v>
          </cell>
          <cell r="G22">
            <v>4073</v>
          </cell>
          <cell r="H22">
            <v>7274.2884127367097</v>
          </cell>
          <cell r="I22">
            <v>4098</v>
          </cell>
          <cell r="J22">
            <v>6434.00999875869</v>
          </cell>
          <cell r="K22">
            <v>3898</v>
          </cell>
          <cell r="L22">
            <v>6017.8799933717601</v>
          </cell>
          <cell r="M22">
            <v>3682</v>
          </cell>
          <cell r="N22">
            <v>56095.642177189002</v>
          </cell>
          <cell r="O22">
            <v>6339.9599966052101</v>
          </cell>
          <cell r="P22">
            <v>3682</v>
          </cell>
        </row>
        <row r="23">
          <cell r="B23">
            <v>12</v>
          </cell>
          <cell r="C23" t="str">
            <v>Begel 7" U - (t = 6 mm x 42 mm) HDG TM lengkap Bolt&amp;Nut-HDG</v>
          </cell>
          <cell r="D23" t="str">
            <v>B</v>
          </cell>
          <cell r="E23">
            <v>61572.661774961802</v>
          </cell>
          <cell r="F23">
            <v>6953.6720708000603</v>
          </cell>
          <cell r="G23">
            <v>4085</v>
          </cell>
          <cell r="H23">
            <v>7335.4168867933204</v>
          </cell>
          <cell r="I23">
            <v>4110</v>
          </cell>
          <cell r="J23">
            <v>6488.4599987481897</v>
          </cell>
          <cell r="K23">
            <v>3910</v>
          </cell>
          <cell r="L23">
            <v>6068.3199933162095</v>
          </cell>
          <cell r="M23">
            <v>3693</v>
          </cell>
          <cell r="N23">
            <v>61572.661774961802</v>
          </cell>
          <cell r="O23">
            <v>6392.4299965771097</v>
          </cell>
          <cell r="P23">
            <v>3693</v>
          </cell>
        </row>
        <row r="24">
          <cell r="B24">
            <v>13</v>
          </cell>
          <cell r="C24" t="str">
            <v>Begel 8" U - (t = 6 mm x 42 mm) HDG TM lengkap Bolt&amp;Nut-HDG</v>
          </cell>
          <cell r="D24" t="str">
            <v>B</v>
          </cell>
          <cell r="E24">
            <v>66144.612273102597</v>
          </cell>
          <cell r="F24">
            <v>6953.6720708000603</v>
          </cell>
          <cell r="G24">
            <v>4097</v>
          </cell>
          <cell r="H24">
            <v>7335.4168867933204</v>
          </cell>
          <cell r="I24">
            <v>4123</v>
          </cell>
          <cell r="J24">
            <v>6488.4599987481897</v>
          </cell>
          <cell r="K24">
            <v>3922</v>
          </cell>
          <cell r="L24">
            <v>6068.3199933162095</v>
          </cell>
          <cell r="M24">
            <v>3704</v>
          </cell>
          <cell r="N24">
            <v>66144.612273102597</v>
          </cell>
          <cell r="O24">
            <v>6392.4299965771097</v>
          </cell>
          <cell r="P24">
            <v>3704</v>
          </cell>
        </row>
        <row r="25">
          <cell r="B25">
            <v>14</v>
          </cell>
          <cell r="C25" t="str">
            <v>Begel 9" U - (t = 6 mm x 42 mm) HDG TM lengkap Bolt&amp;Nut-HDG</v>
          </cell>
          <cell r="D25" t="str">
            <v>B</v>
          </cell>
          <cell r="E25">
            <v>70955.180371146402</v>
          </cell>
          <cell r="F25">
            <v>6953.6720708000603</v>
          </cell>
          <cell r="G25">
            <v>4110</v>
          </cell>
          <cell r="H25">
            <v>7335.4168867933204</v>
          </cell>
          <cell r="I25">
            <v>4135</v>
          </cell>
          <cell r="J25">
            <v>6488.4599987481897</v>
          </cell>
          <cell r="K25">
            <v>3934</v>
          </cell>
          <cell r="L25">
            <v>6068.3199933162095</v>
          </cell>
          <cell r="M25">
            <v>3716</v>
          </cell>
          <cell r="N25">
            <v>70955.180371146402</v>
          </cell>
          <cell r="O25">
            <v>6392.4299965771097</v>
          </cell>
          <cell r="P25">
            <v>3716</v>
          </cell>
        </row>
        <row r="26">
          <cell r="B26">
            <v>15</v>
          </cell>
          <cell r="C26" t="str">
            <v>Begel 13" U - (t = 6 mm x 42 mm) HDG TM lengkap Bolt&amp;Nut-HDG</v>
          </cell>
          <cell r="D26" t="str">
            <v>B</v>
          </cell>
          <cell r="E26">
            <v>99443.884759561595</v>
          </cell>
          <cell r="F26">
            <v>7011.6193380567302</v>
          </cell>
          <cell r="G26">
            <v>4161</v>
          </cell>
          <cell r="H26">
            <v>7396.5453608499301</v>
          </cell>
          <cell r="I26">
            <v>4186</v>
          </cell>
          <cell r="J26">
            <v>6541.9199987378697</v>
          </cell>
          <cell r="K26">
            <v>3982</v>
          </cell>
          <cell r="L26">
            <v>6118.7599932606499</v>
          </cell>
          <cell r="M26">
            <v>3762</v>
          </cell>
          <cell r="N26">
            <v>99443.884759561595</v>
          </cell>
          <cell r="O26">
            <v>6445.8899965484898</v>
          </cell>
          <cell r="P26">
            <v>3762</v>
          </cell>
        </row>
        <row r="27">
          <cell r="B27">
            <v>16</v>
          </cell>
          <cell r="C27" t="str">
            <v>Begel 14" U - (t = 6 mm x 42 mm) HDG TM lengkap Bolt&amp;Nut-HDG</v>
          </cell>
          <cell r="D27" t="str">
            <v>B</v>
          </cell>
          <cell r="E27">
            <v>103339.13065797801</v>
          </cell>
          <cell r="F27">
            <v>7011.6193380567302</v>
          </cell>
          <cell r="G27">
            <v>4174</v>
          </cell>
          <cell r="H27">
            <v>7396.5453608499301</v>
          </cell>
          <cell r="I27">
            <v>4199</v>
          </cell>
          <cell r="J27">
            <v>6541.9199987378697</v>
          </cell>
          <cell r="K27">
            <v>3995</v>
          </cell>
          <cell r="L27">
            <v>6118.7599932606499</v>
          </cell>
          <cell r="M27">
            <v>3773</v>
          </cell>
          <cell r="N27">
            <v>103339.13065797801</v>
          </cell>
          <cell r="O27">
            <v>6445.8899965484898</v>
          </cell>
          <cell r="P27">
            <v>3773</v>
          </cell>
        </row>
        <row r="28">
          <cell r="B28">
            <v>17</v>
          </cell>
          <cell r="C28" t="str">
            <v>Besi siku L 50x50x3,5 mm x 100 cm - Tempat kabel</v>
          </cell>
          <cell r="D28" t="str">
            <v>B</v>
          </cell>
          <cell r="E28">
            <v>115950.443652849</v>
          </cell>
          <cell r="F28">
            <v>5794.7267256667201</v>
          </cell>
          <cell r="G28">
            <v>3182</v>
          </cell>
          <cell r="H28">
            <v>6112.8474056611003</v>
          </cell>
          <cell r="I28">
            <v>3201</v>
          </cell>
          <cell r="J28">
            <v>5406.38999895695</v>
          </cell>
          <cell r="K28">
            <v>3045</v>
          </cell>
          <cell r="L28">
            <v>5056.6099944305297</v>
          </cell>
          <cell r="M28">
            <v>2876</v>
          </cell>
          <cell r="N28">
            <v>115950.443652849</v>
          </cell>
          <cell r="O28">
            <v>5327.1899971475004</v>
          </cell>
          <cell r="P28">
            <v>2876</v>
          </cell>
        </row>
        <row r="29">
          <cell r="B29">
            <v>18</v>
          </cell>
          <cell r="C29" t="str">
            <v>Besi siku L 50x50x3,5 mm x 100 cm - tiang pengaman</v>
          </cell>
          <cell r="D29" t="str">
            <v>B</v>
          </cell>
          <cell r="E29">
            <v>116244.98725273</v>
          </cell>
          <cell r="F29">
            <v>5794.7267256667201</v>
          </cell>
          <cell r="G29">
            <v>3182</v>
          </cell>
          <cell r="H29">
            <v>6112.8474056611003</v>
          </cell>
          <cell r="I29">
            <v>3201</v>
          </cell>
          <cell r="J29">
            <v>5406.38999895695</v>
          </cell>
          <cell r="K29">
            <v>3045</v>
          </cell>
          <cell r="L29">
            <v>5056.6099944305297</v>
          </cell>
          <cell r="M29">
            <v>2876</v>
          </cell>
          <cell r="N29">
            <v>116244.98725273</v>
          </cell>
          <cell r="O29">
            <v>5327.1899971475004</v>
          </cell>
          <cell r="P29">
            <v>2876</v>
          </cell>
        </row>
        <row r="30">
          <cell r="B30">
            <v>19</v>
          </cell>
          <cell r="C30" t="str">
            <v>Besi siku L 50x50x3,5 mm x 1100 mm - pagar tegak</v>
          </cell>
          <cell r="D30" t="str">
            <v>B</v>
          </cell>
          <cell r="E30">
            <v>135109.75914505799</v>
          </cell>
          <cell r="F30">
            <v>14495.834320358001</v>
          </cell>
          <cell r="G30">
            <v>8450</v>
          </cell>
          <cell r="H30">
            <v>15267.2908310696</v>
          </cell>
          <cell r="I30">
            <v>8503</v>
          </cell>
          <cell r="J30">
            <v>13113.539997469999</v>
          </cell>
          <cell r="K30">
            <v>8087</v>
          </cell>
          <cell r="L30">
            <v>12115.2999866559</v>
          </cell>
          <cell r="M30">
            <v>7639</v>
          </cell>
          <cell r="N30">
            <v>135109.75914505799</v>
          </cell>
          <cell r="O30">
            <v>12871.9799931076</v>
          </cell>
          <cell r="P30">
            <v>7639</v>
          </cell>
        </row>
        <row r="31">
          <cell r="B31">
            <v>20</v>
          </cell>
          <cell r="C31" t="str">
            <v>Besi siku L 50x50x3,5 mm x 1650 mm - pagar miring</v>
          </cell>
          <cell r="D31" t="str">
            <v>B</v>
          </cell>
          <cell r="E31">
            <v>200811.62391834101</v>
          </cell>
          <cell r="F31">
            <v>15154.735880374201</v>
          </cell>
          <cell r="G31">
            <v>9014</v>
          </cell>
          <cell r="H31">
            <v>15961.258596118299</v>
          </cell>
          <cell r="I31">
            <v>9069</v>
          </cell>
          <cell r="J31">
            <v>13709.519997355001</v>
          </cell>
          <cell r="K31">
            <v>8627</v>
          </cell>
          <cell r="L31">
            <v>12666.259986049099</v>
          </cell>
          <cell r="M31">
            <v>8149</v>
          </cell>
          <cell r="N31">
            <v>200811.62391834101</v>
          </cell>
          <cell r="O31">
            <v>13457.069992794301</v>
          </cell>
          <cell r="P31">
            <v>8149</v>
          </cell>
        </row>
        <row r="32">
          <cell r="B32">
            <v>21</v>
          </cell>
          <cell r="C32" t="str">
            <v>Besi Siku L 50x50x3,5 mm x 2500 mm</v>
          </cell>
          <cell r="D32" t="str">
            <v>B</v>
          </cell>
          <cell r="E32">
            <v>328434.75586644397</v>
          </cell>
          <cell r="F32">
            <v>17131.440560423001</v>
          </cell>
          <cell r="G32">
            <v>10815</v>
          </cell>
          <cell r="H32">
            <v>18043.161891264099</v>
          </cell>
          <cell r="I32">
            <v>10884</v>
          </cell>
          <cell r="J32">
            <v>15497.459997010101</v>
          </cell>
          <cell r="K32">
            <v>10351</v>
          </cell>
          <cell r="L32">
            <v>14318.1699842296</v>
          </cell>
          <cell r="M32">
            <v>9779</v>
          </cell>
          <cell r="N32">
            <v>328434.75586644397</v>
          </cell>
          <cell r="O32">
            <v>15212.3399918544</v>
          </cell>
          <cell r="P32">
            <v>9779</v>
          </cell>
        </row>
        <row r="33">
          <cell r="B33">
            <v>22</v>
          </cell>
          <cell r="C33" t="str">
            <v>Besi Siku L 50x50x3,5 mm x 6000 mm</v>
          </cell>
          <cell r="D33" t="str">
            <v>B</v>
          </cell>
          <cell r="E33">
            <v>691152.14971894596</v>
          </cell>
          <cell r="F33">
            <v>51683.131322610898</v>
          </cell>
          <cell r="G33">
            <v>30042</v>
          </cell>
          <cell r="H33">
            <v>54365.555267179101</v>
          </cell>
          <cell r="I33">
            <v>30230</v>
          </cell>
          <cell r="J33">
            <v>45604.349991201598</v>
          </cell>
          <cell r="K33">
            <v>28753</v>
          </cell>
          <cell r="L33">
            <v>41701.269954069197</v>
          </cell>
          <cell r="M33">
            <v>27160</v>
          </cell>
          <cell r="N33">
            <v>691152.14971894596</v>
          </cell>
          <cell r="O33">
            <v>44620.289976107597</v>
          </cell>
          <cell r="P33">
            <v>27160</v>
          </cell>
        </row>
        <row r="34">
          <cell r="B34">
            <v>23</v>
          </cell>
          <cell r="C34" t="str">
            <v>Beton Block 400 x 400 x 100 - kotak</v>
          </cell>
          <cell r="D34" t="str">
            <v>B</v>
          </cell>
          <cell r="E34">
            <v>187872.21172360299</v>
          </cell>
          <cell r="F34">
            <v>131780.31200325399</v>
          </cell>
          <cell r="G34">
            <v>78762</v>
          </cell>
          <cell r="H34">
            <v>138793.55300972401</v>
          </cell>
          <cell r="I34">
            <v>79927</v>
          </cell>
          <cell r="J34">
            <v>119211.839977001</v>
          </cell>
          <cell r="K34">
            <v>80391</v>
          </cell>
          <cell r="L34">
            <v>110138.64987869099</v>
          </cell>
          <cell r="M34">
            <v>80257</v>
          </cell>
          <cell r="N34">
            <v>187872.21172360299</v>
          </cell>
          <cell r="O34">
            <v>117013.049937344</v>
          </cell>
          <cell r="P34">
            <v>78762</v>
          </cell>
        </row>
        <row r="35">
          <cell r="B35">
            <v>24</v>
          </cell>
          <cell r="C35" t="str">
            <v>Beton Cor K-300</v>
          </cell>
          <cell r="D35" t="str">
            <v>M3</v>
          </cell>
          <cell r="E35">
            <v>1840904.9560514099</v>
          </cell>
          <cell r="F35">
            <v>442998.26847952203</v>
          </cell>
          <cell r="G35">
            <v>1378328</v>
          </cell>
          <cell r="H35">
            <v>465990.473718678</v>
          </cell>
          <cell r="I35">
            <v>1398717</v>
          </cell>
          <cell r="J35">
            <v>390890.60992458602</v>
          </cell>
          <cell r="K35">
            <v>1406822</v>
          </cell>
          <cell r="L35">
            <v>357435.29960631201</v>
          </cell>
          <cell r="M35">
            <v>1404476</v>
          </cell>
          <cell r="N35">
            <v>1840904.9560514099</v>
          </cell>
          <cell r="O35">
            <v>382458.779795209</v>
          </cell>
          <cell r="P35">
            <v>1378328</v>
          </cell>
        </row>
        <row r="36">
          <cell r="B36">
            <v>25</v>
          </cell>
          <cell r="C36" t="str">
            <v>Bolt &amp; Nut M.14x 25 - HDG</v>
          </cell>
          <cell r="D36" t="str">
            <v>S</v>
          </cell>
          <cell r="E36">
            <v>12707.3192948326</v>
          </cell>
          <cell r="F36">
            <v>2607.6270265500202</v>
          </cell>
          <cell r="G36">
            <v>1491</v>
          </cell>
          <cell r="H36">
            <v>2750.7813325474999</v>
          </cell>
          <cell r="I36">
            <v>1513</v>
          </cell>
          <cell r="J36">
            <v>2433.4199995305198</v>
          </cell>
          <cell r="K36">
            <v>1522</v>
          </cell>
          <cell r="L36">
            <v>2275.6199974935798</v>
          </cell>
          <cell r="M36">
            <v>1519</v>
          </cell>
          <cell r="N36">
            <v>12707.3192948326</v>
          </cell>
          <cell r="O36">
            <v>2397.7799987160902</v>
          </cell>
          <cell r="P36">
            <v>1491</v>
          </cell>
        </row>
        <row r="37">
          <cell r="B37">
            <v>26</v>
          </cell>
          <cell r="C37" t="str">
            <v>Bolt &amp; Nut M.16 x 350 (besi as) Double Arm - HDG</v>
          </cell>
          <cell r="D37" t="str">
            <v>S</v>
          </cell>
          <cell r="E37">
            <v>66777.508172845293</v>
          </cell>
          <cell r="F37">
            <v>4346.0450442500396</v>
          </cell>
          <cell r="G37">
            <v>2705</v>
          </cell>
          <cell r="H37">
            <v>4584.6355542458195</v>
          </cell>
          <cell r="I37">
            <v>2722</v>
          </cell>
          <cell r="J37">
            <v>4055.0399992176599</v>
          </cell>
          <cell r="K37">
            <v>2589</v>
          </cell>
          <cell r="L37">
            <v>3792.6999958226302</v>
          </cell>
          <cell r="M37">
            <v>2446</v>
          </cell>
          <cell r="N37">
            <v>66777.508172845293</v>
          </cell>
          <cell r="O37">
            <v>3995.6399978605</v>
          </cell>
          <cell r="P37">
            <v>2446</v>
          </cell>
        </row>
        <row r="38">
          <cell r="B38">
            <v>27</v>
          </cell>
          <cell r="C38" t="str">
            <v>Borring untuk Kabel tanah</v>
          </cell>
          <cell r="D38" t="str">
            <v>M</v>
          </cell>
          <cell r="E38">
            <v>0</v>
          </cell>
          <cell r="F38">
            <v>897188.22236506699</v>
          </cell>
          <cell r="G38">
            <v>551331</v>
          </cell>
          <cell r="H38">
            <v>942016.83849614905</v>
          </cell>
          <cell r="I38">
            <v>559487</v>
          </cell>
          <cell r="J38">
            <v>762341.579852922</v>
          </cell>
          <cell r="K38">
            <v>562729</v>
          </cell>
          <cell r="L38">
            <v>685792.90924465097</v>
          </cell>
          <cell r="M38">
            <v>561791</v>
          </cell>
          <cell r="N38">
            <v>0</v>
          </cell>
          <cell r="O38">
            <v>742168.34960259905</v>
          </cell>
          <cell r="P38">
            <v>551331</v>
          </cell>
        </row>
        <row r="39">
          <cell r="B39">
            <v>28</v>
          </cell>
          <cell r="C39" t="str">
            <v>Commisioning test GD termasuk NIDI</v>
          </cell>
          <cell r="D39" t="str">
            <v>Loks.</v>
          </cell>
          <cell r="E39">
            <v>0</v>
          </cell>
          <cell r="F39">
            <v>434604.50442500401</v>
          </cell>
          <cell r="G39">
            <v>267213</v>
          </cell>
          <cell r="H39">
            <v>458463.55542458303</v>
          </cell>
          <cell r="I39">
            <v>271166</v>
          </cell>
          <cell r="J39">
            <v>405470.339921773</v>
          </cell>
          <cell r="K39">
            <v>272737</v>
          </cell>
          <cell r="L39">
            <v>379243.80958229199</v>
          </cell>
          <cell r="M39">
            <v>272282</v>
          </cell>
          <cell r="N39">
            <v>0</v>
          </cell>
          <cell r="O39">
            <v>399520.439786073</v>
          </cell>
          <cell r="P39">
            <v>267213</v>
          </cell>
        </row>
        <row r="40">
          <cell r="B40">
            <v>29</v>
          </cell>
          <cell r="C40" t="str">
            <v>Commisioning test Jaringan JTM termasuk NIDI</v>
          </cell>
          <cell r="D40" t="str">
            <v>Loks.</v>
          </cell>
          <cell r="E40">
            <v>0</v>
          </cell>
          <cell r="F40">
            <v>521525.40531000501</v>
          </cell>
          <cell r="G40">
            <v>320655</v>
          </cell>
          <cell r="H40">
            <v>550156.26650949905</v>
          </cell>
          <cell r="I40">
            <v>325399</v>
          </cell>
          <cell r="J40">
            <v>486564.20990612701</v>
          </cell>
          <cell r="K40">
            <v>327284</v>
          </cell>
          <cell r="L40">
            <v>455092.95949874999</v>
          </cell>
          <cell r="M40">
            <v>326738</v>
          </cell>
          <cell r="N40">
            <v>0</v>
          </cell>
          <cell r="O40">
            <v>479424.32974328799</v>
          </cell>
          <cell r="P40">
            <v>320655</v>
          </cell>
        </row>
        <row r="41">
          <cell r="B41">
            <v>30</v>
          </cell>
          <cell r="C41" t="str">
            <v>Commisioning test Jaringan Kabel JTM termasuk NIDI</v>
          </cell>
          <cell r="D41" t="str">
            <v>Loks.</v>
          </cell>
          <cell r="E41">
            <v>0</v>
          </cell>
          <cell r="F41">
            <v>3319596.4227507501</v>
          </cell>
          <cell r="G41">
            <v>2004124</v>
          </cell>
          <cell r="H41">
            <v>3485462.3024357501</v>
          </cell>
          <cell r="I41">
            <v>2033771</v>
          </cell>
          <cell r="J41">
            <v>2820662.45945581</v>
          </cell>
          <cell r="K41">
            <v>2045556</v>
          </cell>
          <cell r="L41">
            <v>2537431.7272052099</v>
          </cell>
          <cell r="M41">
            <v>2042143</v>
          </cell>
          <cell r="N41">
            <v>0</v>
          </cell>
          <cell r="O41">
            <v>2746020.4185296199</v>
          </cell>
          <cell r="P41">
            <v>2004124</v>
          </cell>
        </row>
        <row r="42">
          <cell r="B42">
            <v>31</v>
          </cell>
          <cell r="C42" t="str">
            <v>Commisioning test JTR termasuk NIDI</v>
          </cell>
          <cell r="D42" t="str">
            <v>Loks.</v>
          </cell>
          <cell r="E42">
            <v>0</v>
          </cell>
          <cell r="F42">
            <v>318709.96991167002</v>
          </cell>
          <cell r="G42">
            <v>200410</v>
          </cell>
          <cell r="H42">
            <v>336206.60731136001</v>
          </cell>
          <cell r="I42">
            <v>203375</v>
          </cell>
          <cell r="J42">
            <v>297345.50994263298</v>
          </cell>
          <cell r="K42">
            <v>204553</v>
          </cell>
          <cell r="L42">
            <v>278112.57969367999</v>
          </cell>
          <cell r="M42">
            <v>204212</v>
          </cell>
          <cell r="N42">
            <v>0</v>
          </cell>
          <cell r="O42">
            <v>292981.58984312002</v>
          </cell>
          <cell r="P42">
            <v>200410</v>
          </cell>
        </row>
        <row r="43">
          <cell r="B43">
            <v>32</v>
          </cell>
          <cell r="C43" t="str">
            <v>Commisioning test LBS/Recloser termasuk NIDI</v>
          </cell>
          <cell r="D43" t="str">
            <v>Loks.</v>
          </cell>
          <cell r="E43">
            <v>0</v>
          </cell>
          <cell r="F43">
            <v>1070579.1488255099</v>
          </cell>
          <cell r="G43">
            <v>641316</v>
          </cell>
          <cell r="H43">
            <v>1126143.64482014</v>
          </cell>
          <cell r="I43">
            <v>650803</v>
          </cell>
          <cell r="J43">
            <v>944652.05981774896</v>
          </cell>
          <cell r="K43">
            <v>654574</v>
          </cell>
          <cell r="L43">
            <v>863802.45904858701</v>
          </cell>
          <cell r="M43">
            <v>653482</v>
          </cell>
          <cell r="N43">
            <v>0</v>
          </cell>
          <cell r="O43">
            <v>924274.88950508798</v>
          </cell>
          <cell r="P43">
            <v>641316</v>
          </cell>
        </row>
        <row r="44">
          <cell r="B44">
            <v>33</v>
          </cell>
          <cell r="C44" t="str">
            <v>Compresion Joint Sleeve Non Tension 70 mm - Al-Cu</v>
          </cell>
          <cell r="D44" t="str">
            <v>B</v>
          </cell>
          <cell r="E44" t="str">
            <v>PLN</v>
          </cell>
          <cell r="F44">
            <v>12168.926123900101</v>
          </cell>
          <cell r="G44">
            <v>8320</v>
          </cell>
          <cell r="H44">
            <v>12836.9795518883</v>
          </cell>
          <cell r="I44">
            <v>8372</v>
          </cell>
          <cell r="J44">
            <v>11353.3199978096</v>
          </cell>
          <cell r="K44">
            <v>7963</v>
          </cell>
          <cell r="L44">
            <v>10619.559988303399</v>
          </cell>
          <cell r="M44">
            <v>7523</v>
          </cell>
          <cell r="N44" t="str">
            <v>PLN</v>
          </cell>
          <cell r="O44">
            <v>11186.999994009801</v>
          </cell>
          <cell r="P44">
            <v>7523</v>
          </cell>
        </row>
        <row r="45">
          <cell r="B45">
            <v>34</v>
          </cell>
          <cell r="C45" t="str">
            <v>Compresion Joint Sleeve Non Tension 70 mm - Al</v>
          </cell>
          <cell r="D45" t="str">
            <v>B</v>
          </cell>
          <cell r="E45" t="str">
            <v>PLN</v>
          </cell>
          <cell r="F45">
            <v>14486.816814166799</v>
          </cell>
          <cell r="G45">
            <v>8320</v>
          </cell>
          <cell r="H45">
            <v>15282.1185141527</v>
          </cell>
          <cell r="I45">
            <v>8372</v>
          </cell>
          <cell r="J45">
            <v>13516.4699973923</v>
          </cell>
          <cell r="K45">
            <v>7963</v>
          </cell>
          <cell r="L45">
            <v>12642.0099860758</v>
          </cell>
          <cell r="M45">
            <v>7523</v>
          </cell>
          <cell r="N45" t="str">
            <v>PLN</v>
          </cell>
          <cell r="O45">
            <v>13317.479992869001</v>
          </cell>
          <cell r="P45">
            <v>7523</v>
          </cell>
        </row>
        <row r="46">
          <cell r="B46">
            <v>35</v>
          </cell>
          <cell r="C46" t="str">
            <v>Compresion Joint Sleeve Non Tension 95 mm - Cu/Cu</v>
          </cell>
          <cell r="D46" t="str">
            <v>B</v>
          </cell>
          <cell r="E46">
            <v>107999.63065608199</v>
          </cell>
          <cell r="F46">
            <v>13327.8714690335</v>
          </cell>
          <cell r="G46">
            <v>10025</v>
          </cell>
          <cell r="H46">
            <v>14059.549033020499</v>
          </cell>
          <cell r="I46">
            <v>10173</v>
          </cell>
          <cell r="J46">
            <v>12435.3899976008</v>
          </cell>
          <cell r="K46">
            <v>10232</v>
          </cell>
          <cell r="L46">
            <v>11630.299987190099</v>
          </cell>
          <cell r="M46">
            <v>10215</v>
          </cell>
          <cell r="N46">
            <v>107999.63065608199</v>
          </cell>
          <cell r="O46">
            <v>12252.2399934394</v>
          </cell>
          <cell r="P46">
            <v>10025</v>
          </cell>
        </row>
        <row r="47">
          <cell r="B47">
            <v>36</v>
          </cell>
          <cell r="C47" t="str">
            <v>Compresion Joint Sleeve Tension 150 mm - Al</v>
          </cell>
          <cell r="D47" t="str">
            <v>B</v>
          </cell>
          <cell r="E47" t="str">
            <v>PLN</v>
          </cell>
          <cell r="F47">
            <v>24708.808500610201</v>
          </cell>
          <cell r="G47">
            <v>13520</v>
          </cell>
          <cell r="H47">
            <v>26023.791189323201</v>
          </cell>
          <cell r="I47">
            <v>13604</v>
          </cell>
          <cell r="J47">
            <v>22352.219995687599</v>
          </cell>
          <cell r="K47">
            <v>12940</v>
          </cell>
          <cell r="L47">
            <v>20651.299977254199</v>
          </cell>
          <cell r="M47">
            <v>12223</v>
          </cell>
          <cell r="N47" t="str">
            <v>PLN</v>
          </cell>
          <cell r="O47">
            <v>21940.3799882518</v>
          </cell>
          <cell r="P47">
            <v>12223</v>
          </cell>
        </row>
        <row r="48">
          <cell r="B48">
            <v>37</v>
          </cell>
          <cell r="C48" t="str">
            <v>Compresion Joint Sleeve Tension 240 mm - Al</v>
          </cell>
          <cell r="D48" t="str">
            <v>B</v>
          </cell>
          <cell r="E48" t="str">
            <v>PLN</v>
          </cell>
          <cell r="F48">
            <v>24708.808500610201</v>
          </cell>
          <cell r="G48">
            <v>13520</v>
          </cell>
          <cell r="H48">
            <v>26023.791189323201</v>
          </cell>
          <cell r="I48">
            <v>13604</v>
          </cell>
          <cell r="J48">
            <v>22352.219995687599</v>
          </cell>
          <cell r="K48">
            <v>12940</v>
          </cell>
          <cell r="L48">
            <v>20651.299977254199</v>
          </cell>
          <cell r="M48">
            <v>12223</v>
          </cell>
          <cell r="N48" t="str">
            <v>PLN</v>
          </cell>
          <cell r="O48">
            <v>21940.3799882518</v>
          </cell>
          <cell r="P48">
            <v>12223</v>
          </cell>
        </row>
        <row r="49">
          <cell r="B49">
            <v>38</v>
          </cell>
          <cell r="C49" t="e">
            <v>#N/A</v>
          </cell>
          <cell r="D49" t="str">
            <v>B</v>
          </cell>
          <cell r="E49" t="e">
            <v>#N/A</v>
          </cell>
          <cell r="F49" t="e">
            <v>#N/A</v>
          </cell>
          <cell r="G49">
            <v>8320</v>
          </cell>
          <cell r="H49" t="e">
            <v>#N/A</v>
          </cell>
          <cell r="I49">
            <v>8372</v>
          </cell>
          <cell r="J49" t="e">
            <v>#N/A</v>
          </cell>
          <cell r="K49">
            <v>7963</v>
          </cell>
          <cell r="L49" t="e">
            <v>#N/A</v>
          </cell>
          <cell r="M49">
            <v>7523</v>
          </cell>
          <cell r="N49" t="e">
            <v>#N/A</v>
          </cell>
          <cell r="O49" t="e">
            <v>#N/A</v>
          </cell>
          <cell r="P49">
            <v>7523</v>
          </cell>
        </row>
        <row r="50">
          <cell r="B50">
            <v>39</v>
          </cell>
          <cell r="C50" t="str">
            <v>Compresion Joint Sleeve Non Tension 150 mm - Al</v>
          </cell>
          <cell r="D50" t="str">
            <v>B</v>
          </cell>
          <cell r="E50" t="str">
            <v>PLN</v>
          </cell>
          <cell r="F50">
            <v>14486.816814166799</v>
          </cell>
          <cell r="G50">
            <v>13520</v>
          </cell>
          <cell r="H50">
            <v>15282.1185141527</v>
          </cell>
          <cell r="I50">
            <v>13604</v>
          </cell>
          <cell r="J50">
            <v>13516.4699973923</v>
          </cell>
          <cell r="K50">
            <v>12940</v>
          </cell>
          <cell r="L50">
            <v>12642.0099860758</v>
          </cell>
          <cell r="M50">
            <v>12223</v>
          </cell>
          <cell r="N50" t="str">
            <v>PLN</v>
          </cell>
          <cell r="O50">
            <v>13317.479992869001</v>
          </cell>
          <cell r="P50">
            <v>12223</v>
          </cell>
        </row>
        <row r="51">
          <cell r="B51">
            <v>40</v>
          </cell>
          <cell r="C51" t="str">
            <v>Concrete Slove</v>
          </cell>
          <cell r="D51" t="str">
            <v>B</v>
          </cell>
          <cell r="E51">
            <v>24363.229790092799</v>
          </cell>
          <cell r="F51">
            <v>2897.36336283336</v>
          </cell>
          <cell r="G51">
            <v>1839</v>
          </cell>
          <cell r="H51">
            <v>3056.4237028305502</v>
          </cell>
          <cell r="I51">
            <v>1866</v>
          </cell>
          <cell r="J51">
            <v>2703.6899994783798</v>
          </cell>
          <cell r="K51">
            <v>1877</v>
          </cell>
          <cell r="L51">
            <v>2528.7899972147302</v>
          </cell>
          <cell r="M51">
            <v>1874</v>
          </cell>
          <cell r="N51">
            <v>24363.229790092799</v>
          </cell>
          <cell r="O51">
            <v>2664.08999857349</v>
          </cell>
          <cell r="P51">
            <v>1839</v>
          </cell>
        </row>
        <row r="52">
          <cell r="B52">
            <v>41</v>
          </cell>
          <cell r="C52" t="str">
            <v>Conductor Clamp + Bolt &amp; Nut MCA</v>
          </cell>
          <cell r="D52" t="str">
            <v>S</v>
          </cell>
          <cell r="E52">
            <v>4380.8699982185399</v>
          </cell>
          <cell r="F52">
            <v>8112.6174159334096</v>
          </cell>
          <cell r="G52">
            <v>4508</v>
          </cell>
          <cell r="H52">
            <v>8557.9863679255395</v>
          </cell>
          <cell r="I52">
            <v>4535</v>
          </cell>
          <cell r="J52">
            <v>7569.5399985396098</v>
          </cell>
          <cell r="K52">
            <v>4314</v>
          </cell>
          <cell r="L52">
            <v>7080.0299922018803</v>
          </cell>
          <cell r="M52">
            <v>4075</v>
          </cell>
          <cell r="N52">
            <v>4380.8699982185399</v>
          </cell>
          <cell r="O52">
            <v>7458.6599960061903</v>
          </cell>
          <cell r="P52">
            <v>4075</v>
          </cell>
        </row>
        <row r="53">
          <cell r="B53">
            <v>42</v>
          </cell>
          <cell r="C53" t="e">
            <v>#N/A</v>
          </cell>
          <cell r="D53" t="str">
            <v>B</v>
          </cell>
          <cell r="E53" t="e">
            <v>#N/A</v>
          </cell>
          <cell r="F53" t="e">
            <v>#N/A</v>
          </cell>
          <cell r="G53">
            <v>6009</v>
          </cell>
          <cell r="H53" t="e">
            <v>#N/A</v>
          </cell>
          <cell r="I53">
            <v>6046</v>
          </cell>
          <cell r="J53" t="e">
            <v>#N/A</v>
          </cell>
          <cell r="K53">
            <v>5752</v>
          </cell>
          <cell r="L53" t="e">
            <v>#N/A</v>
          </cell>
          <cell r="M53">
            <v>5433</v>
          </cell>
          <cell r="N53" t="e">
            <v>#N/A</v>
          </cell>
          <cell r="O53" t="e">
            <v>#N/A</v>
          </cell>
          <cell r="P53">
            <v>5433</v>
          </cell>
        </row>
        <row r="54">
          <cell r="B54">
            <v>43</v>
          </cell>
          <cell r="C54" t="e">
            <v>#N/A</v>
          </cell>
          <cell r="D54" t="str">
            <v>B</v>
          </cell>
          <cell r="E54" t="e">
            <v>#N/A</v>
          </cell>
          <cell r="F54" t="e">
            <v>#N/A</v>
          </cell>
          <cell r="G54">
            <v>8013</v>
          </cell>
          <cell r="H54" t="e">
            <v>#N/A</v>
          </cell>
          <cell r="I54">
            <v>8131</v>
          </cell>
          <cell r="J54" t="e">
            <v>#N/A</v>
          </cell>
          <cell r="K54">
            <v>8178</v>
          </cell>
          <cell r="L54" t="e">
            <v>#N/A</v>
          </cell>
          <cell r="M54">
            <v>8165</v>
          </cell>
          <cell r="N54" t="e">
            <v>#N/A</v>
          </cell>
          <cell r="O54" t="e">
            <v>#N/A</v>
          </cell>
          <cell r="P54">
            <v>8013</v>
          </cell>
        </row>
        <row r="55">
          <cell r="B55">
            <v>44</v>
          </cell>
          <cell r="C55" t="e">
            <v>#N/A</v>
          </cell>
          <cell r="D55" t="str">
            <v>B</v>
          </cell>
          <cell r="E55" t="e">
            <v>#N/A</v>
          </cell>
          <cell r="F55" t="e">
            <v>#N/A</v>
          </cell>
          <cell r="G55">
            <v>8013</v>
          </cell>
          <cell r="H55" t="e">
            <v>#N/A</v>
          </cell>
          <cell r="I55">
            <v>8131</v>
          </cell>
          <cell r="J55" t="e">
            <v>#N/A</v>
          </cell>
          <cell r="K55">
            <v>8178</v>
          </cell>
          <cell r="L55" t="e">
            <v>#N/A</v>
          </cell>
          <cell r="M55">
            <v>8165</v>
          </cell>
          <cell r="N55" t="e">
            <v>#N/A</v>
          </cell>
          <cell r="O55" t="e">
            <v>#N/A</v>
          </cell>
          <cell r="P55">
            <v>8013</v>
          </cell>
        </row>
        <row r="56">
          <cell r="B56">
            <v>45</v>
          </cell>
          <cell r="C56" t="e">
            <v>#N/A</v>
          </cell>
          <cell r="D56" t="str">
            <v>B</v>
          </cell>
          <cell r="E56" t="e">
            <v>#N/A</v>
          </cell>
          <cell r="F56" t="e">
            <v>#N/A</v>
          </cell>
          <cell r="G56">
            <v>13520</v>
          </cell>
          <cell r="H56" t="e">
            <v>#N/A</v>
          </cell>
          <cell r="I56">
            <v>13604</v>
          </cell>
          <cell r="J56" t="e">
            <v>#N/A</v>
          </cell>
          <cell r="K56">
            <v>12940</v>
          </cell>
          <cell r="L56" t="e">
            <v>#N/A</v>
          </cell>
          <cell r="M56">
            <v>12223</v>
          </cell>
          <cell r="N56" t="e">
            <v>#N/A</v>
          </cell>
          <cell r="O56" t="e">
            <v>#N/A</v>
          </cell>
          <cell r="P56">
            <v>12223</v>
          </cell>
        </row>
        <row r="57">
          <cell r="B57">
            <v>46</v>
          </cell>
          <cell r="C57" t="e">
            <v>#N/A</v>
          </cell>
          <cell r="D57" t="str">
            <v>B</v>
          </cell>
          <cell r="E57" t="e">
            <v>#N/A</v>
          </cell>
          <cell r="F57" t="e">
            <v>#N/A</v>
          </cell>
          <cell r="G57">
            <v>13520</v>
          </cell>
          <cell r="H57" t="e">
            <v>#N/A</v>
          </cell>
          <cell r="I57">
            <v>13604</v>
          </cell>
          <cell r="J57" t="e">
            <v>#N/A</v>
          </cell>
          <cell r="K57">
            <v>12940</v>
          </cell>
          <cell r="L57" t="e">
            <v>#N/A</v>
          </cell>
          <cell r="M57">
            <v>12223</v>
          </cell>
          <cell r="N57" t="e">
            <v>#N/A</v>
          </cell>
          <cell r="O57" t="e">
            <v>#N/A</v>
          </cell>
          <cell r="P57">
            <v>12223</v>
          </cell>
        </row>
        <row r="58">
          <cell r="B58">
            <v>47</v>
          </cell>
          <cell r="C58" t="e">
            <v>#N/A</v>
          </cell>
          <cell r="D58" t="str">
            <v>B</v>
          </cell>
          <cell r="E58" t="e">
            <v>#N/A</v>
          </cell>
          <cell r="F58" t="e">
            <v>#N/A</v>
          </cell>
          <cell r="G58">
            <v>13520</v>
          </cell>
          <cell r="H58" t="e">
            <v>#N/A</v>
          </cell>
          <cell r="I58">
            <v>13604</v>
          </cell>
          <cell r="J58" t="e">
            <v>#N/A</v>
          </cell>
          <cell r="K58">
            <v>12940</v>
          </cell>
          <cell r="L58" t="e">
            <v>#N/A</v>
          </cell>
          <cell r="M58">
            <v>12223</v>
          </cell>
          <cell r="N58" t="e">
            <v>#N/A</v>
          </cell>
          <cell r="O58" t="e">
            <v>#N/A</v>
          </cell>
          <cell r="P58">
            <v>12223</v>
          </cell>
        </row>
        <row r="59">
          <cell r="B59">
            <v>48</v>
          </cell>
          <cell r="C59" t="e">
            <v>#N/A</v>
          </cell>
          <cell r="D59" t="str">
            <v>B</v>
          </cell>
          <cell r="E59" t="e">
            <v>#N/A</v>
          </cell>
          <cell r="F59" t="e">
            <v>#N/A</v>
          </cell>
          <cell r="G59">
            <v>13937</v>
          </cell>
          <cell r="H59" t="e">
            <v>#N/A</v>
          </cell>
          <cell r="I59">
            <v>14024</v>
          </cell>
          <cell r="J59" t="e">
            <v>#N/A</v>
          </cell>
          <cell r="K59">
            <v>13339</v>
          </cell>
          <cell r="L59" t="e">
            <v>#N/A</v>
          </cell>
          <cell r="M59">
            <v>12601</v>
          </cell>
          <cell r="N59" t="e">
            <v>#N/A</v>
          </cell>
          <cell r="O59" t="e">
            <v>#N/A</v>
          </cell>
          <cell r="P59">
            <v>12601</v>
          </cell>
        </row>
        <row r="60">
          <cell r="B60">
            <v>49</v>
          </cell>
          <cell r="C60" t="e">
            <v>#N/A</v>
          </cell>
          <cell r="D60" t="str">
            <v>B</v>
          </cell>
          <cell r="E60" t="e">
            <v>#N/A</v>
          </cell>
          <cell r="F60" t="e">
            <v>#N/A</v>
          </cell>
          <cell r="G60">
            <v>14382</v>
          </cell>
          <cell r="H60" t="e">
            <v>#N/A</v>
          </cell>
          <cell r="I60">
            <v>14472</v>
          </cell>
          <cell r="J60" t="e">
            <v>#N/A</v>
          </cell>
          <cell r="K60">
            <v>13765</v>
          </cell>
          <cell r="L60" t="e">
            <v>#N/A</v>
          </cell>
          <cell r="M60">
            <v>13003</v>
          </cell>
          <cell r="N60" t="e">
            <v>#N/A</v>
          </cell>
          <cell r="O60" t="e">
            <v>#N/A</v>
          </cell>
          <cell r="P60">
            <v>13003</v>
          </cell>
        </row>
        <row r="61">
          <cell r="B61">
            <v>50</v>
          </cell>
          <cell r="C61" t="e">
            <v>#N/A</v>
          </cell>
          <cell r="D61" t="str">
            <v>B</v>
          </cell>
          <cell r="E61" t="e">
            <v>#N/A</v>
          </cell>
          <cell r="F61" t="e">
            <v>#N/A</v>
          </cell>
          <cell r="G61">
            <v>13520</v>
          </cell>
          <cell r="H61" t="e">
            <v>#N/A</v>
          </cell>
          <cell r="I61">
            <v>13604</v>
          </cell>
          <cell r="J61" t="e">
            <v>#N/A</v>
          </cell>
          <cell r="K61">
            <v>12940</v>
          </cell>
          <cell r="L61" t="e">
            <v>#N/A</v>
          </cell>
          <cell r="M61">
            <v>12223</v>
          </cell>
          <cell r="N61" t="e">
            <v>#N/A</v>
          </cell>
          <cell r="O61" t="e">
            <v>#N/A</v>
          </cell>
          <cell r="P61">
            <v>12223</v>
          </cell>
        </row>
        <row r="62">
          <cell r="B62">
            <v>51</v>
          </cell>
          <cell r="C62" t="str">
            <v>Cover Konduktor</v>
          </cell>
          <cell r="D62" t="str">
            <v>B</v>
          </cell>
          <cell r="E62" t="str">
            <v>PLN</v>
          </cell>
          <cell r="F62">
            <v>46123.109201138897</v>
          </cell>
          <cell r="G62">
            <v>25062</v>
          </cell>
          <cell r="H62">
            <v>48577.743553403401</v>
          </cell>
          <cell r="I62">
            <v>25432</v>
          </cell>
          <cell r="J62">
            <v>41724.5399919501</v>
          </cell>
          <cell r="K62">
            <v>25580</v>
          </cell>
          <cell r="L62">
            <v>38548.769957541503</v>
          </cell>
          <cell r="M62">
            <v>25537</v>
          </cell>
          <cell r="N62" t="str">
            <v>PLN</v>
          </cell>
          <cell r="O62">
            <v>40955.309978070101</v>
          </cell>
          <cell r="P62">
            <v>25062</v>
          </cell>
        </row>
        <row r="63">
          <cell r="B63">
            <v>52</v>
          </cell>
          <cell r="C63" t="str">
            <v>Cross Arm UNP 65 - 500 mm - (l=42 mm, t=3,2 mm, tgg=65 mm)</v>
          </cell>
          <cell r="D63" t="str">
            <v>B</v>
          </cell>
          <cell r="E63">
            <v>84922.698865466606</v>
          </cell>
          <cell r="F63">
            <v>10140.771769916801</v>
          </cell>
          <cell r="G63">
            <v>6009</v>
          </cell>
          <cell r="H63">
            <v>10697.4829599069</v>
          </cell>
          <cell r="I63">
            <v>6046</v>
          </cell>
          <cell r="J63">
            <v>9461.4299981746099</v>
          </cell>
          <cell r="K63">
            <v>5752</v>
          </cell>
          <cell r="L63">
            <v>8849.3099902531594</v>
          </cell>
          <cell r="M63">
            <v>5433</v>
          </cell>
          <cell r="N63">
            <v>84922.698865466606</v>
          </cell>
          <cell r="O63">
            <v>9322.829995008</v>
          </cell>
          <cell r="P63">
            <v>5433</v>
          </cell>
        </row>
        <row r="64">
          <cell r="B64">
            <v>53</v>
          </cell>
          <cell r="C64" t="str">
            <v>Cross Arm UNP 65 - 2500 mm - (l=42 mm, t=3,2 mm, tgg=65 mm)</v>
          </cell>
          <cell r="D64" t="str">
            <v>B</v>
          </cell>
          <cell r="E64">
            <v>396664.47583869798</v>
          </cell>
          <cell r="F64">
            <v>39534.093600976201</v>
          </cell>
          <cell r="G64">
            <v>23511</v>
          </cell>
          <cell r="H64">
            <v>41638.065902917202</v>
          </cell>
          <cell r="I64">
            <v>23659</v>
          </cell>
          <cell r="J64">
            <v>35763.7499931001</v>
          </cell>
          <cell r="K64">
            <v>22502</v>
          </cell>
          <cell r="L64">
            <v>33042.079963606702</v>
          </cell>
          <cell r="M64">
            <v>21257</v>
          </cell>
          <cell r="N64">
            <v>396664.47583869798</v>
          </cell>
          <cell r="O64">
            <v>35104.409981203004</v>
          </cell>
          <cell r="P64">
            <v>21257</v>
          </cell>
        </row>
        <row r="65">
          <cell r="B65">
            <v>54</v>
          </cell>
          <cell r="C65" t="str">
            <v>Cross Arm UNP 65 - 3000 mm - (l=42 mm, t=3,2 mm, tgg=65 mm)</v>
          </cell>
          <cell r="D65" t="str">
            <v>B</v>
          </cell>
          <cell r="E65">
            <v>437469.01752210502</v>
          </cell>
          <cell r="F65">
            <v>56006.632601382997</v>
          </cell>
          <cell r="G65">
            <v>31809</v>
          </cell>
          <cell r="H65">
            <v>58987.260029132703</v>
          </cell>
          <cell r="I65">
            <v>32008</v>
          </cell>
          <cell r="J65">
            <v>50665.229990225198</v>
          </cell>
          <cell r="K65">
            <v>30444</v>
          </cell>
          <cell r="L65">
            <v>46809.289948443096</v>
          </cell>
          <cell r="M65">
            <v>28758</v>
          </cell>
          <cell r="N65">
            <v>437469.01752210502</v>
          </cell>
          <cell r="O65">
            <v>49730.669973371201</v>
          </cell>
          <cell r="P65">
            <v>28758</v>
          </cell>
        </row>
        <row r="66">
          <cell r="B66">
            <v>55</v>
          </cell>
          <cell r="C66" t="str">
            <v>Cross Arm UNP 65 - 6000 mm - (l=42 mm, t=3,2 mm, tgg=65 mm)</v>
          </cell>
          <cell r="D66" t="str">
            <v>B</v>
          </cell>
          <cell r="E66">
            <v>873870.78054464504</v>
          </cell>
          <cell r="F66">
            <v>79068.187201952504</v>
          </cell>
          <cell r="G66">
            <v>45062</v>
          </cell>
          <cell r="H66">
            <v>83276.131805834404</v>
          </cell>
          <cell r="I66">
            <v>45345</v>
          </cell>
          <cell r="J66">
            <v>71527.499986200201</v>
          </cell>
          <cell r="K66">
            <v>43128</v>
          </cell>
          <cell r="L66">
            <v>66083.189927214393</v>
          </cell>
          <cell r="M66">
            <v>40740</v>
          </cell>
          <cell r="N66">
            <v>873870.78054464504</v>
          </cell>
          <cell r="O66">
            <v>70207.829962406598</v>
          </cell>
          <cell r="P66">
            <v>40740</v>
          </cell>
        </row>
        <row r="67">
          <cell r="B67">
            <v>56</v>
          </cell>
          <cell r="C67" t="str">
            <v>Cross Arm UNP 100 - 250 mm - (l=50 mm, t=5 mm, tgg=100 mm) - TR</v>
          </cell>
          <cell r="D67" t="str">
            <v>B</v>
          </cell>
          <cell r="E67">
            <v>92126.899762537098</v>
          </cell>
          <cell r="F67">
            <v>11009.9807787668</v>
          </cell>
          <cell r="G67">
            <v>6009</v>
          </cell>
          <cell r="H67">
            <v>11614.410070756099</v>
          </cell>
          <cell r="I67">
            <v>6046</v>
          </cell>
          <cell r="J67">
            <v>10272.2399980182</v>
          </cell>
          <cell r="K67">
            <v>5752</v>
          </cell>
          <cell r="L67">
            <v>9607.8499894176803</v>
          </cell>
          <cell r="M67">
            <v>5433</v>
          </cell>
          <cell r="N67">
            <v>92126.899762537098</v>
          </cell>
          <cell r="O67">
            <v>10121.759994580199</v>
          </cell>
          <cell r="P67">
            <v>5433</v>
          </cell>
        </row>
        <row r="68">
          <cell r="B68">
            <v>57</v>
          </cell>
          <cell r="C68" t="str">
            <v>Cross Arm UNP 100 - 300 mm - (l=50 mm, t=5 mm, tgg=100 mm) -TM</v>
          </cell>
          <cell r="D68" t="str">
            <v>B</v>
          </cell>
          <cell r="E68">
            <v>103428.612257941</v>
          </cell>
          <cell r="F68">
            <v>11589.4534513334</v>
          </cell>
          <cell r="G68">
            <v>6760</v>
          </cell>
          <cell r="H68">
            <v>12225.694811322201</v>
          </cell>
          <cell r="I68">
            <v>6803</v>
          </cell>
          <cell r="J68">
            <v>10812.7799979139</v>
          </cell>
          <cell r="K68">
            <v>6470</v>
          </cell>
          <cell r="L68">
            <v>10113.219988861099</v>
          </cell>
          <cell r="M68">
            <v>6112</v>
          </cell>
          <cell r="N68">
            <v>103428.612257941</v>
          </cell>
          <cell r="O68">
            <v>10654.379994295001</v>
          </cell>
          <cell r="P68">
            <v>6112</v>
          </cell>
        </row>
        <row r="69">
          <cell r="B69">
            <v>58</v>
          </cell>
          <cell r="C69" t="str">
            <v>Cross Arm UNP 100 - 500 mm - (l=50 mm, t=5 mm, tgg=100 mm)</v>
          </cell>
          <cell r="D69" t="str">
            <v>B</v>
          </cell>
          <cell r="E69">
            <v>153009.80753777901</v>
          </cell>
          <cell r="F69">
            <v>13327.8714690335</v>
          </cell>
          <cell r="G69">
            <v>7725</v>
          </cell>
          <cell r="H69">
            <v>14059.549033020499</v>
          </cell>
          <cell r="I69">
            <v>7775</v>
          </cell>
          <cell r="J69">
            <v>12435.3899976008</v>
          </cell>
          <cell r="K69">
            <v>7394</v>
          </cell>
          <cell r="L69">
            <v>11630.299987190099</v>
          </cell>
          <cell r="M69">
            <v>6985</v>
          </cell>
          <cell r="N69">
            <v>153009.80753777901</v>
          </cell>
          <cell r="O69">
            <v>12252.2399934394</v>
          </cell>
          <cell r="P69">
            <v>6985</v>
          </cell>
        </row>
        <row r="70">
          <cell r="B70">
            <v>59</v>
          </cell>
          <cell r="C70" t="str">
            <v>Dead End Assembly (DEA) - komplit</v>
          </cell>
          <cell r="D70" t="str">
            <v>S</v>
          </cell>
          <cell r="E70">
            <v>113561.47135382101</v>
          </cell>
          <cell r="F70">
            <v>49255.177168167102</v>
          </cell>
          <cell r="G70">
            <v>34111</v>
          </cell>
          <cell r="H70">
            <v>51959.202948119302</v>
          </cell>
          <cell r="I70">
            <v>34615</v>
          </cell>
          <cell r="J70">
            <v>45953.819991134202</v>
          </cell>
          <cell r="K70">
            <v>34816</v>
          </cell>
          <cell r="L70">
            <v>42981.669952659002</v>
          </cell>
          <cell r="M70">
            <v>34757</v>
          </cell>
          <cell r="N70">
            <v>113561.47135382101</v>
          </cell>
          <cell r="O70">
            <v>45279.6299757546</v>
          </cell>
          <cell r="P70">
            <v>34111</v>
          </cell>
        </row>
        <row r="71">
          <cell r="B71">
            <v>60</v>
          </cell>
          <cell r="C71" t="str">
            <v>Dead End Tubes/Bundled End Protection + komplit</v>
          </cell>
          <cell r="D71" t="str">
            <v>B</v>
          </cell>
          <cell r="E71">
            <v>82126.398866603704</v>
          </cell>
          <cell r="F71">
            <v>5794.7267256667201</v>
          </cell>
          <cell r="G71">
            <v>3606</v>
          </cell>
          <cell r="H71">
            <v>6112.8474056611003</v>
          </cell>
          <cell r="I71">
            <v>3629</v>
          </cell>
          <cell r="J71">
            <v>5406.38999895695</v>
          </cell>
          <cell r="K71">
            <v>3451</v>
          </cell>
          <cell r="L71">
            <v>5056.6099944305297</v>
          </cell>
          <cell r="M71">
            <v>3261</v>
          </cell>
          <cell r="N71">
            <v>82126.398866603704</v>
          </cell>
          <cell r="O71">
            <v>5327.1899971475004</v>
          </cell>
          <cell r="P71">
            <v>3261</v>
          </cell>
        </row>
        <row r="72">
          <cell r="B72">
            <v>61</v>
          </cell>
          <cell r="C72" t="str">
            <v>Double Arm Band 4" (t = 6 mm x 42 mm) HDG TM lengkap Bolt&amp;Nut-HDG</v>
          </cell>
          <cell r="D72" t="str">
            <v>B</v>
          </cell>
          <cell r="E72">
            <v>134495.50524530801</v>
          </cell>
          <cell r="F72">
            <v>19122.5981947002</v>
          </cell>
          <cell r="G72">
            <v>11266</v>
          </cell>
          <cell r="H72">
            <v>20172.396438681601</v>
          </cell>
          <cell r="I72">
            <v>11337</v>
          </cell>
          <cell r="J72">
            <v>17840.789996558</v>
          </cell>
          <cell r="K72">
            <v>10783</v>
          </cell>
          <cell r="L72">
            <v>16686.9099816206</v>
          </cell>
          <cell r="M72">
            <v>10186</v>
          </cell>
          <cell r="N72">
            <v>134495.50524530801</v>
          </cell>
          <cell r="O72">
            <v>17579.429990586901</v>
          </cell>
          <cell r="P72">
            <v>10186</v>
          </cell>
        </row>
        <row r="73">
          <cell r="B73">
            <v>62</v>
          </cell>
          <cell r="C73" t="str">
            <v>Double Arm Band 5" (t = 6 mm x 42 mm) HDG TM lengkap Bolt&amp;Nut-HDG</v>
          </cell>
          <cell r="D73" t="str">
            <v>B</v>
          </cell>
          <cell r="E73">
            <v>145215.58734094899</v>
          </cell>
          <cell r="F73">
            <v>20281.543539833499</v>
          </cell>
          <cell r="G73">
            <v>11756</v>
          </cell>
          <cell r="H73">
            <v>21394.965919813902</v>
          </cell>
          <cell r="I73">
            <v>11830</v>
          </cell>
          <cell r="J73">
            <v>18922.859996349202</v>
          </cell>
          <cell r="K73">
            <v>11251</v>
          </cell>
          <cell r="L73">
            <v>17698.619980506301</v>
          </cell>
          <cell r="M73">
            <v>10629</v>
          </cell>
          <cell r="N73">
            <v>145215.58734094899</v>
          </cell>
          <cell r="O73">
            <v>18644.6699900165</v>
          </cell>
          <cell r="P73">
            <v>10629</v>
          </cell>
        </row>
        <row r="74">
          <cell r="B74">
            <v>63</v>
          </cell>
          <cell r="C74" t="str">
            <v>Double Arm Band 7 " (t = 6 mm x 42 mm) HDG TM lengkap Bolt&amp;Nut-HDG</v>
          </cell>
          <cell r="D74" t="str">
            <v>B</v>
          </cell>
          <cell r="E74">
            <v>161422.94213435799</v>
          </cell>
          <cell r="F74">
            <v>22019.961557533501</v>
          </cell>
          <cell r="G74">
            <v>12876</v>
          </cell>
          <cell r="H74">
            <v>23228.820141512198</v>
          </cell>
          <cell r="I74">
            <v>12957</v>
          </cell>
          <cell r="J74">
            <v>20544.4799960364</v>
          </cell>
          <cell r="K74">
            <v>12323</v>
          </cell>
          <cell r="L74">
            <v>19215.699978835401</v>
          </cell>
          <cell r="M74">
            <v>11641</v>
          </cell>
          <cell r="N74">
            <v>161422.94213435799</v>
          </cell>
          <cell r="O74">
            <v>20242.529989160899</v>
          </cell>
          <cell r="P74">
            <v>11641</v>
          </cell>
        </row>
        <row r="75">
          <cell r="B75">
            <v>64</v>
          </cell>
          <cell r="C75" t="str">
            <v>Double Arm Band 10 " (t = 6 mm x 42 mm) HDG TM lengkap Bolt&amp;Nut-HDG</v>
          </cell>
          <cell r="D75" t="str">
            <v>B</v>
          </cell>
          <cell r="E75">
            <v>196855.79151995</v>
          </cell>
          <cell r="F75">
            <v>25496.797592933599</v>
          </cell>
          <cell r="G75">
            <v>15021</v>
          </cell>
          <cell r="H75">
            <v>26896.5285849088</v>
          </cell>
          <cell r="I75">
            <v>15115</v>
          </cell>
          <cell r="J75">
            <v>23787.719995410702</v>
          </cell>
          <cell r="K75">
            <v>14377</v>
          </cell>
          <cell r="L75">
            <v>22249.859975493498</v>
          </cell>
          <cell r="M75">
            <v>13580</v>
          </cell>
          <cell r="N75">
            <v>196855.79151995</v>
          </cell>
          <cell r="O75">
            <v>23439.2399874492</v>
          </cell>
          <cell r="P75">
            <v>13580</v>
          </cell>
        </row>
        <row r="76">
          <cell r="B76">
            <v>65</v>
          </cell>
          <cell r="C76" t="str">
            <v>Double Arm Band 11" (t = 6 mm x 42 mm) HDG TM lengkap Bolt&amp;Nut-HDG</v>
          </cell>
          <cell r="D76" t="str">
            <v>B</v>
          </cell>
          <cell r="E76">
            <v>228504.31490708</v>
          </cell>
          <cell r="F76">
            <v>27235.215610633601</v>
          </cell>
          <cell r="G76">
            <v>15905</v>
          </cell>
          <cell r="H76">
            <v>28730.382806607198</v>
          </cell>
          <cell r="I76">
            <v>16004</v>
          </cell>
          <cell r="J76">
            <v>25410.3299950976</v>
          </cell>
          <cell r="K76">
            <v>15222</v>
          </cell>
          <cell r="L76">
            <v>23765.969973823601</v>
          </cell>
          <cell r="M76">
            <v>14379</v>
          </cell>
          <cell r="N76">
            <v>228504.31490708</v>
          </cell>
          <cell r="O76">
            <v>25037.099986593599</v>
          </cell>
          <cell r="P76">
            <v>14379</v>
          </cell>
        </row>
        <row r="77">
          <cell r="B77">
            <v>66</v>
          </cell>
          <cell r="C77" t="str">
            <v>Double Guy Wire Band 7 " (t = 6 mm x 33 mm) HDG TR</v>
          </cell>
          <cell r="D77" t="str">
            <v>B</v>
          </cell>
          <cell r="E77">
            <v>93656.475861915096</v>
          </cell>
          <cell r="F77">
            <v>19122.5981947002</v>
          </cell>
          <cell r="G77">
            <v>11506</v>
          </cell>
          <cell r="H77">
            <v>20172.396438681601</v>
          </cell>
          <cell r="I77">
            <v>11578</v>
          </cell>
          <cell r="J77">
            <v>17840.789996558</v>
          </cell>
          <cell r="K77">
            <v>11012</v>
          </cell>
          <cell r="L77">
            <v>16686.9099816206</v>
          </cell>
          <cell r="M77">
            <v>10402</v>
          </cell>
          <cell r="N77">
            <v>93656.475861915096</v>
          </cell>
          <cell r="O77">
            <v>17579.429990586901</v>
          </cell>
          <cell r="P77">
            <v>10402</v>
          </cell>
        </row>
        <row r="78">
          <cell r="B78">
            <v>67</v>
          </cell>
          <cell r="C78" t="str">
            <v>Dudukan : Trafo Cantol, Pipa Kabel, PHB-TR, Dudukan Arrester, Dudukan CO</v>
          </cell>
          <cell r="D78" t="str">
            <v>S</v>
          </cell>
          <cell r="E78">
            <v>6750000</v>
          </cell>
          <cell r="F78">
            <v>628031.75565554702</v>
          </cell>
          <cell r="G78">
            <v>386239</v>
          </cell>
          <cell r="H78">
            <v>659411.78694730403</v>
          </cell>
          <cell r="I78">
            <v>388664</v>
          </cell>
          <cell r="J78">
            <v>533639.69989704504</v>
          </cell>
          <cell r="K78">
            <v>369661</v>
          </cell>
          <cell r="L78">
            <v>480054.93947125599</v>
          </cell>
          <cell r="M78">
            <v>349195</v>
          </cell>
          <cell r="N78" t="str">
            <v>PLN</v>
          </cell>
          <cell r="O78">
            <v>519518.33972181898</v>
          </cell>
          <cell r="P78">
            <v>349195</v>
          </cell>
        </row>
        <row r="79">
          <cell r="B79">
            <v>68</v>
          </cell>
          <cell r="C79" t="str">
            <v>Dudukan : Trafo Portal, Pipa Kabel, PHB-TR, Dudukan Arrester, Dudukan CO</v>
          </cell>
          <cell r="D79" t="str">
            <v>S</v>
          </cell>
          <cell r="E79">
            <v>11775000</v>
          </cell>
          <cell r="F79">
            <v>897188.22236506699</v>
          </cell>
          <cell r="G79">
            <v>540734</v>
          </cell>
          <cell r="H79">
            <v>942016.83849614905</v>
          </cell>
          <cell r="I79">
            <v>544130</v>
          </cell>
          <cell r="J79">
            <v>762341.579852922</v>
          </cell>
          <cell r="K79">
            <v>517525</v>
          </cell>
          <cell r="L79">
            <v>685792.90924465097</v>
          </cell>
          <cell r="M79">
            <v>488873</v>
          </cell>
          <cell r="N79" t="str">
            <v>PLN</v>
          </cell>
          <cell r="O79">
            <v>742168.34960259905</v>
          </cell>
          <cell r="P79">
            <v>488873</v>
          </cell>
        </row>
        <row r="80">
          <cell r="B80">
            <v>69</v>
          </cell>
          <cell r="C80" t="str">
            <v>Earthing Rod - Arding Pipe 1,5" - 2,5 m</v>
          </cell>
          <cell r="D80" t="str">
            <v>S</v>
          </cell>
          <cell r="E80">
            <v>253975.81159672199</v>
          </cell>
          <cell r="F80">
            <v>115307.773002847</v>
          </cell>
          <cell r="G80">
            <v>53014</v>
          </cell>
          <cell r="H80">
            <v>121444.358883508</v>
          </cell>
          <cell r="I80">
            <v>53347</v>
          </cell>
          <cell r="J80">
            <v>104310.35997987499</v>
          </cell>
          <cell r="K80">
            <v>50739</v>
          </cell>
          <cell r="L80">
            <v>96371.4398938542</v>
          </cell>
          <cell r="M80">
            <v>47929</v>
          </cell>
          <cell r="N80">
            <v>253975.81159672199</v>
          </cell>
          <cell r="O80">
            <v>102386.789945176</v>
          </cell>
          <cell r="P80">
            <v>47929</v>
          </cell>
        </row>
        <row r="81">
          <cell r="B81">
            <v>70</v>
          </cell>
          <cell r="C81" t="str">
            <v>Fixing Collar 1.5 "</v>
          </cell>
          <cell r="D81" t="str">
            <v>B</v>
          </cell>
          <cell r="E81">
            <v>12909.584994750399</v>
          </cell>
          <cell r="F81">
            <v>13178.0312003254</v>
          </cell>
          <cell r="G81">
            <v>7953</v>
          </cell>
          <cell r="H81">
            <v>13879.3553009724</v>
          </cell>
          <cell r="I81">
            <v>8002</v>
          </cell>
          <cell r="J81">
            <v>11921.579997700001</v>
          </cell>
          <cell r="K81">
            <v>7612</v>
          </cell>
          <cell r="L81">
            <v>11014.3499878685</v>
          </cell>
          <cell r="M81">
            <v>7190</v>
          </cell>
          <cell r="N81">
            <v>12909.584994750399</v>
          </cell>
          <cell r="O81">
            <v>11701.799993734199</v>
          </cell>
          <cell r="P81">
            <v>7190</v>
          </cell>
        </row>
        <row r="82">
          <cell r="B82">
            <v>71</v>
          </cell>
          <cell r="C82" t="str">
            <v>Galian &amp; pengurugan kembali Beton Bertulang</v>
          </cell>
          <cell r="D82" t="str">
            <v>M3</v>
          </cell>
          <cell r="E82">
            <v>0</v>
          </cell>
          <cell r="F82">
            <v>790681.87201952504</v>
          </cell>
          <cell r="G82">
            <v>459443</v>
          </cell>
          <cell r="H82">
            <v>832761.31805834395</v>
          </cell>
          <cell r="I82">
            <v>466240</v>
          </cell>
          <cell r="J82">
            <v>715267.07986200403</v>
          </cell>
          <cell r="K82">
            <v>468941</v>
          </cell>
          <cell r="L82">
            <v>660830.92927214503</v>
          </cell>
          <cell r="M82">
            <v>468160</v>
          </cell>
          <cell r="N82">
            <v>0</v>
          </cell>
          <cell r="O82">
            <v>702075.32962406694</v>
          </cell>
          <cell r="P82">
            <v>459443</v>
          </cell>
        </row>
        <row r="83">
          <cell r="B83">
            <v>72</v>
          </cell>
          <cell r="C83" t="str">
            <v>Galian Aspal &amp; pengurugan kembali Aspal (tebal Aspal 30 cm + dipadatkan)</v>
          </cell>
          <cell r="D83" t="str">
            <v>M3</v>
          </cell>
          <cell r="E83">
            <v>0</v>
          </cell>
          <cell r="F83">
            <v>395340.93600976199</v>
          </cell>
          <cell r="G83">
            <v>229722</v>
          </cell>
          <cell r="H83">
            <v>416380.65902917198</v>
          </cell>
          <cell r="I83">
            <v>233120</v>
          </cell>
          <cell r="J83">
            <v>357633.53993100201</v>
          </cell>
          <cell r="K83">
            <v>234471</v>
          </cell>
          <cell r="L83">
            <v>330415.94963607198</v>
          </cell>
          <cell r="M83">
            <v>234080</v>
          </cell>
          <cell r="N83">
            <v>0</v>
          </cell>
          <cell r="O83">
            <v>351038.159812033</v>
          </cell>
          <cell r="P83">
            <v>229722</v>
          </cell>
        </row>
        <row r="84">
          <cell r="B84">
            <v>73</v>
          </cell>
          <cell r="C84" t="str">
            <v>Galian Floor Beton &amp; pengurugan kembali Floor Beton</v>
          </cell>
          <cell r="D84" t="str">
            <v>M3</v>
          </cell>
          <cell r="E84">
            <v>0</v>
          </cell>
          <cell r="F84">
            <v>461231.09201138897</v>
          </cell>
          <cell r="G84">
            <v>250606</v>
          </cell>
          <cell r="H84">
            <v>485777.43553403398</v>
          </cell>
          <cell r="I84">
            <v>254313</v>
          </cell>
          <cell r="J84">
            <v>417239.45991950203</v>
          </cell>
          <cell r="K84">
            <v>255786</v>
          </cell>
          <cell r="L84">
            <v>385484.78957541799</v>
          </cell>
          <cell r="M84">
            <v>255360</v>
          </cell>
          <cell r="N84">
            <v>0</v>
          </cell>
          <cell r="O84">
            <v>409544.18978070602</v>
          </cell>
          <cell r="P84">
            <v>250606</v>
          </cell>
        </row>
        <row r="85">
          <cell r="B85">
            <v>74</v>
          </cell>
          <cell r="C85" t="str">
            <v>Galian tanah &amp; pengurugan kembali</v>
          </cell>
          <cell r="D85" t="str">
            <v>M3</v>
          </cell>
          <cell r="E85">
            <v>0</v>
          </cell>
          <cell r="F85">
            <v>263560.62400650798</v>
          </cell>
          <cell r="G85">
            <v>162157</v>
          </cell>
          <cell r="H85">
            <v>277587.10601944802</v>
          </cell>
          <cell r="I85">
            <v>164556</v>
          </cell>
          <cell r="J85">
            <v>238422.68995400099</v>
          </cell>
          <cell r="K85">
            <v>165510</v>
          </cell>
          <cell r="L85">
            <v>220277.299757381</v>
          </cell>
          <cell r="M85">
            <v>165233</v>
          </cell>
          <cell r="N85">
            <v>0</v>
          </cell>
          <cell r="O85">
            <v>234025.10987468899</v>
          </cell>
          <cell r="P85">
            <v>162157</v>
          </cell>
        </row>
        <row r="86">
          <cell r="B86">
            <v>75</v>
          </cell>
          <cell r="C86" t="str">
            <v>Galian tanah &amp; pengurugan kembali di bawah PV blok/tembok/plesteran</v>
          </cell>
          <cell r="D86" t="str">
            <v>M3</v>
          </cell>
          <cell r="E86">
            <v>0</v>
          </cell>
          <cell r="F86">
            <v>296505.70200732199</v>
          </cell>
          <cell r="G86">
            <v>172292</v>
          </cell>
          <cell r="H86">
            <v>312285.49427187903</v>
          </cell>
          <cell r="I86">
            <v>174840</v>
          </cell>
          <cell r="J86">
            <v>268225.64994825103</v>
          </cell>
          <cell r="K86">
            <v>175853</v>
          </cell>
          <cell r="L86">
            <v>247811.71972705401</v>
          </cell>
          <cell r="M86">
            <v>175560</v>
          </cell>
          <cell r="N86">
            <v>0</v>
          </cell>
          <cell r="O86">
            <v>263278.619859025</v>
          </cell>
          <cell r="P86">
            <v>172292</v>
          </cell>
        </row>
        <row r="87">
          <cell r="B87">
            <v>76</v>
          </cell>
          <cell r="C87" t="str">
            <v xml:space="preserve">Galian Tanah (0,7 x 0,4 x 1) </v>
          </cell>
          <cell r="D87" t="str">
            <v>M3</v>
          </cell>
          <cell r="E87">
            <v>0</v>
          </cell>
          <cell r="F87">
            <v>263560.62400650798</v>
          </cell>
          <cell r="G87">
            <v>162157</v>
          </cell>
          <cell r="H87">
            <v>277587.10601944802</v>
          </cell>
          <cell r="I87">
            <v>164556</v>
          </cell>
          <cell r="J87">
            <v>238422.68995400099</v>
          </cell>
          <cell r="K87">
            <v>165510</v>
          </cell>
          <cell r="L87">
            <v>220277.299757381</v>
          </cell>
          <cell r="M87">
            <v>165233</v>
          </cell>
          <cell r="N87">
            <v>0</v>
          </cell>
          <cell r="O87">
            <v>234025.10987468899</v>
          </cell>
          <cell r="P87">
            <v>162157</v>
          </cell>
        </row>
        <row r="88">
          <cell r="B88">
            <v>77</v>
          </cell>
          <cell r="C88" t="str">
            <v>Ground Pipe 3/4" - 2,75 m + Clamp</v>
          </cell>
          <cell r="D88" t="str">
            <v>S</v>
          </cell>
          <cell r="E88">
            <v>169566.69983104701</v>
          </cell>
          <cell r="F88">
            <v>14766.6089493174</v>
          </cell>
          <cell r="G88">
            <v>6195</v>
          </cell>
          <cell r="H88">
            <v>15533.0157906226</v>
          </cell>
          <cell r="I88">
            <v>6287</v>
          </cell>
          <cell r="J88">
            <v>13030.379997486099</v>
          </cell>
          <cell r="K88">
            <v>6324</v>
          </cell>
          <cell r="L88">
            <v>11914.509986877099</v>
          </cell>
          <cell r="M88">
            <v>6314</v>
          </cell>
          <cell r="N88">
            <v>169566.69983104701</v>
          </cell>
          <cell r="O88">
            <v>12749.219993173299</v>
          </cell>
          <cell r="P88">
            <v>6195</v>
          </cell>
        </row>
        <row r="89">
          <cell r="B89">
            <v>78</v>
          </cell>
          <cell r="C89" t="str">
            <v>Guy Insulator LV (TR) - belimbing</v>
          </cell>
          <cell r="D89" t="str">
            <v>B</v>
          </cell>
          <cell r="E89">
            <v>59374.769975855503</v>
          </cell>
          <cell r="F89">
            <v>6500.56920652196</v>
          </cell>
          <cell r="G89">
            <v>3939</v>
          </cell>
          <cell r="H89">
            <v>6871.8223090868096</v>
          </cell>
          <cell r="I89">
            <v>3997</v>
          </cell>
          <cell r="J89">
            <v>6308.2799987829503</v>
          </cell>
          <cell r="K89">
            <v>4020</v>
          </cell>
          <cell r="L89">
            <v>5988.7799934038103</v>
          </cell>
          <cell r="M89">
            <v>4014</v>
          </cell>
          <cell r="N89">
            <v>59374.769975855503</v>
          </cell>
          <cell r="O89">
            <v>6244.9199966561</v>
          </cell>
          <cell r="P89">
            <v>3939</v>
          </cell>
        </row>
        <row r="90">
          <cell r="B90">
            <v>79</v>
          </cell>
          <cell r="C90" t="str">
            <v>Guy Insulator MV (TM) - belimbing</v>
          </cell>
          <cell r="D90" t="str">
            <v>B</v>
          </cell>
          <cell r="E90">
            <v>85302.995665312003</v>
          </cell>
          <cell r="F90">
            <v>7500.6567767561</v>
          </cell>
          <cell r="G90">
            <v>4596</v>
          </cell>
          <cell r="H90">
            <v>7929.0257412540004</v>
          </cell>
          <cell r="I90">
            <v>4664</v>
          </cell>
          <cell r="J90">
            <v>7278.4799985957698</v>
          </cell>
          <cell r="K90">
            <v>4691</v>
          </cell>
          <cell r="L90">
            <v>6910.2799923888497</v>
          </cell>
          <cell r="M90">
            <v>4682</v>
          </cell>
          <cell r="N90">
            <v>85302.995665312003</v>
          </cell>
          <cell r="O90">
            <v>7205.2199961419001</v>
          </cell>
          <cell r="P90">
            <v>4596</v>
          </cell>
        </row>
        <row r="91">
          <cell r="B91">
            <v>80</v>
          </cell>
          <cell r="C91" t="str">
            <v>Guy Wire Timble (t=2,5 mm)</v>
          </cell>
          <cell r="D91" t="str">
            <v>B</v>
          </cell>
          <cell r="E91">
            <v>5298.9884978451901</v>
          </cell>
          <cell r="F91">
            <v>3821.6290480943699</v>
          </cell>
          <cell r="G91">
            <v>1779</v>
          </cell>
          <cell r="H91">
            <v>4025.0130372819899</v>
          </cell>
          <cell r="I91">
            <v>1791</v>
          </cell>
          <cell r="J91">
            <v>3458.0699993328399</v>
          </cell>
          <cell r="K91">
            <v>1704</v>
          </cell>
          <cell r="L91">
            <v>3194.2099964818199</v>
          </cell>
          <cell r="M91">
            <v>1609</v>
          </cell>
          <cell r="N91">
            <v>5298.9884978451901</v>
          </cell>
          <cell r="O91">
            <v>3393.7199981827998</v>
          </cell>
          <cell r="P91">
            <v>1609</v>
          </cell>
        </row>
        <row r="92">
          <cell r="B92">
            <v>81</v>
          </cell>
          <cell r="C92" t="str">
            <v>heatshrink</v>
          </cell>
          <cell r="D92" t="str">
            <v>B</v>
          </cell>
          <cell r="E92">
            <v>131909.85984635999</v>
          </cell>
          <cell r="F92">
            <v>13001.1384130439</v>
          </cell>
          <cell r="G92">
            <v>8210</v>
          </cell>
          <cell r="H92">
            <v>13743.644618173599</v>
          </cell>
          <cell r="I92">
            <v>8331</v>
          </cell>
          <cell r="J92">
            <v>12615.569997566099</v>
          </cell>
          <cell r="K92">
            <v>8379</v>
          </cell>
          <cell r="L92">
            <v>11976.5899868087</v>
          </cell>
          <cell r="M92">
            <v>8365</v>
          </cell>
          <cell r="N92">
            <v>131909.85984635999</v>
          </cell>
          <cell r="O92">
            <v>12488.8499933127</v>
          </cell>
          <cell r="P92">
            <v>8210</v>
          </cell>
        </row>
        <row r="93">
          <cell r="B93">
            <v>82</v>
          </cell>
          <cell r="C93" t="str">
            <v>Insulated Tension Joint 70 mm</v>
          </cell>
          <cell r="D93" t="str">
            <v>B</v>
          </cell>
          <cell r="E93">
            <v>49401.2999799112</v>
          </cell>
          <cell r="F93">
            <v>7243.4084070833997</v>
          </cell>
          <cell r="G93">
            <v>4161</v>
          </cell>
          <cell r="H93">
            <v>7641.0592570763702</v>
          </cell>
          <cell r="I93">
            <v>4186</v>
          </cell>
          <cell r="J93">
            <v>6758.7299986960397</v>
          </cell>
          <cell r="K93">
            <v>3982</v>
          </cell>
          <cell r="L93">
            <v>6321.4899930373604</v>
          </cell>
          <cell r="M93">
            <v>3762</v>
          </cell>
          <cell r="N93">
            <v>49401.2999799112</v>
          </cell>
          <cell r="O93">
            <v>6658.7399964345104</v>
          </cell>
          <cell r="P93">
            <v>3762</v>
          </cell>
        </row>
        <row r="94">
          <cell r="B94">
            <v>83</v>
          </cell>
          <cell r="C94" t="str">
            <v>Iron Wire 6 mm</v>
          </cell>
          <cell r="D94" t="str">
            <v>M</v>
          </cell>
          <cell r="E94">
            <v>8249.0849966455498</v>
          </cell>
          <cell r="F94">
            <v>5794.7267256667201</v>
          </cell>
          <cell r="G94">
            <v>3447</v>
          </cell>
          <cell r="H94">
            <v>6112.8474056611003</v>
          </cell>
          <cell r="I94">
            <v>3498</v>
          </cell>
          <cell r="J94">
            <v>5406.38999895695</v>
          </cell>
          <cell r="K94">
            <v>3518</v>
          </cell>
          <cell r="L94">
            <v>5056.6099944305297</v>
          </cell>
          <cell r="M94">
            <v>3512</v>
          </cell>
          <cell r="N94">
            <v>8249.0849966455498</v>
          </cell>
          <cell r="O94">
            <v>5327.1899971475004</v>
          </cell>
          <cell r="P94">
            <v>3447</v>
          </cell>
        </row>
        <row r="95">
          <cell r="B95">
            <v>84</v>
          </cell>
          <cell r="C95" t="str">
            <v xml:space="preserve">Jointing CU-CU 95 + Scooth/Heatshrink </v>
          </cell>
          <cell r="D95" t="str">
            <v>S</v>
          </cell>
          <cell r="E95">
            <v>98429.759959974006</v>
          </cell>
          <cell r="F95">
            <v>1647253.9000406801</v>
          </cell>
          <cell r="G95">
            <v>985042</v>
          </cell>
          <cell r="H95">
            <v>1734919.41262155</v>
          </cell>
          <cell r="I95">
            <v>999614</v>
          </cell>
          <cell r="J95">
            <v>1490139.0897125099</v>
          </cell>
          <cell r="K95">
            <v>1005406</v>
          </cell>
          <cell r="L95">
            <v>1376729.7284836399</v>
          </cell>
          <cell r="M95">
            <v>1003729</v>
          </cell>
          <cell r="N95">
            <v>98429.759959974006</v>
          </cell>
          <cell r="O95">
            <v>1462655.6992168101</v>
          </cell>
          <cell r="P95">
            <v>985042</v>
          </cell>
        </row>
        <row r="96">
          <cell r="B96">
            <v>85</v>
          </cell>
          <cell r="C96" t="str">
            <v>Jointing Termination 24 Kv - uk. 150  mm - 3 Core/XLPE</v>
          </cell>
          <cell r="D96" t="str">
            <v>S</v>
          </cell>
          <cell r="E96" t="str">
            <v>PLN</v>
          </cell>
          <cell r="F96">
            <v>2297212</v>
          </cell>
          <cell r="G96">
            <v>1378328</v>
          </cell>
          <cell r="H96">
            <v>2331195</v>
          </cell>
          <cell r="I96">
            <v>1398717</v>
          </cell>
          <cell r="J96">
            <v>2344703</v>
          </cell>
          <cell r="K96">
            <v>1406822</v>
          </cell>
          <cell r="L96">
            <v>2340792</v>
          </cell>
          <cell r="M96">
            <v>1404476</v>
          </cell>
          <cell r="N96" t="str">
            <v>PLN</v>
          </cell>
          <cell r="O96">
            <v>2297212</v>
          </cell>
          <cell r="P96">
            <v>1378328</v>
          </cell>
        </row>
        <row r="97">
          <cell r="B97">
            <v>86</v>
          </cell>
          <cell r="C97" t="str">
            <v>Kanal NP6-60 cm + Bolt&amp;nut</v>
          </cell>
          <cell r="D97" t="str">
            <v>B</v>
          </cell>
          <cell r="E97">
            <v>47487.698680689398</v>
          </cell>
          <cell r="F97">
            <v>6953.6720708000603</v>
          </cell>
          <cell r="G97">
            <v>4161</v>
          </cell>
          <cell r="H97">
            <v>7335.4168867933204</v>
          </cell>
          <cell r="I97">
            <v>4186</v>
          </cell>
          <cell r="J97">
            <v>6488.4599987481897</v>
          </cell>
          <cell r="K97">
            <v>3982</v>
          </cell>
          <cell r="L97">
            <v>6068.3199933162095</v>
          </cell>
          <cell r="M97">
            <v>3762</v>
          </cell>
          <cell r="N97">
            <v>47487.698680689398</v>
          </cell>
          <cell r="O97">
            <v>6392.4299965771097</v>
          </cell>
          <cell r="P97">
            <v>3762</v>
          </cell>
        </row>
        <row r="98">
          <cell r="B98">
            <v>87</v>
          </cell>
          <cell r="C98" t="e">
            <v>#N/A</v>
          </cell>
          <cell r="D98" t="str">
            <v>B</v>
          </cell>
          <cell r="E98" t="e">
            <v>#N/A</v>
          </cell>
          <cell r="F98" t="e">
            <v>#N/A</v>
          </cell>
          <cell r="G98">
            <v>4005</v>
          </cell>
          <cell r="H98" t="e">
            <v>#N/A</v>
          </cell>
          <cell r="I98">
            <v>4064</v>
          </cell>
          <cell r="J98" t="e">
            <v>#N/A</v>
          </cell>
          <cell r="K98">
            <v>4087</v>
          </cell>
          <cell r="L98" t="e">
            <v>#N/A</v>
          </cell>
          <cell r="M98">
            <v>4081</v>
          </cell>
          <cell r="N98" t="e">
            <v>#N/A</v>
          </cell>
          <cell r="O98" t="e">
            <v>#N/A</v>
          </cell>
          <cell r="P98">
            <v>4005</v>
          </cell>
        </row>
        <row r="99">
          <cell r="B99">
            <v>88</v>
          </cell>
          <cell r="C99" t="str">
            <v>Klem kabel/Cable suport (508/u/2009)</v>
          </cell>
          <cell r="D99" t="str">
            <v>B</v>
          </cell>
          <cell r="E99">
            <v>1398.1499994314499</v>
          </cell>
          <cell r="F99">
            <v>3750.32838837805</v>
          </cell>
          <cell r="G99">
            <v>2290</v>
          </cell>
          <cell r="H99">
            <v>3964.5128706270002</v>
          </cell>
          <cell r="I99">
            <v>2323</v>
          </cell>
          <cell r="J99">
            <v>3639.2399992978799</v>
          </cell>
          <cell r="K99">
            <v>2336</v>
          </cell>
          <cell r="L99">
            <v>3455.1399961944298</v>
          </cell>
          <cell r="M99">
            <v>2333</v>
          </cell>
          <cell r="N99">
            <v>1398.1499994314499</v>
          </cell>
          <cell r="O99">
            <v>3602.60999807095</v>
          </cell>
          <cell r="P99">
            <v>2290</v>
          </cell>
        </row>
        <row r="100">
          <cell r="B100">
            <v>89</v>
          </cell>
          <cell r="C100" t="str">
            <v>Knee + sook 3" besi</v>
          </cell>
          <cell r="D100" t="str">
            <v>B</v>
          </cell>
          <cell r="E100">
            <v>217355.46681161301</v>
          </cell>
          <cell r="F100">
            <v>9851.0354336334203</v>
          </cell>
          <cell r="G100">
            <v>6009</v>
          </cell>
          <cell r="H100">
            <v>10391.8405896239</v>
          </cell>
          <cell r="I100">
            <v>6046</v>
          </cell>
          <cell r="J100">
            <v>9191.1599982267599</v>
          </cell>
          <cell r="K100">
            <v>5752</v>
          </cell>
          <cell r="L100">
            <v>8597.1099905309402</v>
          </cell>
          <cell r="M100">
            <v>5433</v>
          </cell>
          <cell r="N100">
            <v>217355.46681161301</v>
          </cell>
          <cell r="O100">
            <v>9056.5199951506002</v>
          </cell>
          <cell r="P100">
            <v>5433</v>
          </cell>
        </row>
        <row r="101">
          <cell r="B101">
            <v>90</v>
          </cell>
          <cell r="C101" t="e">
            <v>#N/A</v>
          </cell>
          <cell r="D101" t="str">
            <v>B</v>
          </cell>
          <cell r="E101" t="e">
            <v>#N/A</v>
          </cell>
          <cell r="F101" t="e">
            <v>#N/A</v>
          </cell>
          <cell r="G101">
            <v>1226</v>
          </cell>
          <cell r="H101" t="e">
            <v>#N/A</v>
          </cell>
          <cell r="I101">
            <v>1244</v>
          </cell>
          <cell r="J101" t="e">
            <v>#N/A</v>
          </cell>
          <cell r="K101">
            <v>1251</v>
          </cell>
          <cell r="L101" t="e">
            <v>#N/A</v>
          </cell>
          <cell r="M101">
            <v>1250</v>
          </cell>
          <cell r="N101" t="e">
            <v>#N/A</v>
          </cell>
          <cell r="O101" t="e">
            <v>#N/A</v>
          </cell>
          <cell r="P101">
            <v>1226</v>
          </cell>
        </row>
        <row r="102">
          <cell r="B102">
            <v>91</v>
          </cell>
          <cell r="C102" t="str">
            <v>L bouw 3 " PVC</v>
          </cell>
          <cell r="D102" t="str">
            <v>S</v>
          </cell>
          <cell r="E102">
            <v>68245.565672248296</v>
          </cell>
          <cell r="F102">
            <v>6953.6720708000603</v>
          </cell>
          <cell r="G102">
            <v>4036</v>
          </cell>
          <cell r="H102">
            <v>7335.4168867933204</v>
          </cell>
          <cell r="I102">
            <v>4061</v>
          </cell>
          <cell r="J102">
            <v>6488.4599987481897</v>
          </cell>
          <cell r="K102">
            <v>3863</v>
          </cell>
          <cell r="L102">
            <v>6068.3199933162095</v>
          </cell>
          <cell r="M102">
            <v>3650</v>
          </cell>
          <cell r="N102">
            <v>68245.565672248296</v>
          </cell>
          <cell r="O102">
            <v>6392.4299965771097</v>
          </cell>
          <cell r="P102">
            <v>3650</v>
          </cell>
        </row>
        <row r="103">
          <cell r="B103">
            <v>92</v>
          </cell>
          <cell r="C103" t="str">
            <v>L Bow 2" besi + sock draad dalam</v>
          </cell>
          <cell r="D103" t="str">
            <v>B</v>
          </cell>
          <cell r="E103">
            <v>157110.11543611201</v>
          </cell>
          <cell r="F103">
            <v>11009.9807787668</v>
          </cell>
          <cell r="G103">
            <v>5753</v>
          </cell>
          <cell r="H103">
            <v>11614.410070756099</v>
          </cell>
          <cell r="I103">
            <v>5790</v>
          </cell>
          <cell r="J103">
            <v>10272.2399980182</v>
          </cell>
          <cell r="K103">
            <v>5507</v>
          </cell>
          <cell r="L103">
            <v>9607.8499894176803</v>
          </cell>
          <cell r="M103">
            <v>5202</v>
          </cell>
          <cell r="N103">
            <v>157110.11543611201</v>
          </cell>
          <cell r="O103">
            <v>10121.759994580199</v>
          </cell>
          <cell r="P103">
            <v>5202</v>
          </cell>
        </row>
        <row r="104">
          <cell r="B104">
            <v>93</v>
          </cell>
          <cell r="C104" t="str">
            <v>L Bow 3" besi + sock draad dalam</v>
          </cell>
          <cell r="D104" t="str">
            <v>B</v>
          </cell>
          <cell r="E104">
            <v>238619.464102967</v>
          </cell>
          <cell r="F104">
            <v>12168.926123900101</v>
          </cell>
          <cell r="G104">
            <v>6438</v>
          </cell>
          <cell r="H104">
            <v>12836.9795518883</v>
          </cell>
          <cell r="I104">
            <v>6479</v>
          </cell>
          <cell r="J104">
            <v>11353.3199978096</v>
          </cell>
          <cell r="K104">
            <v>6162</v>
          </cell>
          <cell r="L104">
            <v>10619.559988303399</v>
          </cell>
          <cell r="M104">
            <v>5821</v>
          </cell>
          <cell r="N104">
            <v>238619.464102967</v>
          </cell>
          <cell r="O104">
            <v>11186.999994009801</v>
          </cell>
          <cell r="P104">
            <v>5821</v>
          </cell>
        </row>
        <row r="105">
          <cell r="B105">
            <v>94</v>
          </cell>
          <cell r="C105" t="str">
            <v>Large Angle Assembly (LAA) + komplit</v>
          </cell>
          <cell r="D105" t="str">
            <v>S</v>
          </cell>
          <cell r="E105">
            <v>120240.89995110501</v>
          </cell>
          <cell r="F105">
            <v>57947.267256667197</v>
          </cell>
          <cell r="G105">
            <v>77249</v>
          </cell>
          <cell r="H105">
            <v>61128.474056610998</v>
          </cell>
          <cell r="I105">
            <v>77734</v>
          </cell>
          <cell r="J105">
            <v>54062.9099895697</v>
          </cell>
          <cell r="K105">
            <v>73933</v>
          </cell>
          <cell r="L105">
            <v>50566.099944305301</v>
          </cell>
          <cell r="M105">
            <v>69840</v>
          </cell>
          <cell r="N105">
            <v>120240.89995110501</v>
          </cell>
          <cell r="O105">
            <v>53269.919971476098</v>
          </cell>
          <cell r="P105">
            <v>69840</v>
          </cell>
        </row>
        <row r="106">
          <cell r="B106">
            <v>95</v>
          </cell>
          <cell r="C106" t="str">
            <v>Line Tap Connector 150-150 mm + Heat Shrink</v>
          </cell>
          <cell r="D106" t="str">
            <v>B</v>
          </cell>
          <cell r="E106" t="str">
            <v>PLN</v>
          </cell>
          <cell r="F106">
            <v>11589.4534513334</v>
          </cell>
          <cell r="G106">
            <v>8615</v>
          </cell>
          <cell r="H106">
            <v>12225.694811322201</v>
          </cell>
          <cell r="I106">
            <v>8743</v>
          </cell>
          <cell r="J106">
            <v>10812.7799979139</v>
          </cell>
          <cell r="K106">
            <v>8794</v>
          </cell>
          <cell r="L106">
            <v>10113.219988861099</v>
          </cell>
          <cell r="M106">
            <v>8779</v>
          </cell>
          <cell r="N106" t="str">
            <v>PLN</v>
          </cell>
          <cell r="O106">
            <v>10654.379994295001</v>
          </cell>
          <cell r="P106">
            <v>8615</v>
          </cell>
        </row>
        <row r="107">
          <cell r="B107">
            <v>96</v>
          </cell>
          <cell r="C107" t="str">
            <v>Line Tap Connector Al 16-35/16-35 mm+Heatshrink</v>
          </cell>
          <cell r="D107" t="str">
            <v>B</v>
          </cell>
          <cell r="E107" t="str">
            <v>PLN</v>
          </cell>
          <cell r="F107">
            <v>11589.4534513334</v>
          </cell>
          <cell r="G107">
            <v>7352</v>
          </cell>
          <cell r="H107">
            <v>12225.694811322201</v>
          </cell>
          <cell r="I107">
            <v>7461</v>
          </cell>
          <cell r="J107">
            <v>10812.7799979139</v>
          </cell>
          <cell r="K107">
            <v>7504</v>
          </cell>
          <cell r="L107">
            <v>10113.219988861099</v>
          </cell>
          <cell r="M107">
            <v>7492</v>
          </cell>
          <cell r="N107" t="str">
            <v>PLN</v>
          </cell>
          <cell r="O107">
            <v>10654.379994295001</v>
          </cell>
          <cell r="P107">
            <v>7352</v>
          </cell>
        </row>
        <row r="108">
          <cell r="B108">
            <v>97</v>
          </cell>
          <cell r="C108" t="e">
            <v>#N/A</v>
          </cell>
          <cell r="D108" t="str">
            <v>B</v>
          </cell>
          <cell r="E108" t="e">
            <v>#N/A</v>
          </cell>
          <cell r="F108" t="e">
            <v>#N/A</v>
          </cell>
          <cell r="G108">
            <v>7511</v>
          </cell>
          <cell r="H108" t="e">
            <v>#N/A</v>
          </cell>
          <cell r="I108">
            <v>7558</v>
          </cell>
          <cell r="J108" t="e">
            <v>#N/A</v>
          </cell>
          <cell r="K108">
            <v>7189</v>
          </cell>
          <cell r="L108" t="e">
            <v>#N/A</v>
          </cell>
          <cell r="M108">
            <v>6791</v>
          </cell>
          <cell r="N108" t="e">
            <v>#N/A</v>
          </cell>
          <cell r="O108" t="e">
            <v>#N/A</v>
          </cell>
          <cell r="P108">
            <v>6791</v>
          </cell>
        </row>
        <row r="109">
          <cell r="B109">
            <v>98</v>
          </cell>
          <cell r="C109" t="str">
            <v>Line Tap Connector Type 150 - 150 mm - Al</v>
          </cell>
          <cell r="D109" t="str">
            <v>B</v>
          </cell>
          <cell r="E109">
            <v>36377</v>
          </cell>
          <cell r="F109">
            <v>13062</v>
          </cell>
          <cell r="G109">
            <v>7837</v>
          </cell>
          <cell r="H109">
            <v>13144</v>
          </cell>
          <cell r="I109">
            <v>7887</v>
          </cell>
          <cell r="J109">
            <v>12502</v>
          </cell>
          <cell r="K109">
            <v>7501</v>
          </cell>
          <cell r="L109">
            <v>11809</v>
          </cell>
          <cell r="M109">
            <v>7086</v>
          </cell>
          <cell r="N109">
            <v>36377</v>
          </cell>
          <cell r="O109">
            <v>11809</v>
          </cell>
          <cell r="P109">
            <v>7086</v>
          </cell>
        </row>
        <row r="110">
          <cell r="B110">
            <v>99</v>
          </cell>
          <cell r="C110" t="str">
            <v>LLC 70-150 mm</v>
          </cell>
          <cell r="D110" t="str">
            <v>B</v>
          </cell>
          <cell r="E110">
            <v>289676</v>
          </cell>
          <cell r="F110">
            <v>44299.826847952201</v>
          </cell>
          <cell r="G110">
            <v>23511</v>
          </cell>
          <cell r="H110">
            <v>46599.047371867797</v>
          </cell>
          <cell r="I110">
            <v>23659</v>
          </cell>
          <cell r="J110">
            <v>39089.159992458597</v>
          </cell>
          <cell r="K110">
            <v>22502</v>
          </cell>
          <cell r="L110">
            <v>35743.529960631196</v>
          </cell>
          <cell r="M110">
            <v>21257</v>
          </cell>
          <cell r="N110">
            <v>289676</v>
          </cell>
          <cell r="O110">
            <v>38246.669979520499</v>
          </cell>
          <cell r="P110">
            <v>21257</v>
          </cell>
        </row>
        <row r="111">
          <cell r="B111">
            <v>100</v>
          </cell>
          <cell r="C111" t="str">
            <v>LLC 150-240</v>
          </cell>
          <cell r="D111" t="str">
            <v>B</v>
          </cell>
          <cell r="E111" t="str">
            <v>PLN</v>
          </cell>
          <cell r="F111">
            <v>51683.131322610898</v>
          </cell>
          <cell r="G111">
            <v>30042</v>
          </cell>
          <cell r="H111">
            <v>54365.555267179101</v>
          </cell>
          <cell r="I111">
            <v>30230</v>
          </cell>
          <cell r="J111">
            <v>45604.349991201598</v>
          </cell>
          <cell r="K111">
            <v>28753</v>
          </cell>
          <cell r="L111">
            <v>41701.269954069197</v>
          </cell>
          <cell r="M111">
            <v>27160</v>
          </cell>
          <cell r="N111" t="str">
            <v>PLN</v>
          </cell>
          <cell r="O111">
            <v>44620.289976107597</v>
          </cell>
          <cell r="P111">
            <v>27160</v>
          </cell>
        </row>
        <row r="112">
          <cell r="B112">
            <v>101</v>
          </cell>
          <cell r="C112" t="str">
            <v>Mountage kWh 5/20 A</v>
          </cell>
          <cell r="D112" t="str">
            <v>S</v>
          </cell>
          <cell r="E112">
            <v>0</v>
          </cell>
          <cell r="F112">
            <v>86920.900885000796</v>
          </cell>
          <cell r="G112">
            <v>50122</v>
          </cell>
          <cell r="H112">
            <v>91692.711084916504</v>
          </cell>
          <cell r="I112">
            <v>50864</v>
          </cell>
          <cell r="J112">
            <v>81094.859984354407</v>
          </cell>
          <cell r="K112">
            <v>51158</v>
          </cell>
          <cell r="L112">
            <v>75849.1499164579</v>
          </cell>
          <cell r="M112">
            <v>51073</v>
          </cell>
          <cell r="N112">
            <v>0</v>
          </cell>
          <cell r="O112">
            <v>79904.879957214202</v>
          </cell>
          <cell r="P112">
            <v>50122</v>
          </cell>
        </row>
        <row r="113">
          <cell r="B113">
            <v>102</v>
          </cell>
          <cell r="C113" t="str">
            <v>Mountage SLM 250 kVA keatas</v>
          </cell>
          <cell r="D113" t="str">
            <v>Ls</v>
          </cell>
          <cell r="E113">
            <v>167162.813932024</v>
          </cell>
          <cell r="F113">
            <v>185431.25522133501</v>
          </cell>
          <cell r="G113">
            <v>78762</v>
          </cell>
          <cell r="H113">
            <v>195611.11698115501</v>
          </cell>
          <cell r="I113">
            <v>79927</v>
          </cell>
          <cell r="J113">
            <v>173001.50996662301</v>
          </cell>
          <cell r="K113">
            <v>80391</v>
          </cell>
          <cell r="L113">
            <v>161811.51982177701</v>
          </cell>
          <cell r="M113">
            <v>80257</v>
          </cell>
          <cell r="N113">
            <v>167162.813932024</v>
          </cell>
          <cell r="O113">
            <v>170462.15990872399</v>
          </cell>
          <cell r="P113">
            <v>78762</v>
          </cell>
        </row>
        <row r="114">
          <cell r="B114">
            <v>103</v>
          </cell>
          <cell r="C114" t="str">
            <v>Name Plate Key Point (Recloser,LBSM,3Way)</v>
          </cell>
          <cell r="D114" t="str">
            <v>B</v>
          </cell>
          <cell r="E114">
            <v>61868.137474841598</v>
          </cell>
          <cell r="F114">
            <v>16225.234831866799</v>
          </cell>
          <cell r="G114">
            <v>10036</v>
          </cell>
          <cell r="H114">
            <v>17115.972735851101</v>
          </cell>
          <cell r="I114">
            <v>10184</v>
          </cell>
          <cell r="J114">
            <v>15138.0899970794</v>
          </cell>
          <cell r="K114">
            <v>10243</v>
          </cell>
          <cell r="L114">
            <v>14159.0899844048</v>
          </cell>
          <cell r="M114">
            <v>10226</v>
          </cell>
          <cell r="N114">
            <v>61868.137474841598</v>
          </cell>
          <cell r="O114">
            <v>14916.329992012899</v>
          </cell>
          <cell r="P114">
            <v>10036</v>
          </cell>
        </row>
        <row r="115">
          <cell r="B115">
            <v>104</v>
          </cell>
          <cell r="C115" t="str">
            <v>NYA 35 sq mm (SPLN)</v>
          </cell>
          <cell r="D115" t="str">
            <v>M</v>
          </cell>
          <cell r="E115">
            <v>79269.512367765405</v>
          </cell>
          <cell r="F115">
            <v>8000.70056187317</v>
          </cell>
          <cell r="G115">
            <v>4596</v>
          </cell>
          <cell r="H115">
            <v>8457.6274573375995</v>
          </cell>
          <cell r="I115">
            <v>4664</v>
          </cell>
          <cell r="J115">
            <v>7763.5799985021804</v>
          </cell>
          <cell r="K115">
            <v>4691</v>
          </cell>
          <cell r="L115">
            <v>7370.05999188244</v>
          </cell>
          <cell r="M115">
            <v>4682</v>
          </cell>
          <cell r="N115">
            <v>79269.512367765405</v>
          </cell>
          <cell r="O115">
            <v>7685.3699958848001</v>
          </cell>
          <cell r="P115">
            <v>4596</v>
          </cell>
        </row>
        <row r="116">
          <cell r="B116">
            <v>105</v>
          </cell>
          <cell r="C116" t="str">
            <v>NYA 50 sq mm (SPLN)</v>
          </cell>
          <cell r="D116" t="str">
            <v>M</v>
          </cell>
          <cell r="E116">
            <v>92494.147162387701</v>
          </cell>
          <cell r="F116">
            <v>11501.007057692699</v>
          </cell>
          <cell r="G116">
            <v>6893</v>
          </cell>
          <cell r="H116">
            <v>12157.839469922799</v>
          </cell>
          <cell r="I116">
            <v>6994</v>
          </cell>
          <cell r="J116">
            <v>11160.269997846901</v>
          </cell>
          <cell r="K116">
            <v>7035</v>
          </cell>
          <cell r="L116">
            <v>10595.3099883301</v>
          </cell>
          <cell r="M116">
            <v>7024</v>
          </cell>
          <cell r="N116">
            <v>92494.147162387701</v>
          </cell>
          <cell r="O116">
            <v>11048.399994084</v>
          </cell>
          <cell r="P116">
            <v>6893</v>
          </cell>
        </row>
        <row r="117">
          <cell r="B117">
            <v>106</v>
          </cell>
          <cell r="C117" t="str">
            <v>NYAF 35 sq mm u/bawah Arrester (SPLN)</v>
          </cell>
          <cell r="D117" t="str">
            <v>M</v>
          </cell>
          <cell r="E117">
            <v>92467.116262398704</v>
          </cell>
          <cell r="F117">
            <v>11501.007057692699</v>
          </cell>
          <cell r="G117">
            <v>6893</v>
          </cell>
          <cell r="H117">
            <v>12157.839469922799</v>
          </cell>
          <cell r="I117">
            <v>6994</v>
          </cell>
          <cell r="J117">
            <v>11160.269997846901</v>
          </cell>
          <cell r="K117">
            <v>7035</v>
          </cell>
          <cell r="L117">
            <v>10595.3099883301</v>
          </cell>
          <cell r="M117">
            <v>7024</v>
          </cell>
          <cell r="N117">
            <v>92467.116262398704</v>
          </cell>
          <cell r="O117">
            <v>11048.399994084</v>
          </cell>
          <cell r="P117">
            <v>6893</v>
          </cell>
        </row>
        <row r="118">
          <cell r="B118">
            <v>107</v>
          </cell>
          <cell r="C118" t="e">
            <v>#N/A</v>
          </cell>
          <cell r="D118" t="str">
            <v>M</v>
          </cell>
          <cell r="E118" t="e">
            <v>#N/A</v>
          </cell>
          <cell r="F118" t="e">
            <v>#N/A</v>
          </cell>
          <cell r="G118">
            <v>29547</v>
          </cell>
          <cell r="H118" t="e">
            <v>#N/A</v>
          </cell>
          <cell r="I118">
            <v>29983</v>
          </cell>
          <cell r="J118" t="e">
            <v>#N/A</v>
          </cell>
          <cell r="K118">
            <v>30157</v>
          </cell>
          <cell r="L118" t="e">
            <v>#N/A</v>
          </cell>
          <cell r="M118">
            <v>30107</v>
          </cell>
          <cell r="N118" t="e">
            <v>#N/A</v>
          </cell>
          <cell r="O118" t="e">
            <v>#N/A</v>
          </cell>
          <cell r="P118">
            <v>29547</v>
          </cell>
        </row>
        <row r="119">
          <cell r="B119">
            <v>108</v>
          </cell>
          <cell r="C119" t="str">
            <v>NYY 4 x 4 mm u/Wirring Panel</v>
          </cell>
          <cell r="D119" t="str">
            <v>M</v>
          </cell>
          <cell r="E119">
            <v>44407.108181942102</v>
          </cell>
          <cell r="F119">
            <v>15001.3135535122</v>
          </cell>
          <cell r="G119">
            <v>9190</v>
          </cell>
          <cell r="H119">
            <v>15858.051482508001</v>
          </cell>
          <cell r="I119">
            <v>9326</v>
          </cell>
          <cell r="J119">
            <v>14555.9699971917</v>
          </cell>
          <cell r="K119">
            <v>9380</v>
          </cell>
          <cell r="L119">
            <v>13819.5899847788</v>
          </cell>
          <cell r="M119">
            <v>9364</v>
          </cell>
          <cell r="N119">
            <v>44407.108181942102</v>
          </cell>
          <cell r="O119">
            <v>14410.4399922838</v>
          </cell>
          <cell r="P119">
            <v>9190</v>
          </cell>
        </row>
        <row r="120">
          <cell r="B120">
            <v>109</v>
          </cell>
          <cell r="C120" t="str">
            <v>NYY 2 x 6 mm</v>
          </cell>
          <cell r="D120" t="str">
            <v>M</v>
          </cell>
          <cell r="E120">
            <v>42289.376982803202</v>
          </cell>
          <cell r="F120">
            <v>6250.5473139634196</v>
          </cell>
          <cell r="G120">
            <v>12532</v>
          </cell>
          <cell r="H120">
            <v>6607.5214510449996</v>
          </cell>
          <cell r="I120">
            <v>12717</v>
          </cell>
          <cell r="J120">
            <v>6065.72999882974</v>
          </cell>
          <cell r="K120">
            <v>12791</v>
          </cell>
          <cell r="L120">
            <v>5757.9199936580899</v>
          </cell>
          <cell r="M120">
            <v>12769</v>
          </cell>
          <cell r="N120">
            <v>42289.376982803202</v>
          </cell>
          <cell r="O120">
            <v>6004.3499967849102</v>
          </cell>
          <cell r="P120">
            <v>12532</v>
          </cell>
        </row>
        <row r="121">
          <cell r="B121">
            <v>110</v>
          </cell>
          <cell r="C121" t="str">
            <v>OA Kast type I C1 Sistim Press cat powder coating</v>
          </cell>
          <cell r="D121" t="str">
            <v>B</v>
          </cell>
          <cell r="E121" t="str">
            <v>PLN</v>
          </cell>
          <cell r="F121">
            <v>434604.50442500401</v>
          </cell>
          <cell r="G121">
            <v>263251</v>
          </cell>
          <cell r="H121">
            <v>458463.55542458303</v>
          </cell>
          <cell r="I121">
            <v>267145</v>
          </cell>
          <cell r="J121">
            <v>405470.339921773</v>
          </cell>
          <cell r="K121">
            <v>268693</v>
          </cell>
          <cell r="L121">
            <v>379243.80958229199</v>
          </cell>
          <cell r="M121">
            <v>268245</v>
          </cell>
          <cell r="N121" t="str">
            <v>PLN</v>
          </cell>
          <cell r="O121">
            <v>399520.439786073</v>
          </cell>
          <cell r="P121">
            <v>263251</v>
          </cell>
        </row>
        <row r="122">
          <cell r="B122">
            <v>111</v>
          </cell>
          <cell r="C122" t="str">
            <v>OA Kast type III lengkap cat powder coating</v>
          </cell>
          <cell r="D122" t="str">
            <v>S</v>
          </cell>
          <cell r="E122" t="str">
            <v>PLN</v>
          </cell>
          <cell r="F122">
            <v>28973.633628333599</v>
          </cell>
          <cell r="G122">
            <v>18379</v>
          </cell>
          <cell r="H122">
            <v>30564.237028305499</v>
          </cell>
          <cell r="I122">
            <v>18651</v>
          </cell>
          <cell r="J122">
            <v>27031.9499947847</v>
          </cell>
          <cell r="K122">
            <v>18759</v>
          </cell>
          <cell r="L122">
            <v>25283.049972152599</v>
          </cell>
          <cell r="M122">
            <v>18727</v>
          </cell>
          <cell r="N122" t="str">
            <v>PLN</v>
          </cell>
          <cell r="O122">
            <v>26634.9599857381</v>
          </cell>
          <cell r="P122">
            <v>18379</v>
          </cell>
        </row>
        <row r="123">
          <cell r="B123">
            <v>112</v>
          </cell>
          <cell r="C123" t="str">
            <v>OA Kast type VI,Kecil cat powder coating</v>
          </cell>
          <cell r="D123" t="str">
            <v>S</v>
          </cell>
          <cell r="E123" t="str">
            <v>PLN</v>
          </cell>
          <cell r="F123">
            <v>17384.180177000198</v>
          </cell>
          <cell r="G123">
            <v>11027</v>
          </cell>
          <cell r="H123">
            <v>18338.5422169833</v>
          </cell>
          <cell r="I123">
            <v>11190</v>
          </cell>
          <cell r="J123">
            <v>16219.1699968708</v>
          </cell>
          <cell r="K123">
            <v>11255</v>
          </cell>
          <cell r="L123">
            <v>15169.8299832916</v>
          </cell>
          <cell r="M123">
            <v>11237</v>
          </cell>
          <cell r="N123" t="str">
            <v>PLN</v>
          </cell>
          <cell r="O123">
            <v>15981.5699914425</v>
          </cell>
          <cell r="P123">
            <v>11027</v>
          </cell>
        </row>
        <row r="124">
          <cell r="B124">
            <v>113</v>
          </cell>
          <cell r="C124" t="str">
            <v>OA Kast type VI cat powder coating</v>
          </cell>
          <cell r="D124" t="str">
            <v>S</v>
          </cell>
          <cell r="E124" t="str">
            <v>PLN</v>
          </cell>
          <cell r="F124">
            <v>260762.70265500201</v>
          </cell>
          <cell r="G124">
            <v>160328</v>
          </cell>
          <cell r="H124">
            <v>275078.13325474999</v>
          </cell>
          <cell r="I124">
            <v>162700</v>
          </cell>
          <cell r="J124">
            <v>243282.599953064</v>
          </cell>
          <cell r="K124">
            <v>163643</v>
          </cell>
          <cell r="L124">
            <v>227546.47974937499</v>
          </cell>
          <cell r="M124">
            <v>163370</v>
          </cell>
          <cell r="N124" t="str">
            <v>PLN</v>
          </cell>
          <cell r="O124">
            <v>239712.65987164399</v>
          </cell>
          <cell r="P124">
            <v>160328</v>
          </cell>
        </row>
        <row r="125">
          <cell r="B125">
            <v>114</v>
          </cell>
          <cell r="C125" t="str">
            <v>Ornament Cabel Band 4" x 13" - TM lengkap Bolt&amp;Nut-HDG</v>
          </cell>
          <cell r="D125" t="str">
            <v>B</v>
          </cell>
          <cell r="E125">
            <v>179860.81222686</v>
          </cell>
          <cell r="F125">
            <v>10140.771769916801</v>
          </cell>
          <cell r="G125">
            <v>5693</v>
          </cell>
          <cell r="H125">
            <v>10697.4829599069</v>
          </cell>
          <cell r="I125">
            <v>5729</v>
          </cell>
          <cell r="J125">
            <v>9461.4299981746099</v>
          </cell>
          <cell r="K125">
            <v>5449</v>
          </cell>
          <cell r="L125">
            <v>8849.3099902531594</v>
          </cell>
          <cell r="M125">
            <v>5148</v>
          </cell>
          <cell r="N125">
            <v>179860.81222686</v>
          </cell>
          <cell r="O125">
            <v>9322.829995008</v>
          </cell>
          <cell r="P125">
            <v>5148</v>
          </cell>
        </row>
        <row r="126">
          <cell r="B126">
            <v>115</v>
          </cell>
          <cell r="C126" t="str">
            <v>Ornament Cabel Band 2" x 10" - TM lengkap Bolt&amp;Nut-HDG</v>
          </cell>
          <cell r="D126" t="str">
            <v>B</v>
          </cell>
          <cell r="E126">
            <v>179384.50912705401</v>
          </cell>
          <cell r="F126">
            <v>8692.0900885000792</v>
          </cell>
          <cell r="G126">
            <v>4917</v>
          </cell>
          <cell r="H126">
            <v>9169.27110849165</v>
          </cell>
          <cell r="I126">
            <v>4948</v>
          </cell>
          <cell r="J126">
            <v>8110.0799984353298</v>
          </cell>
          <cell r="K126">
            <v>4706</v>
          </cell>
          <cell r="L126">
            <v>7585.3999916452603</v>
          </cell>
          <cell r="M126">
            <v>4446</v>
          </cell>
          <cell r="N126">
            <v>179384.50912705401</v>
          </cell>
          <cell r="O126">
            <v>7991.27999572099</v>
          </cell>
          <cell r="P126">
            <v>4446</v>
          </cell>
        </row>
        <row r="127">
          <cell r="B127">
            <v>116</v>
          </cell>
          <cell r="C127" t="str">
            <v>Ornament Cabel Band 2" x 11" - TM lengkap Bolt&amp;Nut-HDG</v>
          </cell>
          <cell r="D127" t="str">
            <v>B</v>
          </cell>
          <cell r="E127">
            <v>231972.659005669</v>
          </cell>
          <cell r="F127">
            <v>8692.0900885000792</v>
          </cell>
          <cell r="G127">
            <v>5151</v>
          </cell>
          <cell r="H127">
            <v>9169.27110849165</v>
          </cell>
          <cell r="I127">
            <v>5183</v>
          </cell>
          <cell r="J127">
            <v>8110.0799984353298</v>
          </cell>
          <cell r="K127">
            <v>4930</v>
          </cell>
          <cell r="L127">
            <v>7585.3999916452603</v>
          </cell>
          <cell r="M127">
            <v>4656</v>
          </cell>
          <cell r="N127">
            <v>231972.659005669</v>
          </cell>
          <cell r="O127">
            <v>7991.27999572099</v>
          </cell>
          <cell r="P127">
            <v>4656</v>
          </cell>
        </row>
        <row r="128">
          <cell r="B128">
            <v>117</v>
          </cell>
          <cell r="C128" t="str">
            <v>Ornament Cabel Band 2" x 12" - TM lengkap Bolt&amp;Nut-HDG</v>
          </cell>
          <cell r="D128" t="str">
            <v>B</v>
          </cell>
          <cell r="E128">
            <v>242998.46990118601</v>
          </cell>
          <cell r="F128">
            <v>9271.5627610667507</v>
          </cell>
          <cell r="G128">
            <v>5408</v>
          </cell>
          <cell r="H128">
            <v>9780.5558490577605</v>
          </cell>
          <cell r="I128">
            <v>5442</v>
          </cell>
          <cell r="J128">
            <v>8650.6199983310398</v>
          </cell>
          <cell r="K128">
            <v>5176</v>
          </cell>
          <cell r="L128">
            <v>8090.7699910886304</v>
          </cell>
          <cell r="M128">
            <v>4890</v>
          </cell>
          <cell r="N128">
            <v>242998.46990118601</v>
          </cell>
          <cell r="O128">
            <v>8523.8999954358005</v>
          </cell>
          <cell r="P128">
            <v>4890</v>
          </cell>
        </row>
        <row r="129">
          <cell r="B129">
            <v>118</v>
          </cell>
          <cell r="C129" t="str">
            <v>Ornament Cabel Band 2" x 13" - TM lengkap Bolt&amp;Nut-HDG</v>
          </cell>
          <cell r="D129" t="str">
            <v>B</v>
          </cell>
          <cell r="E129">
            <v>258020.19349507699</v>
          </cell>
          <cell r="F129">
            <v>9851.0354336334203</v>
          </cell>
          <cell r="G129">
            <v>5693</v>
          </cell>
          <cell r="H129">
            <v>10391.8405896239</v>
          </cell>
          <cell r="I129">
            <v>5729</v>
          </cell>
          <cell r="J129">
            <v>9191.1599982267599</v>
          </cell>
          <cell r="K129">
            <v>5449</v>
          </cell>
          <cell r="L129">
            <v>8597.1099905309402</v>
          </cell>
          <cell r="M129">
            <v>5148</v>
          </cell>
          <cell r="N129">
            <v>258020.19349507699</v>
          </cell>
          <cell r="O129">
            <v>9056.5199951506002</v>
          </cell>
          <cell r="P129">
            <v>5148</v>
          </cell>
        </row>
        <row r="130">
          <cell r="B130">
            <v>119</v>
          </cell>
          <cell r="C130" t="str">
            <v>Ornament Cabel Band 2" x 3" - TM lengkap Bolt&amp;Nut-HDG</v>
          </cell>
          <cell r="D130" t="str">
            <v>B</v>
          </cell>
          <cell r="E130">
            <v>91811.849962665205</v>
          </cell>
          <cell r="F130">
            <v>7533.1447433667399</v>
          </cell>
          <cell r="G130">
            <v>3731</v>
          </cell>
          <cell r="H130">
            <v>7946.7016273594299</v>
          </cell>
          <cell r="I130">
            <v>3754</v>
          </cell>
          <cell r="J130">
            <v>7028.9999986438997</v>
          </cell>
          <cell r="K130">
            <v>3570</v>
          </cell>
          <cell r="L130">
            <v>6573.6899927595796</v>
          </cell>
          <cell r="M130">
            <v>3372</v>
          </cell>
          <cell r="N130">
            <v>91811.849962665205</v>
          </cell>
          <cell r="O130">
            <v>6925.0499962919203</v>
          </cell>
          <cell r="P130">
            <v>3372</v>
          </cell>
        </row>
        <row r="131">
          <cell r="B131">
            <v>120</v>
          </cell>
          <cell r="C131" t="str">
            <v>Ornament Cabel Band 2" x 4" - TM lengkap Bolt&amp;Nut-HDG</v>
          </cell>
          <cell r="D131" t="str">
            <v>B</v>
          </cell>
          <cell r="E131">
            <v>127697.699948072</v>
          </cell>
          <cell r="F131">
            <v>7533.1447433667399</v>
          </cell>
          <cell r="G131">
            <v>3863</v>
          </cell>
          <cell r="H131">
            <v>7946.7016273594299</v>
          </cell>
          <cell r="I131">
            <v>3888</v>
          </cell>
          <cell r="J131">
            <v>7028.9999986438997</v>
          </cell>
          <cell r="K131">
            <v>3698</v>
          </cell>
          <cell r="L131">
            <v>6573.6899927595796</v>
          </cell>
          <cell r="M131">
            <v>3493</v>
          </cell>
          <cell r="N131">
            <v>127697.699948072</v>
          </cell>
          <cell r="O131">
            <v>6925.0499962919203</v>
          </cell>
          <cell r="P131">
            <v>3493</v>
          </cell>
        </row>
        <row r="132">
          <cell r="B132">
            <v>121</v>
          </cell>
          <cell r="C132" t="str">
            <v>Ornament Cabel Band 2" x 5" - TM lengkap Bolt&amp;Nut-HDG</v>
          </cell>
          <cell r="D132" t="str">
            <v>B</v>
          </cell>
          <cell r="E132">
            <v>127075.989248325</v>
          </cell>
          <cell r="F132">
            <v>7533.1447433667399</v>
          </cell>
          <cell r="G132">
            <v>4006</v>
          </cell>
          <cell r="H132">
            <v>7946.7016273594299</v>
          </cell>
          <cell r="I132">
            <v>4031</v>
          </cell>
          <cell r="J132">
            <v>7028.9999986438997</v>
          </cell>
          <cell r="K132">
            <v>3835</v>
          </cell>
          <cell r="L132">
            <v>6573.6899927595796</v>
          </cell>
          <cell r="M132">
            <v>3622</v>
          </cell>
          <cell r="N132">
            <v>127075.989248325</v>
          </cell>
          <cell r="O132">
            <v>6925.0499962919203</v>
          </cell>
          <cell r="P132">
            <v>3622</v>
          </cell>
        </row>
        <row r="133">
          <cell r="B133">
            <v>122</v>
          </cell>
          <cell r="C133" t="str">
            <v>Ornament Cabel Band 2" x 6" - TM lengkap Bolt&amp;Nut-HDG</v>
          </cell>
          <cell r="D133" t="str">
            <v>B</v>
          </cell>
          <cell r="E133">
            <v>138672.24534361</v>
          </cell>
          <cell r="F133">
            <v>7533.1447433667399</v>
          </cell>
          <cell r="G133">
            <v>4161</v>
          </cell>
          <cell r="H133">
            <v>7946.7016273594299</v>
          </cell>
          <cell r="I133">
            <v>4186</v>
          </cell>
          <cell r="J133">
            <v>7028.9999986438997</v>
          </cell>
          <cell r="K133">
            <v>3982</v>
          </cell>
          <cell r="L133">
            <v>6573.6899927595796</v>
          </cell>
          <cell r="M133">
            <v>3762</v>
          </cell>
          <cell r="N133">
            <v>138672.24534361</v>
          </cell>
          <cell r="O133">
            <v>6925.0499962919203</v>
          </cell>
          <cell r="P133">
            <v>3762</v>
          </cell>
        </row>
        <row r="134">
          <cell r="B134">
            <v>123</v>
          </cell>
          <cell r="C134" t="str">
            <v>Ornament Cabel Band 2" x 7" - TM lengkap Bolt&amp;Nut-HDG</v>
          </cell>
          <cell r="D134" t="str">
            <v>B</v>
          </cell>
          <cell r="E134">
            <v>136605.77964445</v>
          </cell>
          <cell r="F134">
            <v>7533.1447433667399</v>
          </cell>
          <cell r="G134">
            <v>4327</v>
          </cell>
          <cell r="H134">
            <v>7946.7016273594299</v>
          </cell>
          <cell r="I134">
            <v>4354</v>
          </cell>
          <cell r="J134">
            <v>7028.9999986438997</v>
          </cell>
          <cell r="K134">
            <v>4141</v>
          </cell>
          <cell r="L134">
            <v>6573.6899927595796</v>
          </cell>
          <cell r="M134">
            <v>3912</v>
          </cell>
          <cell r="N134">
            <v>136605.77964445</v>
          </cell>
          <cell r="O134">
            <v>6925.0499962919203</v>
          </cell>
          <cell r="P134">
            <v>3912</v>
          </cell>
        </row>
        <row r="135">
          <cell r="B135">
            <v>124</v>
          </cell>
          <cell r="C135" t="str">
            <v>Ornament Cabel Band 2" x 8" - TM lengkap Bolt&amp;Nut-HDG</v>
          </cell>
          <cell r="D135" t="str">
            <v>B</v>
          </cell>
          <cell r="E135">
            <v>167165.610232023</v>
          </cell>
          <cell r="F135">
            <v>7533.1447433667399</v>
          </cell>
          <cell r="G135">
            <v>4508</v>
          </cell>
          <cell r="H135">
            <v>7946.7016273594299</v>
          </cell>
          <cell r="I135">
            <v>4535</v>
          </cell>
          <cell r="J135">
            <v>7028.9999986438997</v>
          </cell>
          <cell r="K135">
            <v>4314</v>
          </cell>
          <cell r="L135">
            <v>6573.6899927595796</v>
          </cell>
          <cell r="M135">
            <v>4075</v>
          </cell>
          <cell r="N135">
            <v>167165.610232023</v>
          </cell>
          <cell r="O135">
            <v>6925.0499962919203</v>
          </cell>
          <cell r="P135">
            <v>4075</v>
          </cell>
        </row>
        <row r="136">
          <cell r="B136">
            <v>125</v>
          </cell>
          <cell r="C136" t="str">
            <v>Ornament Cabel Band 2" x 9" - TM lengkap Bolt&amp;Nut-HDG</v>
          </cell>
          <cell r="D136" t="str">
            <v>B</v>
          </cell>
          <cell r="E136">
            <v>229075.69220684801</v>
          </cell>
          <cell r="F136">
            <v>7533.1447433667399</v>
          </cell>
          <cell r="G136">
            <v>4703</v>
          </cell>
          <cell r="H136">
            <v>7946.7016273594299</v>
          </cell>
          <cell r="I136">
            <v>4733</v>
          </cell>
          <cell r="J136">
            <v>7028.9999986438997</v>
          </cell>
          <cell r="K136">
            <v>4501</v>
          </cell>
          <cell r="L136">
            <v>6573.6899927595796</v>
          </cell>
          <cell r="M136">
            <v>4253</v>
          </cell>
          <cell r="N136">
            <v>229075.69220684801</v>
          </cell>
          <cell r="O136">
            <v>6925.0499962919203</v>
          </cell>
          <cell r="P136">
            <v>4253</v>
          </cell>
        </row>
        <row r="137">
          <cell r="B137">
            <v>126</v>
          </cell>
          <cell r="C137" t="str">
            <v>Ornament Cabel Band 2,5" x 5" - TM lengkap Bolt&amp;Nut-HDG</v>
          </cell>
          <cell r="D137" t="str">
            <v>B</v>
          </cell>
          <cell r="E137">
            <v>181468.68472620699</v>
          </cell>
          <cell r="F137">
            <v>7533.1447433667399</v>
          </cell>
          <cell r="G137">
            <v>4161</v>
          </cell>
          <cell r="H137">
            <v>7946.7016273594299</v>
          </cell>
          <cell r="I137">
            <v>4186</v>
          </cell>
          <cell r="J137">
            <v>7028.9999986438997</v>
          </cell>
          <cell r="K137">
            <v>3982</v>
          </cell>
          <cell r="L137">
            <v>6573.6899927595796</v>
          </cell>
          <cell r="M137">
            <v>3762</v>
          </cell>
          <cell r="N137">
            <v>181468.68472620699</v>
          </cell>
          <cell r="O137">
            <v>6925.0499962919203</v>
          </cell>
          <cell r="P137">
            <v>3762</v>
          </cell>
        </row>
        <row r="138">
          <cell r="B138">
            <v>127</v>
          </cell>
          <cell r="C138" t="str">
            <v>Ornament Cabel Band 2,5" x 6" - TM lengkap Bolt&amp;Nut-HDG</v>
          </cell>
          <cell r="D138" t="str">
            <v>B</v>
          </cell>
          <cell r="E138">
            <v>170280.68843075601</v>
          </cell>
          <cell r="F138">
            <v>7533.1447433667399</v>
          </cell>
          <cell r="G138">
            <v>4327</v>
          </cell>
          <cell r="H138">
            <v>7946.7016273594299</v>
          </cell>
          <cell r="I138">
            <v>4354</v>
          </cell>
          <cell r="J138">
            <v>7028.9999986438997</v>
          </cell>
          <cell r="K138">
            <v>4141</v>
          </cell>
          <cell r="L138">
            <v>6573.6899927595796</v>
          </cell>
          <cell r="M138">
            <v>3912</v>
          </cell>
          <cell r="N138">
            <v>170280.68843075601</v>
          </cell>
          <cell r="O138">
            <v>6925.0499962919203</v>
          </cell>
          <cell r="P138">
            <v>3912</v>
          </cell>
        </row>
        <row r="139">
          <cell r="B139">
            <v>128</v>
          </cell>
          <cell r="C139" t="str">
            <v>Ornament Cabel Band 2,5" x 8" - TM lengkap Bolt&amp;Nut-HDG</v>
          </cell>
          <cell r="D139" t="str">
            <v>B</v>
          </cell>
          <cell r="E139">
            <v>175655.17702857099</v>
          </cell>
          <cell r="F139">
            <v>7533.1447433667399</v>
          </cell>
          <cell r="G139">
            <v>4703</v>
          </cell>
          <cell r="H139">
            <v>7946.7016273594299</v>
          </cell>
          <cell r="I139">
            <v>4733</v>
          </cell>
          <cell r="J139">
            <v>7028.9999986438997</v>
          </cell>
          <cell r="K139">
            <v>4501</v>
          </cell>
          <cell r="L139">
            <v>6573.6899927595796</v>
          </cell>
          <cell r="M139">
            <v>4253</v>
          </cell>
          <cell r="N139">
            <v>175655.17702857099</v>
          </cell>
          <cell r="O139">
            <v>6925.0499962919203</v>
          </cell>
          <cell r="P139">
            <v>4253</v>
          </cell>
        </row>
        <row r="140">
          <cell r="B140">
            <v>129</v>
          </cell>
          <cell r="C140" t="str">
            <v>Ornament Cabel Band 3" - 0,5" + baut u/Clamp MVTIC (l=30 mm, t=3 mm) lengkap Bolt&amp;Nut-HDG</v>
          </cell>
          <cell r="D140" t="str">
            <v>B</v>
          </cell>
          <cell r="E140">
            <v>28402.951188450101</v>
          </cell>
          <cell r="F140">
            <v>11009.9807787668</v>
          </cell>
          <cell r="G140">
            <v>6409</v>
          </cell>
          <cell r="H140">
            <v>11614.410070756099</v>
          </cell>
          <cell r="I140">
            <v>6504</v>
          </cell>
          <cell r="J140">
            <v>10272.2399980182</v>
          </cell>
          <cell r="K140">
            <v>6542</v>
          </cell>
          <cell r="L140">
            <v>9607.8499894176803</v>
          </cell>
          <cell r="M140">
            <v>6531</v>
          </cell>
          <cell r="N140">
            <v>28402.951188450101</v>
          </cell>
          <cell r="O140">
            <v>10121.759994580199</v>
          </cell>
          <cell r="P140">
            <v>6409</v>
          </cell>
        </row>
        <row r="141">
          <cell r="B141">
            <v>130</v>
          </cell>
          <cell r="C141" t="str">
            <v>Ornament Cabel Band 3" x 10" - TM lengkap Bolt&amp;Nut-HDG</v>
          </cell>
          <cell r="D141" t="str">
            <v>B</v>
          </cell>
          <cell r="E141">
            <v>140861.74824271901</v>
          </cell>
          <cell r="F141">
            <v>8692.0900885000792</v>
          </cell>
          <cell r="G141">
            <v>5151</v>
          </cell>
          <cell r="H141">
            <v>9169.27110849165</v>
          </cell>
          <cell r="I141">
            <v>5183</v>
          </cell>
          <cell r="J141">
            <v>8110.0799984353298</v>
          </cell>
          <cell r="K141">
            <v>4930</v>
          </cell>
          <cell r="L141">
            <v>7585.3999916452603</v>
          </cell>
          <cell r="M141">
            <v>4656</v>
          </cell>
          <cell r="N141">
            <v>140861.74824271901</v>
          </cell>
          <cell r="O141">
            <v>7991.27999572099</v>
          </cell>
          <cell r="P141">
            <v>4656</v>
          </cell>
        </row>
        <row r="142">
          <cell r="B142">
            <v>131</v>
          </cell>
          <cell r="C142" t="str">
            <v>Ornament Cabel Band 3" x 11" - TM lengkap Bolt&amp;Nut-HDG</v>
          </cell>
          <cell r="D142" t="str">
            <v>B</v>
          </cell>
          <cell r="E142">
            <v>150553.72403877799</v>
          </cell>
          <cell r="F142">
            <v>9271.5627610667507</v>
          </cell>
          <cell r="G142">
            <v>5408</v>
          </cell>
          <cell r="H142">
            <v>9780.5558490577605</v>
          </cell>
          <cell r="I142">
            <v>5442</v>
          </cell>
          <cell r="J142">
            <v>8650.6199983310398</v>
          </cell>
          <cell r="K142">
            <v>5176</v>
          </cell>
          <cell r="L142">
            <v>8090.7699910886304</v>
          </cell>
          <cell r="M142">
            <v>4890</v>
          </cell>
          <cell r="N142">
            <v>150553.72403877799</v>
          </cell>
          <cell r="O142">
            <v>8523.8999954358005</v>
          </cell>
          <cell r="P142">
            <v>4890</v>
          </cell>
        </row>
        <row r="143">
          <cell r="B143">
            <v>132</v>
          </cell>
          <cell r="C143" t="str">
            <v>Ornament Cabel Band 3" x 12" - TM lengkap Bolt&amp;Nut-HDG</v>
          </cell>
          <cell r="D143" t="str">
            <v>B</v>
          </cell>
          <cell r="E143">
            <v>168257.099331579</v>
          </cell>
          <cell r="F143">
            <v>9851.0354336334203</v>
          </cell>
          <cell r="G143">
            <v>5693</v>
          </cell>
          <cell r="H143">
            <v>10391.8405896239</v>
          </cell>
          <cell r="I143">
            <v>5729</v>
          </cell>
          <cell r="J143">
            <v>9191.1599982267599</v>
          </cell>
          <cell r="K143">
            <v>5449</v>
          </cell>
          <cell r="L143">
            <v>8597.1099905309402</v>
          </cell>
          <cell r="M143">
            <v>5148</v>
          </cell>
          <cell r="N143">
            <v>168257.099331579</v>
          </cell>
          <cell r="O143">
            <v>9056.5199951506002</v>
          </cell>
          <cell r="P143">
            <v>5148</v>
          </cell>
        </row>
        <row r="144">
          <cell r="B144">
            <v>133</v>
          </cell>
          <cell r="C144" t="str">
            <v>Ornament Cabel Band 3" x 13" - TM lengkap Bolt&amp;Nut-HDG</v>
          </cell>
          <cell r="D144" t="str">
            <v>B</v>
          </cell>
          <cell r="E144">
            <v>186537.44452414499</v>
          </cell>
          <cell r="F144">
            <v>10430.508106200101</v>
          </cell>
          <cell r="G144">
            <v>6009</v>
          </cell>
          <cell r="H144">
            <v>11003.12533019</v>
          </cell>
          <cell r="I144">
            <v>6046</v>
          </cell>
          <cell r="J144">
            <v>9731.6999981224708</v>
          </cell>
          <cell r="K144">
            <v>5752</v>
          </cell>
          <cell r="L144">
            <v>9102.4799899743102</v>
          </cell>
          <cell r="M144">
            <v>5433</v>
          </cell>
          <cell r="N144">
            <v>186537.44452414499</v>
          </cell>
          <cell r="O144">
            <v>9589.1399948653998</v>
          </cell>
          <cell r="P144">
            <v>5433</v>
          </cell>
        </row>
        <row r="145">
          <cell r="B145">
            <v>134</v>
          </cell>
          <cell r="C145" t="str">
            <v>Ornament Cabel Band 3" x 3" - TM lengkap Bolt&amp;Nut-HDG</v>
          </cell>
          <cell r="D145" t="str">
            <v>B</v>
          </cell>
          <cell r="E145">
            <v>68502.825272143702</v>
          </cell>
          <cell r="F145">
            <v>7533.1447433667399</v>
          </cell>
          <cell r="G145">
            <v>3863</v>
          </cell>
          <cell r="H145">
            <v>7946.7016273594299</v>
          </cell>
          <cell r="I145">
            <v>3888</v>
          </cell>
          <cell r="J145">
            <v>7028.9999986438997</v>
          </cell>
          <cell r="K145">
            <v>3698</v>
          </cell>
          <cell r="L145">
            <v>6573.6899927595796</v>
          </cell>
          <cell r="M145">
            <v>3493</v>
          </cell>
          <cell r="N145">
            <v>68502.825272143702</v>
          </cell>
          <cell r="O145">
            <v>6925.0499962919203</v>
          </cell>
          <cell r="P145">
            <v>3493</v>
          </cell>
        </row>
        <row r="146">
          <cell r="B146">
            <v>135</v>
          </cell>
          <cell r="C146" t="str">
            <v>Ornament Cabel Band 3" x 4" - TM lengkap Bolt&amp;Nut-HDG</v>
          </cell>
          <cell r="D146" t="str">
            <v>B</v>
          </cell>
          <cell r="E146">
            <v>85830.564265097404</v>
          </cell>
          <cell r="F146">
            <v>7533.1447433667399</v>
          </cell>
          <cell r="G146">
            <v>4006</v>
          </cell>
          <cell r="H146">
            <v>7946.7016273594299</v>
          </cell>
          <cell r="I146">
            <v>4031</v>
          </cell>
          <cell r="J146">
            <v>7028.9999986438997</v>
          </cell>
          <cell r="K146">
            <v>3835</v>
          </cell>
          <cell r="L146">
            <v>6573.6899927595796</v>
          </cell>
          <cell r="M146">
            <v>3622</v>
          </cell>
          <cell r="N146">
            <v>85830.564265097404</v>
          </cell>
          <cell r="O146">
            <v>6925.0499962919203</v>
          </cell>
          <cell r="P146">
            <v>3622</v>
          </cell>
        </row>
        <row r="147">
          <cell r="B147">
            <v>136</v>
          </cell>
          <cell r="C147" t="str">
            <v>Ornament Cabel Band 3" x 5" - TM lengkap Bolt&amp;Nut-HDG</v>
          </cell>
          <cell r="D147" t="str">
            <v>B</v>
          </cell>
          <cell r="E147">
            <v>95112.416061323005</v>
          </cell>
          <cell r="F147">
            <v>7533.1447433667399</v>
          </cell>
          <cell r="G147">
            <v>4161</v>
          </cell>
          <cell r="H147">
            <v>7946.7016273594299</v>
          </cell>
          <cell r="I147">
            <v>4186</v>
          </cell>
          <cell r="J147">
            <v>7028.9999986438997</v>
          </cell>
          <cell r="K147">
            <v>3982</v>
          </cell>
          <cell r="L147">
            <v>6573.6899927595796</v>
          </cell>
          <cell r="M147">
            <v>3762</v>
          </cell>
          <cell r="N147">
            <v>95112.416061323005</v>
          </cell>
          <cell r="O147">
            <v>6925.0499962919203</v>
          </cell>
          <cell r="P147">
            <v>3762</v>
          </cell>
        </row>
        <row r="148">
          <cell r="B148">
            <v>137</v>
          </cell>
          <cell r="C148" t="str">
            <v>Ornament Cabel Band 3" x 6" - TM lengkap Bolt&amp;Nut-HDG</v>
          </cell>
          <cell r="D148" t="str">
            <v>B</v>
          </cell>
          <cell r="E148">
            <v>104799.73135738399</v>
          </cell>
          <cell r="F148">
            <v>7533.1447433667399</v>
          </cell>
          <cell r="G148">
            <v>4327</v>
          </cell>
          <cell r="H148">
            <v>7946.7016273594299</v>
          </cell>
          <cell r="I148">
            <v>4354</v>
          </cell>
          <cell r="J148">
            <v>7028.9999986438997</v>
          </cell>
          <cell r="K148">
            <v>4141</v>
          </cell>
          <cell r="L148">
            <v>6573.6899927595796</v>
          </cell>
          <cell r="M148">
            <v>3912</v>
          </cell>
          <cell r="N148">
            <v>104799.73135738399</v>
          </cell>
          <cell r="O148">
            <v>6925.0499962919203</v>
          </cell>
          <cell r="P148">
            <v>3912</v>
          </cell>
        </row>
        <row r="149">
          <cell r="B149">
            <v>138</v>
          </cell>
          <cell r="C149" t="str">
            <v>Ornament Cabel Band 3" x 7" - TM lengkap Bolt&amp;Nut-HDG</v>
          </cell>
          <cell r="D149" t="str">
            <v>B</v>
          </cell>
          <cell r="E149">
            <v>113653.749253783</v>
          </cell>
          <cell r="F149">
            <v>7533.1447433667399</v>
          </cell>
          <cell r="G149">
            <v>4508</v>
          </cell>
          <cell r="H149">
            <v>7946.7016273594299</v>
          </cell>
          <cell r="I149">
            <v>4535</v>
          </cell>
          <cell r="J149">
            <v>7028.9999986438997</v>
          </cell>
          <cell r="K149">
            <v>4314</v>
          </cell>
          <cell r="L149">
            <v>6573.6899927595796</v>
          </cell>
          <cell r="M149">
            <v>4075</v>
          </cell>
          <cell r="N149">
            <v>113653.749253783</v>
          </cell>
          <cell r="O149">
            <v>6925.0499962919203</v>
          </cell>
          <cell r="P149">
            <v>4075</v>
          </cell>
        </row>
        <row r="150">
          <cell r="B150">
            <v>139</v>
          </cell>
          <cell r="C150" t="str">
            <v>Ornament Cabel Band 3" x 8" - TM lengkap Bolt&amp;Nut-HDG</v>
          </cell>
          <cell r="D150" t="str">
            <v>B</v>
          </cell>
          <cell r="E150">
            <v>122071.54435036</v>
          </cell>
          <cell r="F150">
            <v>7533.1447433667399</v>
          </cell>
          <cell r="G150">
            <v>4703</v>
          </cell>
          <cell r="H150">
            <v>7946.7016273594299</v>
          </cell>
          <cell r="I150">
            <v>4733</v>
          </cell>
          <cell r="J150">
            <v>7028.9999986438997</v>
          </cell>
          <cell r="K150">
            <v>4501</v>
          </cell>
          <cell r="L150">
            <v>6573.6899927595796</v>
          </cell>
          <cell r="M150">
            <v>4253</v>
          </cell>
          <cell r="N150">
            <v>122071.54435036</v>
          </cell>
          <cell r="O150">
            <v>6925.0499962919203</v>
          </cell>
          <cell r="P150">
            <v>4253</v>
          </cell>
        </row>
        <row r="151">
          <cell r="B151">
            <v>140</v>
          </cell>
          <cell r="C151" t="str">
            <v>Ornament Cabel Band 3" x 9" - TM lengkap Bolt&amp;Nut-HDG</v>
          </cell>
          <cell r="D151" t="str">
            <v>B</v>
          </cell>
          <cell r="E151">
            <v>155199.31043688901</v>
          </cell>
          <cell r="F151">
            <v>8692.0900885000792</v>
          </cell>
          <cell r="G151">
            <v>4917</v>
          </cell>
          <cell r="H151">
            <v>9169.27110849165</v>
          </cell>
          <cell r="I151">
            <v>4948</v>
          </cell>
          <cell r="J151">
            <v>8110.0799984353298</v>
          </cell>
          <cell r="K151">
            <v>4706</v>
          </cell>
          <cell r="L151">
            <v>7585.3999916452603</v>
          </cell>
          <cell r="M151">
            <v>4446</v>
          </cell>
          <cell r="N151">
            <v>155199.31043688901</v>
          </cell>
          <cell r="O151">
            <v>7991.27999572099</v>
          </cell>
          <cell r="P151">
            <v>4446</v>
          </cell>
        </row>
        <row r="152">
          <cell r="B152">
            <v>141</v>
          </cell>
          <cell r="C152" t="str">
            <v>Ornament Cabel Band 4" - 10" - (l=42 mm, t=6 mm) lengkap Bolt&amp;Nut-HDG</v>
          </cell>
          <cell r="D152" t="str">
            <v>B</v>
          </cell>
          <cell r="E152">
            <v>155482.66883677401</v>
          </cell>
          <cell r="F152">
            <v>16804.7075044335</v>
          </cell>
          <cell r="G152">
            <v>9596</v>
          </cell>
          <cell r="H152">
            <v>17727.257476417199</v>
          </cell>
          <cell r="I152">
            <v>9738</v>
          </cell>
          <cell r="J152">
            <v>15678.6299969751</v>
          </cell>
          <cell r="K152">
            <v>9795</v>
          </cell>
          <cell r="L152">
            <v>14664.459983848201</v>
          </cell>
          <cell r="M152">
            <v>9778</v>
          </cell>
          <cell r="N152">
            <v>155482.66883677401</v>
          </cell>
          <cell r="O152">
            <v>15448.949991727701</v>
          </cell>
          <cell r="P152">
            <v>9596</v>
          </cell>
        </row>
        <row r="153">
          <cell r="B153">
            <v>142</v>
          </cell>
          <cell r="C153" t="str">
            <v>Ornament Cabel Band 4" - 3 u/Ferlengk - (l=42 mm, t=6 mm) lengkap Bolt&amp;Nut-HDG</v>
          </cell>
          <cell r="D153" t="str">
            <v>B</v>
          </cell>
          <cell r="E153">
            <v>80016.124467461894</v>
          </cell>
          <cell r="F153">
            <v>16804.7075044335</v>
          </cell>
          <cell r="G153">
            <v>9596</v>
          </cell>
          <cell r="H153">
            <v>17727.257476417199</v>
          </cell>
          <cell r="I153">
            <v>9738</v>
          </cell>
          <cell r="J153">
            <v>15678.6299969751</v>
          </cell>
          <cell r="K153">
            <v>9795</v>
          </cell>
          <cell r="L153">
            <v>14664.459983848201</v>
          </cell>
          <cell r="M153">
            <v>9778</v>
          </cell>
          <cell r="N153">
            <v>80016.124467461894</v>
          </cell>
          <cell r="O153">
            <v>15448.949991727701</v>
          </cell>
          <cell r="P153">
            <v>9596</v>
          </cell>
        </row>
        <row r="154">
          <cell r="B154">
            <v>143</v>
          </cell>
          <cell r="C154" t="str">
            <v>Ornament Cabel Band 4" x 10" - TM lengkap Bolt&amp;Nut-HDG</v>
          </cell>
          <cell r="D154" t="str">
            <v>B</v>
          </cell>
          <cell r="E154">
            <v>146417.99634046</v>
          </cell>
          <cell r="F154">
            <v>9561.2990973500891</v>
          </cell>
          <cell r="G154">
            <v>5408</v>
          </cell>
          <cell r="H154">
            <v>10086.1982193408</v>
          </cell>
          <cell r="I154">
            <v>5442</v>
          </cell>
          <cell r="J154">
            <v>8920.8899982789007</v>
          </cell>
          <cell r="K154">
            <v>5176</v>
          </cell>
          <cell r="L154">
            <v>8343.9399908097803</v>
          </cell>
          <cell r="M154">
            <v>4890</v>
          </cell>
          <cell r="N154">
            <v>146417.99634046</v>
          </cell>
          <cell r="O154">
            <v>8790.2099952932003</v>
          </cell>
          <cell r="P154">
            <v>4890</v>
          </cell>
        </row>
        <row r="155">
          <cell r="B155">
            <v>144</v>
          </cell>
          <cell r="C155" t="str">
            <v>Ornament Cabel Band 4" x 11" - TM lengkap Bolt&amp;Nut-HDG</v>
          </cell>
          <cell r="D155" t="str">
            <v>B</v>
          </cell>
          <cell r="E155">
            <v>156625.42343630901</v>
          </cell>
          <cell r="F155">
            <v>9851.0354336334203</v>
          </cell>
          <cell r="G155">
            <v>5693</v>
          </cell>
          <cell r="H155">
            <v>10391.8405896239</v>
          </cell>
          <cell r="I155">
            <v>5729</v>
          </cell>
          <cell r="J155">
            <v>9191.1599982267599</v>
          </cell>
          <cell r="K155">
            <v>5449</v>
          </cell>
          <cell r="L155">
            <v>8597.1099905309402</v>
          </cell>
          <cell r="M155">
            <v>5148</v>
          </cell>
          <cell r="N155">
            <v>156625.42343630901</v>
          </cell>
          <cell r="O155">
            <v>9056.5199951506002</v>
          </cell>
          <cell r="P155">
            <v>5148</v>
          </cell>
        </row>
        <row r="156">
          <cell r="B156">
            <v>145</v>
          </cell>
          <cell r="C156" t="str">
            <v>Ornament Cabel Band 4" x 12" - TM lengkap Bolt&amp;Nut-HDG</v>
          </cell>
          <cell r="D156" t="str">
            <v>B</v>
          </cell>
          <cell r="E156">
            <v>169778.28653096099</v>
          </cell>
          <cell r="F156">
            <v>10430.508106200101</v>
          </cell>
          <cell r="G156">
            <v>6009</v>
          </cell>
          <cell r="H156">
            <v>11003.12533019</v>
          </cell>
          <cell r="I156">
            <v>6046</v>
          </cell>
          <cell r="J156">
            <v>9731.6999981224708</v>
          </cell>
          <cell r="K156">
            <v>5752</v>
          </cell>
          <cell r="L156">
            <v>9102.4799899743102</v>
          </cell>
          <cell r="M156">
            <v>5433</v>
          </cell>
          <cell r="N156">
            <v>169778.28653096099</v>
          </cell>
          <cell r="O156">
            <v>9589.1399948653998</v>
          </cell>
          <cell r="P156">
            <v>5433</v>
          </cell>
        </row>
        <row r="157">
          <cell r="B157">
            <v>146</v>
          </cell>
          <cell r="C157" t="str">
            <v>Ornament Cabel Band 4" x 3" - TM lengkap Bolt&amp;Nut-HDG</v>
          </cell>
          <cell r="D157" t="str">
            <v>B</v>
          </cell>
          <cell r="E157">
            <v>83246.783066148098</v>
          </cell>
          <cell r="F157">
            <v>7533.1447433667399</v>
          </cell>
          <cell r="G157">
            <v>4006</v>
          </cell>
          <cell r="H157">
            <v>7946.7016273594299</v>
          </cell>
          <cell r="I157">
            <v>4031</v>
          </cell>
          <cell r="J157">
            <v>7028.9999986438997</v>
          </cell>
          <cell r="K157">
            <v>3835</v>
          </cell>
          <cell r="L157">
            <v>6573.6899927595796</v>
          </cell>
          <cell r="M157">
            <v>3622</v>
          </cell>
          <cell r="N157">
            <v>83246.783066148098</v>
          </cell>
          <cell r="O157">
            <v>6925.0499962919203</v>
          </cell>
          <cell r="P157">
            <v>3622</v>
          </cell>
        </row>
        <row r="158">
          <cell r="B158">
            <v>147</v>
          </cell>
          <cell r="C158" t="str">
            <v>Ornament Cabel Band 4" x 4" - TM lengkap Bolt&amp;Nut-HDG</v>
          </cell>
          <cell r="D158" t="str">
            <v>B</v>
          </cell>
          <cell r="E158">
            <v>91827.695662658705</v>
          </cell>
          <cell r="F158">
            <v>7533.1447433667399</v>
          </cell>
          <cell r="G158">
            <v>4161</v>
          </cell>
          <cell r="H158">
            <v>7946.7016273594299</v>
          </cell>
          <cell r="I158">
            <v>4186</v>
          </cell>
          <cell r="J158">
            <v>7028.9999986438997</v>
          </cell>
          <cell r="K158">
            <v>3982</v>
          </cell>
          <cell r="L158">
            <v>6573.6899927595796</v>
          </cell>
          <cell r="M158">
            <v>3762</v>
          </cell>
          <cell r="N158">
            <v>91827.695662658705</v>
          </cell>
          <cell r="O158">
            <v>6925.0499962919203</v>
          </cell>
          <cell r="P158">
            <v>3762</v>
          </cell>
        </row>
        <row r="159">
          <cell r="B159">
            <v>148</v>
          </cell>
          <cell r="C159" t="str">
            <v>Ornament Cabel Band 4" x 5" - TM lengkap Bolt&amp;Nut-HDG</v>
          </cell>
          <cell r="D159" t="str">
            <v>B</v>
          </cell>
          <cell r="E159">
            <v>100237.101859239</v>
          </cell>
          <cell r="F159">
            <v>7533.1447433667399</v>
          </cell>
          <cell r="G159">
            <v>4327</v>
          </cell>
          <cell r="H159">
            <v>7946.7016273594299</v>
          </cell>
          <cell r="I159">
            <v>4354</v>
          </cell>
          <cell r="J159">
            <v>7028.9999986438997</v>
          </cell>
          <cell r="K159">
            <v>4141</v>
          </cell>
          <cell r="L159">
            <v>6573.6899927595796</v>
          </cell>
          <cell r="M159">
            <v>3912</v>
          </cell>
          <cell r="N159">
            <v>100237.101859239</v>
          </cell>
          <cell r="O159">
            <v>6925.0499962919203</v>
          </cell>
          <cell r="P159">
            <v>3912</v>
          </cell>
        </row>
        <row r="160">
          <cell r="B160">
            <v>149</v>
          </cell>
          <cell r="C160" t="str">
            <v>Ornament Cabel Band 4" x 6" - TM lengkap Bolt&amp;Nut-HDG</v>
          </cell>
          <cell r="D160" t="str">
            <v>B</v>
          </cell>
          <cell r="E160">
            <v>109518.02155546501</v>
          </cell>
          <cell r="F160">
            <v>7533.1447433667399</v>
          </cell>
          <cell r="G160">
            <v>4508</v>
          </cell>
          <cell r="H160">
            <v>7946.7016273594299</v>
          </cell>
          <cell r="I160">
            <v>4535</v>
          </cell>
          <cell r="J160">
            <v>7028.9999986438997</v>
          </cell>
          <cell r="K160">
            <v>4314</v>
          </cell>
          <cell r="L160">
            <v>6573.6899927595796</v>
          </cell>
          <cell r="M160">
            <v>4075</v>
          </cell>
          <cell r="N160">
            <v>109518.02155546501</v>
          </cell>
          <cell r="O160">
            <v>6925.0499962919203</v>
          </cell>
          <cell r="P160">
            <v>4075</v>
          </cell>
        </row>
        <row r="161">
          <cell r="B161">
            <v>150</v>
          </cell>
          <cell r="C161" t="str">
            <v>Ornament Cabel Band 4" x 7" - TM lengkap Bolt&amp;Nut-HDG</v>
          </cell>
          <cell r="D161" t="str">
            <v>B</v>
          </cell>
          <cell r="E161">
            <v>118366.446851867</v>
          </cell>
          <cell r="F161">
            <v>7533.1447433667399</v>
          </cell>
          <cell r="G161">
            <v>4703</v>
          </cell>
          <cell r="H161">
            <v>7946.7016273594299</v>
          </cell>
          <cell r="I161">
            <v>4733</v>
          </cell>
          <cell r="J161">
            <v>7028.9999986438997</v>
          </cell>
          <cell r="K161">
            <v>4501</v>
          </cell>
          <cell r="L161">
            <v>6573.6899927595796</v>
          </cell>
          <cell r="M161">
            <v>4253</v>
          </cell>
          <cell r="N161">
            <v>118366.446851867</v>
          </cell>
          <cell r="O161">
            <v>6925.0499962919203</v>
          </cell>
          <cell r="P161">
            <v>4253</v>
          </cell>
        </row>
        <row r="162">
          <cell r="B162">
            <v>151</v>
          </cell>
          <cell r="C162" t="str">
            <v>Ornament Cabel Band 4" x 9" - TM lengkap Bolt&amp;Nut-HDG</v>
          </cell>
          <cell r="D162" t="str">
            <v>B</v>
          </cell>
          <cell r="E162">
            <v>136715.76744440501</v>
          </cell>
          <cell r="F162">
            <v>8692.0900885000792</v>
          </cell>
          <cell r="G162">
            <v>5151</v>
          </cell>
          <cell r="H162">
            <v>9169.27110849165</v>
          </cell>
          <cell r="I162">
            <v>5183</v>
          </cell>
          <cell r="J162">
            <v>8110.0799984353298</v>
          </cell>
          <cell r="K162">
            <v>4930</v>
          </cell>
          <cell r="L162">
            <v>7585.3999916452603</v>
          </cell>
          <cell r="M162">
            <v>4656</v>
          </cell>
          <cell r="N162">
            <v>136715.76744440501</v>
          </cell>
          <cell r="O162">
            <v>7991.27999572099</v>
          </cell>
          <cell r="P162">
            <v>4656</v>
          </cell>
        </row>
        <row r="163">
          <cell r="B163">
            <v>152</v>
          </cell>
          <cell r="C163" t="str">
            <v>Ornament Cabel Band 6"</v>
          </cell>
          <cell r="D163" t="str">
            <v>S</v>
          </cell>
          <cell r="E163">
            <v>46092.3449812568</v>
          </cell>
          <cell r="F163">
            <v>7533.1447433667399</v>
          </cell>
          <cell r="G163">
            <v>4717</v>
          </cell>
          <cell r="H163">
            <v>7946.7016273594299</v>
          </cell>
          <cell r="I163">
            <v>4786</v>
          </cell>
          <cell r="J163">
            <v>7028.9999986438997</v>
          </cell>
          <cell r="K163">
            <v>4814</v>
          </cell>
          <cell r="L163">
            <v>6573.6899927595796</v>
          </cell>
          <cell r="M163">
            <v>4806</v>
          </cell>
          <cell r="N163">
            <v>46092.3449812568</v>
          </cell>
          <cell r="O163">
            <v>6925.0499962919203</v>
          </cell>
          <cell r="P163">
            <v>4717</v>
          </cell>
        </row>
        <row r="164">
          <cell r="B164">
            <v>153</v>
          </cell>
          <cell r="C164" t="str">
            <v>Ornament Cabel Band 9/10." - 3/4" lengkap Bolt&amp;Nut-HDG</v>
          </cell>
          <cell r="D164" t="str">
            <v>S</v>
          </cell>
          <cell r="E164">
            <v>28317.197988485001</v>
          </cell>
          <cell r="F164">
            <v>10720.244442483399</v>
          </cell>
          <cell r="G164">
            <v>6409</v>
          </cell>
          <cell r="H164">
            <v>11308.767700472999</v>
          </cell>
          <cell r="I164">
            <v>6504</v>
          </cell>
          <cell r="J164">
            <v>10001.969998070301</v>
          </cell>
          <cell r="K164">
            <v>6542</v>
          </cell>
          <cell r="L164">
            <v>9354.6799896965294</v>
          </cell>
          <cell r="M164">
            <v>6531</v>
          </cell>
          <cell r="N164">
            <v>28317.197988485001</v>
          </cell>
          <cell r="O164">
            <v>9855.4499947228105</v>
          </cell>
          <cell r="P164">
            <v>6409</v>
          </cell>
        </row>
        <row r="165">
          <cell r="B165">
            <v>154</v>
          </cell>
          <cell r="C165" t="str">
            <v>Pasir urug</v>
          </cell>
          <cell r="D165" t="str">
            <v>M3</v>
          </cell>
          <cell r="E165">
            <v>664418.58962981799</v>
          </cell>
          <cell r="F165">
            <v>25841.565661305402</v>
          </cell>
          <cell r="G165">
            <v>15315</v>
          </cell>
          <cell r="H165">
            <v>27182.7776335895</v>
          </cell>
          <cell r="I165">
            <v>15542</v>
          </cell>
          <cell r="J165">
            <v>22802.6699956007</v>
          </cell>
          <cell r="K165">
            <v>15632</v>
          </cell>
          <cell r="L165">
            <v>20851.119977034101</v>
          </cell>
          <cell r="M165">
            <v>15606</v>
          </cell>
          <cell r="N165">
            <v>664418.58962981799</v>
          </cell>
          <cell r="O165">
            <v>22310.639988053601</v>
          </cell>
          <cell r="P165">
            <v>15315</v>
          </cell>
        </row>
        <row r="166">
          <cell r="B166">
            <v>155</v>
          </cell>
          <cell r="C166" t="str">
            <v>Patok Tanda Kabel (Rute Kabel)</v>
          </cell>
          <cell r="D166" t="str">
            <v>B</v>
          </cell>
          <cell r="E166">
            <v>99028.168159730703</v>
          </cell>
          <cell r="F166">
            <v>29650.5702007322</v>
          </cell>
          <cell r="G166">
            <v>17230</v>
          </cell>
          <cell r="H166">
            <v>31228.5494271879</v>
          </cell>
          <cell r="I166">
            <v>17485</v>
          </cell>
          <cell r="J166">
            <v>26823.059994824998</v>
          </cell>
          <cell r="K166">
            <v>17586</v>
          </cell>
          <cell r="L166">
            <v>24781.559972704999</v>
          </cell>
          <cell r="M166">
            <v>17557</v>
          </cell>
          <cell r="N166">
            <v>99028.168159730703</v>
          </cell>
          <cell r="O166">
            <v>26328.059985902401</v>
          </cell>
          <cell r="P166">
            <v>17230</v>
          </cell>
        </row>
        <row r="167">
          <cell r="B167">
            <v>156</v>
          </cell>
          <cell r="C167" t="str">
            <v>Penghalang panjat 5" HDG (l=35 mm, t=3,2 mm, besi 10 mm) lengkap Bolt&amp;Nut-HDG</v>
          </cell>
          <cell r="D167" t="str">
            <v>S</v>
          </cell>
          <cell r="E167">
            <v>112904.340854088</v>
          </cell>
          <cell r="F167">
            <v>13327.8714690335</v>
          </cell>
          <cell r="G167">
            <v>7725</v>
          </cell>
          <cell r="H167">
            <v>14059.549033020499</v>
          </cell>
          <cell r="I167">
            <v>7775</v>
          </cell>
          <cell r="J167">
            <v>12435.3899976008</v>
          </cell>
          <cell r="K167">
            <v>7394</v>
          </cell>
          <cell r="L167">
            <v>11630.299987190099</v>
          </cell>
          <cell r="M167">
            <v>6985</v>
          </cell>
          <cell r="N167">
            <v>112904.340854088</v>
          </cell>
          <cell r="O167">
            <v>12252.2399934394</v>
          </cell>
          <cell r="P167">
            <v>6985</v>
          </cell>
        </row>
        <row r="168">
          <cell r="B168">
            <v>157</v>
          </cell>
          <cell r="C168" t="str">
            <v>Penghalang panjat 6" HDG (l=35 mm, t=3,2 mm, besi 10 mm) lengkap Bolt&amp;Nut-HDG</v>
          </cell>
          <cell r="D168" t="str">
            <v>S</v>
          </cell>
          <cell r="E168">
            <v>107170.993756419</v>
          </cell>
          <cell r="F168">
            <v>13327.8714690335</v>
          </cell>
          <cell r="G168">
            <v>8320</v>
          </cell>
          <cell r="H168">
            <v>14059.549033020499</v>
          </cell>
          <cell r="I168">
            <v>8372</v>
          </cell>
          <cell r="J168">
            <v>12435.3899976008</v>
          </cell>
          <cell r="K168">
            <v>7963</v>
          </cell>
          <cell r="L168">
            <v>11630.299987190099</v>
          </cell>
          <cell r="M168">
            <v>7523</v>
          </cell>
          <cell r="N168">
            <v>107170.993756419</v>
          </cell>
          <cell r="O168">
            <v>12252.2399934394</v>
          </cell>
          <cell r="P168">
            <v>7523</v>
          </cell>
        </row>
        <row r="169">
          <cell r="B169">
            <v>158</v>
          </cell>
          <cell r="C169" t="str">
            <v>Penghalang panjat 7" HDG (l=35 mm, t=3,2 mm, besi 10 mm) lengkap Bolt&amp;Nut-HDG</v>
          </cell>
          <cell r="D169" t="str">
            <v>S</v>
          </cell>
          <cell r="E169">
            <v>134661.419045241</v>
          </cell>
          <cell r="F169">
            <v>14486.816814166799</v>
          </cell>
          <cell r="G169">
            <v>9014</v>
          </cell>
          <cell r="H169">
            <v>15282.1185141527</v>
          </cell>
          <cell r="I169">
            <v>9069</v>
          </cell>
          <cell r="J169">
            <v>13516.4699973923</v>
          </cell>
          <cell r="K169">
            <v>8627</v>
          </cell>
          <cell r="L169">
            <v>12642.0099860758</v>
          </cell>
          <cell r="M169">
            <v>8149</v>
          </cell>
          <cell r="N169">
            <v>134661.419045241</v>
          </cell>
          <cell r="O169">
            <v>13317.479992869001</v>
          </cell>
          <cell r="P169">
            <v>8149</v>
          </cell>
        </row>
        <row r="170">
          <cell r="B170">
            <v>159</v>
          </cell>
          <cell r="C170" t="str">
            <v>Penghalang panjat 8" HDG (l=35 mm, t=3,2 mm, besi 10 mm) lengkap Bolt&amp;Nut-HDG</v>
          </cell>
          <cell r="D170" t="str">
            <v>S</v>
          </cell>
          <cell r="E170">
            <v>154033.25333736301</v>
          </cell>
          <cell r="F170">
            <v>15645.7621593001</v>
          </cell>
          <cell r="G170">
            <v>9832</v>
          </cell>
          <cell r="H170">
            <v>16504.687995284999</v>
          </cell>
          <cell r="I170">
            <v>9895</v>
          </cell>
          <cell r="J170">
            <v>14597.5499971837</v>
          </cell>
          <cell r="K170">
            <v>9410</v>
          </cell>
          <cell r="L170">
            <v>13653.719984961501</v>
          </cell>
          <cell r="M170">
            <v>8890</v>
          </cell>
          <cell r="N170">
            <v>154033.25333736301</v>
          </cell>
          <cell r="O170">
            <v>14383.7099922981</v>
          </cell>
          <cell r="P170">
            <v>8890</v>
          </cell>
        </row>
        <row r="171">
          <cell r="B171">
            <v>160</v>
          </cell>
          <cell r="C171" t="str">
            <v>Penghalang panjat 9" HDG (l=35 mm, t=3,2 mm, besi 10 mm) lengkap Bolt&amp;Nut-HDG</v>
          </cell>
          <cell r="D171" t="str">
            <v>S</v>
          </cell>
          <cell r="E171">
            <v>220674.674910264</v>
          </cell>
          <cell r="F171">
            <v>17384.180177000198</v>
          </cell>
          <cell r="G171">
            <v>10815</v>
          </cell>
          <cell r="H171">
            <v>18338.5422169833</v>
          </cell>
          <cell r="I171">
            <v>10884</v>
          </cell>
          <cell r="J171">
            <v>16219.1699968708</v>
          </cell>
          <cell r="K171">
            <v>10351</v>
          </cell>
          <cell r="L171">
            <v>15169.8299832916</v>
          </cell>
          <cell r="M171">
            <v>9779</v>
          </cell>
          <cell r="N171">
            <v>220674.674910264</v>
          </cell>
          <cell r="O171">
            <v>15981.5699914425</v>
          </cell>
          <cell r="P171">
            <v>9779</v>
          </cell>
        </row>
        <row r="172">
          <cell r="B172">
            <v>161</v>
          </cell>
          <cell r="C172" t="str">
            <v>Penghalang panjat 11" HDG (l=35 mm, t=3,2 mm, besi 10 mm) lengkap Bolt&amp;Nut-HDG</v>
          </cell>
          <cell r="D172" t="str">
            <v>S</v>
          </cell>
          <cell r="E172">
            <v>165856.94183255499</v>
          </cell>
          <cell r="F172">
            <v>21440.488884966901</v>
          </cell>
          <cell r="G172">
            <v>13520</v>
          </cell>
          <cell r="H172">
            <v>22617.535400946101</v>
          </cell>
          <cell r="I172">
            <v>13604</v>
          </cell>
          <cell r="J172">
            <v>20003.9399961407</v>
          </cell>
          <cell r="K172">
            <v>12940</v>
          </cell>
          <cell r="L172">
            <v>18709.359979393099</v>
          </cell>
          <cell r="M172">
            <v>12223</v>
          </cell>
          <cell r="N172">
            <v>165856.94183255499</v>
          </cell>
          <cell r="O172">
            <v>19709.9099894461</v>
          </cell>
          <cell r="P172">
            <v>12223</v>
          </cell>
        </row>
        <row r="173">
          <cell r="B173">
            <v>162</v>
          </cell>
          <cell r="C173" t="str">
            <v>Pipa Galvanized 2" - 1 m (tebal= 2,3 mm)</v>
          </cell>
          <cell r="D173" t="str">
            <v>B</v>
          </cell>
          <cell r="E173">
            <v>165680.77493262701</v>
          </cell>
          <cell r="F173">
            <v>11530.777300284701</v>
          </cell>
          <cell r="G173">
            <v>7211</v>
          </cell>
          <cell r="H173">
            <v>12144.435888350799</v>
          </cell>
          <cell r="I173">
            <v>7256</v>
          </cell>
          <cell r="J173">
            <v>10431.6299979874</v>
          </cell>
          <cell r="K173">
            <v>6902</v>
          </cell>
          <cell r="L173">
            <v>9637.9199893845598</v>
          </cell>
          <cell r="M173">
            <v>6520</v>
          </cell>
          <cell r="N173">
            <v>165680.77493262701</v>
          </cell>
          <cell r="O173">
            <v>10239.5699945171</v>
          </cell>
          <cell r="P173">
            <v>6520</v>
          </cell>
        </row>
        <row r="174">
          <cell r="B174">
            <v>163</v>
          </cell>
          <cell r="C174" t="str">
            <v>Pipa Galvanized 2" - 3 m (tebal= 2,3 mm)</v>
          </cell>
          <cell r="D174" t="str">
            <v>B</v>
          </cell>
          <cell r="E174">
            <v>346940.66925891797</v>
          </cell>
          <cell r="F174">
            <v>15154.735880374201</v>
          </cell>
          <cell r="G174">
            <v>8865</v>
          </cell>
          <cell r="H174">
            <v>15961.258596118299</v>
          </cell>
          <cell r="I174">
            <v>8922</v>
          </cell>
          <cell r="J174">
            <v>13709.519997355001</v>
          </cell>
          <cell r="K174">
            <v>8485</v>
          </cell>
          <cell r="L174">
            <v>12666.259986049099</v>
          </cell>
          <cell r="M174">
            <v>8016</v>
          </cell>
          <cell r="N174">
            <v>346940.66925891797</v>
          </cell>
          <cell r="O174">
            <v>13457.069992794301</v>
          </cell>
          <cell r="P174">
            <v>8016</v>
          </cell>
        </row>
        <row r="175">
          <cell r="B175">
            <v>164</v>
          </cell>
          <cell r="C175" t="str">
            <v>Pipa Galvanized 2" - 4 m (tebal= 2,3 mm)</v>
          </cell>
          <cell r="D175" t="str">
            <v>B</v>
          </cell>
          <cell r="E175">
            <v>418648.05432975898</v>
          </cell>
          <cell r="F175">
            <v>15813.637440390499</v>
          </cell>
          <cell r="G175">
            <v>10015</v>
          </cell>
          <cell r="H175">
            <v>16655.2263611669</v>
          </cell>
          <cell r="I175">
            <v>10077</v>
          </cell>
          <cell r="J175">
            <v>14305.49999724</v>
          </cell>
          <cell r="K175">
            <v>9585</v>
          </cell>
          <cell r="L175">
            <v>13217.2199854422</v>
          </cell>
          <cell r="M175">
            <v>9054</v>
          </cell>
          <cell r="N175">
            <v>418648.05432975898</v>
          </cell>
          <cell r="O175">
            <v>14042.159992481</v>
          </cell>
          <cell r="P175">
            <v>9054</v>
          </cell>
        </row>
        <row r="176">
          <cell r="B176">
            <v>165</v>
          </cell>
          <cell r="C176" t="str">
            <v>Pipa Galvanized 2" - 5 m (tebal= 2,3 mm)</v>
          </cell>
          <cell r="D176" t="str">
            <v>B</v>
          </cell>
          <cell r="E176">
            <v>639861.48303980404</v>
          </cell>
          <cell r="F176">
            <v>19108.1452404718</v>
          </cell>
          <cell r="G176">
            <v>11506</v>
          </cell>
          <cell r="H176">
            <v>20125.06518641</v>
          </cell>
          <cell r="I176">
            <v>11578</v>
          </cell>
          <cell r="J176">
            <v>17286.389996664901</v>
          </cell>
          <cell r="K176">
            <v>11012</v>
          </cell>
          <cell r="L176">
            <v>15970.0799824102</v>
          </cell>
          <cell r="M176">
            <v>10402</v>
          </cell>
          <cell r="N176">
            <v>639861.48303980404</v>
          </cell>
          <cell r="O176">
            <v>16967.609990914501</v>
          </cell>
          <cell r="P176">
            <v>10402</v>
          </cell>
        </row>
        <row r="177">
          <cell r="B177">
            <v>166</v>
          </cell>
          <cell r="C177" t="str">
            <v xml:space="preserve">Pipa Galvanized 3" - 2 m (medium 2,5 mm) + Plat GW Clamp Type A </v>
          </cell>
          <cell r="D177" t="str">
            <v>B</v>
          </cell>
          <cell r="E177">
            <v>430391.58222498302</v>
          </cell>
          <cell r="F177">
            <v>18119.792900447399</v>
          </cell>
          <cell r="G177">
            <v>10603</v>
          </cell>
          <cell r="H177">
            <v>19084.113538836998</v>
          </cell>
          <cell r="I177">
            <v>10670</v>
          </cell>
          <cell r="J177">
            <v>16392.419996837401</v>
          </cell>
          <cell r="K177">
            <v>10148</v>
          </cell>
          <cell r="L177">
            <v>15144.6099833194</v>
          </cell>
          <cell r="M177">
            <v>9587</v>
          </cell>
          <cell r="N177">
            <v>430391.58222498302</v>
          </cell>
          <cell r="O177">
            <v>16089.4799913847</v>
          </cell>
          <cell r="P177">
            <v>9587</v>
          </cell>
        </row>
        <row r="178">
          <cell r="B178">
            <v>167</v>
          </cell>
          <cell r="C178" t="str">
            <v xml:space="preserve">Pipa Galvanized 3" - 2 m (medium 2,5 mm) + Plat GW Clamp Type B </v>
          </cell>
          <cell r="D178" t="str">
            <v>B</v>
          </cell>
          <cell r="E178">
            <v>463505.36681151798</v>
          </cell>
          <cell r="F178">
            <v>18119.792900447399</v>
          </cell>
          <cell r="G178">
            <v>10603</v>
          </cell>
          <cell r="H178">
            <v>19084.113538836998</v>
          </cell>
          <cell r="I178">
            <v>10670</v>
          </cell>
          <cell r="J178">
            <v>16392.419996837401</v>
          </cell>
          <cell r="K178">
            <v>10148</v>
          </cell>
          <cell r="L178">
            <v>15144.6099833194</v>
          </cell>
          <cell r="M178">
            <v>9587</v>
          </cell>
          <cell r="N178">
            <v>463505.36681151798</v>
          </cell>
          <cell r="O178">
            <v>16089.4799913847</v>
          </cell>
          <cell r="P178">
            <v>9587</v>
          </cell>
        </row>
        <row r="179">
          <cell r="B179">
            <v>168</v>
          </cell>
          <cell r="C179" t="str">
            <v xml:space="preserve">Pipa Galvanized 3" - 2 m (medium 2,5 mm) + Plat GW Clamp Type C </v>
          </cell>
          <cell r="D179" t="str">
            <v>B</v>
          </cell>
          <cell r="E179">
            <v>445844.868118699</v>
          </cell>
          <cell r="F179">
            <v>18119.792900447399</v>
          </cell>
          <cell r="G179">
            <v>10603</v>
          </cell>
          <cell r="H179">
            <v>19084.113538836998</v>
          </cell>
          <cell r="I179">
            <v>10670</v>
          </cell>
          <cell r="J179">
            <v>16392.419996837401</v>
          </cell>
          <cell r="K179">
            <v>10148</v>
          </cell>
          <cell r="L179">
            <v>15144.6099833194</v>
          </cell>
          <cell r="M179">
            <v>9587</v>
          </cell>
          <cell r="N179">
            <v>445844.868118699</v>
          </cell>
          <cell r="O179">
            <v>16089.4799913847</v>
          </cell>
          <cell r="P179">
            <v>9587</v>
          </cell>
        </row>
        <row r="180">
          <cell r="B180">
            <v>169</v>
          </cell>
          <cell r="C180" t="str">
            <v xml:space="preserve">Pipa Galvanized 3" - 3 m (medium 2,5 mm) + Plat GW Clamp Type A </v>
          </cell>
          <cell r="D180" t="str">
            <v>B</v>
          </cell>
          <cell r="E180">
            <v>448381.11221766798</v>
          </cell>
          <cell r="F180">
            <v>19767.0468004881</v>
          </cell>
          <cell r="G180">
            <v>12290</v>
          </cell>
          <cell r="H180">
            <v>20819.032951458601</v>
          </cell>
          <cell r="I180">
            <v>12367</v>
          </cell>
          <cell r="J180">
            <v>17882.369996550002</v>
          </cell>
          <cell r="K180">
            <v>11763</v>
          </cell>
          <cell r="L180">
            <v>16521.0399818033</v>
          </cell>
          <cell r="M180">
            <v>11111</v>
          </cell>
          <cell r="N180">
            <v>448381.11221766798</v>
          </cell>
          <cell r="O180">
            <v>17552.699990601199</v>
          </cell>
          <cell r="P180">
            <v>11111</v>
          </cell>
        </row>
        <row r="181">
          <cell r="B181">
            <v>170</v>
          </cell>
          <cell r="C181" t="str">
            <v xml:space="preserve">Pipa Galvanized 3" - 3 m (medium 2,5 mm) + Plat GW Clamp Type B </v>
          </cell>
          <cell r="D181" t="str">
            <v>B</v>
          </cell>
          <cell r="E181">
            <v>378003.83384628699</v>
          </cell>
          <cell r="F181">
            <v>19767.0468004881</v>
          </cell>
          <cell r="G181">
            <v>12290</v>
          </cell>
          <cell r="H181">
            <v>20819.032951458601</v>
          </cell>
          <cell r="I181">
            <v>12367</v>
          </cell>
          <cell r="J181">
            <v>17882.369996550002</v>
          </cell>
          <cell r="K181">
            <v>11763</v>
          </cell>
          <cell r="L181">
            <v>16521.0399818033</v>
          </cell>
          <cell r="M181">
            <v>11111</v>
          </cell>
          <cell r="N181">
            <v>378003.83384628699</v>
          </cell>
          <cell r="O181">
            <v>17552.699990601199</v>
          </cell>
          <cell r="P181">
            <v>11111</v>
          </cell>
        </row>
        <row r="182">
          <cell r="B182">
            <v>171</v>
          </cell>
          <cell r="C182" t="str">
            <v xml:space="preserve">Pipa Galvanized 3" - 3 m (medium 2,5 mm) + Plat GW Clamp Type C </v>
          </cell>
          <cell r="D182" t="str">
            <v>B</v>
          </cell>
          <cell r="E182">
            <v>409327.98643354903</v>
          </cell>
          <cell r="F182">
            <v>19767.0468004881</v>
          </cell>
          <cell r="G182">
            <v>12290</v>
          </cell>
          <cell r="H182">
            <v>20819.032951458601</v>
          </cell>
          <cell r="I182">
            <v>12367</v>
          </cell>
          <cell r="J182">
            <v>17882.369996550002</v>
          </cell>
          <cell r="K182">
            <v>11763</v>
          </cell>
          <cell r="L182">
            <v>16521.0399818033</v>
          </cell>
          <cell r="M182">
            <v>11111</v>
          </cell>
          <cell r="N182">
            <v>409327.98643354903</v>
          </cell>
          <cell r="O182">
            <v>17552.699990601199</v>
          </cell>
          <cell r="P182">
            <v>11111</v>
          </cell>
        </row>
        <row r="183">
          <cell r="B183">
            <v>172</v>
          </cell>
          <cell r="C183" t="str">
            <v xml:space="preserve">Pipa Galvanized 3" - 4 m (medium 2,5 mm) + Plat GW Clamp Type A </v>
          </cell>
          <cell r="D183" t="str">
            <v>B</v>
          </cell>
          <cell r="E183">
            <v>378886.53254592803</v>
          </cell>
          <cell r="F183">
            <v>25038.259280618298</v>
          </cell>
          <cell r="G183">
            <v>14616</v>
          </cell>
          <cell r="H183">
            <v>26370.775071847602</v>
          </cell>
          <cell r="I183">
            <v>14707</v>
          </cell>
          <cell r="J183">
            <v>22650.209995630099</v>
          </cell>
          <cell r="K183">
            <v>13988</v>
          </cell>
          <cell r="L183">
            <v>20926.7799769507</v>
          </cell>
          <cell r="M183">
            <v>13214</v>
          </cell>
          <cell r="N183">
            <v>378886.53254592803</v>
          </cell>
          <cell r="O183">
            <v>22232.429988095399</v>
          </cell>
          <cell r="P183">
            <v>13214</v>
          </cell>
        </row>
        <row r="184">
          <cell r="B184">
            <v>173</v>
          </cell>
          <cell r="C184" t="str">
            <v xml:space="preserve">Pipa Galvanized 3" - 4 m (medium 2,5 mm) + Plat GW Clamp Type B </v>
          </cell>
          <cell r="D184" t="str">
            <v>B</v>
          </cell>
          <cell r="E184">
            <v>378003.83384628699</v>
          </cell>
          <cell r="F184">
            <v>25038.259280618298</v>
          </cell>
          <cell r="G184">
            <v>14616</v>
          </cell>
          <cell r="H184">
            <v>26370.775071847602</v>
          </cell>
          <cell r="I184">
            <v>14707</v>
          </cell>
          <cell r="J184">
            <v>22650.209995630099</v>
          </cell>
          <cell r="K184">
            <v>13988</v>
          </cell>
          <cell r="L184">
            <v>20926.7799769507</v>
          </cell>
          <cell r="M184">
            <v>13214</v>
          </cell>
          <cell r="N184">
            <v>378003.83384628699</v>
          </cell>
          <cell r="O184">
            <v>22232.429988095399</v>
          </cell>
          <cell r="P184">
            <v>13214</v>
          </cell>
        </row>
        <row r="185">
          <cell r="B185">
            <v>174</v>
          </cell>
          <cell r="C185" t="str">
            <v xml:space="preserve">Pipa Galvanized 3" - 4 m (medium 2,5 mm) + Plat GW Clamp Type C </v>
          </cell>
          <cell r="D185" t="str">
            <v>B</v>
          </cell>
          <cell r="E185">
            <v>409327.98643354903</v>
          </cell>
          <cell r="F185">
            <v>25038.259280618298</v>
          </cell>
          <cell r="G185">
            <v>14616</v>
          </cell>
          <cell r="H185">
            <v>26370.775071847602</v>
          </cell>
          <cell r="I185">
            <v>14707</v>
          </cell>
          <cell r="J185">
            <v>22650.209995630099</v>
          </cell>
          <cell r="K185">
            <v>13988</v>
          </cell>
          <cell r="L185">
            <v>20926.7799769507</v>
          </cell>
          <cell r="M185">
            <v>13214</v>
          </cell>
          <cell r="N185">
            <v>409327.98643354903</v>
          </cell>
          <cell r="O185">
            <v>22232.429988095399</v>
          </cell>
          <cell r="P185">
            <v>13214</v>
          </cell>
        </row>
        <row r="186">
          <cell r="B186">
            <v>175</v>
          </cell>
          <cell r="C186" t="str">
            <v>Pipa Galvanized 3/4" - 2 m (tebal= 1,6 mm)</v>
          </cell>
          <cell r="D186" t="str">
            <v>B</v>
          </cell>
          <cell r="E186">
            <v>81870.071366707896</v>
          </cell>
          <cell r="F186">
            <v>11201.3265202766</v>
          </cell>
          <cell r="G186">
            <v>5633</v>
          </cell>
          <cell r="H186">
            <v>11797.452005826501</v>
          </cell>
          <cell r="I186">
            <v>5669</v>
          </cell>
          <cell r="J186">
            <v>10133.6399980449</v>
          </cell>
          <cell r="K186">
            <v>5392</v>
          </cell>
          <cell r="L186">
            <v>9362.4399896879804</v>
          </cell>
          <cell r="M186">
            <v>5093</v>
          </cell>
          <cell r="N186">
            <v>81870.071366707896</v>
          </cell>
          <cell r="O186">
            <v>9946.5299946740397</v>
          </cell>
          <cell r="P186">
            <v>5093</v>
          </cell>
        </row>
        <row r="187">
          <cell r="B187">
            <v>176</v>
          </cell>
          <cell r="C187" t="str">
            <v>Pipa Galvanized 4" - 1 m (tebal= 3,2 mm)</v>
          </cell>
          <cell r="D187" t="str">
            <v>B</v>
          </cell>
          <cell r="E187">
            <v>389725.92344152002</v>
          </cell>
          <cell r="F187">
            <v>10542.424960260299</v>
          </cell>
          <cell r="G187">
            <v>6076</v>
          </cell>
          <cell r="H187">
            <v>11103.4842407779</v>
          </cell>
          <cell r="I187">
            <v>6114</v>
          </cell>
          <cell r="J187">
            <v>9537.6599981599102</v>
          </cell>
          <cell r="K187">
            <v>5816</v>
          </cell>
          <cell r="L187">
            <v>8811.4799902948198</v>
          </cell>
          <cell r="M187">
            <v>5494</v>
          </cell>
          <cell r="N187">
            <v>389725.92344152002</v>
          </cell>
          <cell r="O187">
            <v>9361.4399949873296</v>
          </cell>
          <cell r="P187">
            <v>5494</v>
          </cell>
        </row>
        <row r="188">
          <cell r="B188">
            <v>177</v>
          </cell>
          <cell r="C188" t="str">
            <v>Pipa Galvanized 4" - 2 m (medium 3,2 mm) + plat GW Clamp type A</v>
          </cell>
          <cell r="D188" t="str">
            <v>B</v>
          </cell>
          <cell r="E188">
            <v>582875.68536297698</v>
          </cell>
          <cell r="F188">
            <v>25697.160840634599</v>
          </cell>
          <cell r="G188">
            <v>14616</v>
          </cell>
          <cell r="H188">
            <v>27064.742836896199</v>
          </cell>
          <cell r="I188">
            <v>14707</v>
          </cell>
          <cell r="J188">
            <v>23246.189995515098</v>
          </cell>
          <cell r="K188">
            <v>13988</v>
          </cell>
          <cell r="L188">
            <v>21477.739976343899</v>
          </cell>
          <cell r="M188">
            <v>13214</v>
          </cell>
          <cell r="N188">
            <v>582875.68536297698</v>
          </cell>
          <cell r="O188">
            <v>22817.5199877821</v>
          </cell>
          <cell r="P188">
            <v>13214</v>
          </cell>
        </row>
        <row r="189">
          <cell r="B189">
            <v>178</v>
          </cell>
          <cell r="C189" t="str">
            <v>Pipa Galvanized 4" - 2 m (medium 3,2 mm) + plat GW Clamp type B</v>
          </cell>
          <cell r="D189" t="str">
            <v>B</v>
          </cell>
          <cell r="E189">
            <v>659446.76823183906</v>
          </cell>
          <cell r="F189">
            <v>25697.160840634599</v>
          </cell>
          <cell r="G189">
            <v>14616</v>
          </cell>
          <cell r="H189">
            <v>27064.742836896199</v>
          </cell>
          <cell r="I189">
            <v>14707</v>
          </cell>
          <cell r="J189">
            <v>23246.189995515098</v>
          </cell>
          <cell r="K189">
            <v>13988</v>
          </cell>
          <cell r="L189">
            <v>21477.739976343899</v>
          </cell>
          <cell r="M189">
            <v>13214</v>
          </cell>
          <cell r="N189">
            <v>659446.76823183906</v>
          </cell>
          <cell r="O189">
            <v>22817.5199877821</v>
          </cell>
          <cell r="P189">
            <v>13214</v>
          </cell>
        </row>
        <row r="190">
          <cell r="B190">
            <v>179</v>
          </cell>
          <cell r="C190" t="str">
            <v>Pipa Galvanized 4" - 2 m (medium 3,2 mm) + plat GW Clamp type C</v>
          </cell>
          <cell r="D190" t="str">
            <v>B</v>
          </cell>
          <cell r="E190">
            <v>686940.92192065902</v>
          </cell>
          <cell r="F190">
            <v>25697.160840634599</v>
          </cell>
          <cell r="G190">
            <v>14616</v>
          </cell>
          <cell r="H190">
            <v>27064.742836896199</v>
          </cell>
          <cell r="I190">
            <v>14707</v>
          </cell>
          <cell r="J190">
            <v>23246.189995515098</v>
          </cell>
          <cell r="K190">
            <v>13988</v>
          </cell>
          <cell r="L190">
            <v>21477.739976343899</v>
          </cell>
          <cell r="M190">
            <v>13214</v>
          </cell>
          <cell r="N190">
            <v>686940.92192065902</v>
          </cell>
          <cell r="O190">
            <v>22817.5199877821</v>
          </cell>
          <cell r="P190">
            <v>13214</v>
          </cell>
        </row>
        <row r="191">
          <cell r="B191">
            <v>180</v>
          </cell>
          <cell r="C191" t="str">
            <v>Pipa Galvanized 4" - 3 m (medium 3,2 mm) + plat GW Clamp type A</v>
          </cell>
          <cell r="D191" t="str">
            <v>B</v>
          </cell>
          <cell r="E191">
            <v>961455.55700902897</v>
          </cell>
          <cell r="F191">
            <v>25697.160840634599</v>
          </cell>
          <cell r="G191">
            <v>14616</v>
          </cell>
          <cell r="H191">
            <v>27064.742836896199</v>
          </cell>
          <cell r="I191">
            <v>14707</v>
          </cell>
          <cell r="J191">
            <v>23246.189995515098</v>
          </cell>
          <cell r="K191">
            <v>13988</v>
          </cell>
          <cell r="L191">
            <v>21477.739976343899</v>
          </cell>
          <cell r="M191">
            <v>13214</v>
          </cell>
          <cell r="N191">
            <v>961455.55700902897</v>
          </cell>
          <cell r="O191">
            <v>22817.5199877821</v>
          </cell>
          <cell r="P191">
            <v>13214</v>
          </cell>
        </row>
        <row r="192">
          <cell r="B192">
            <v>181</v>
          </cell>
          <cell r="C192" t="str">
            <v>Pipa Galvanized 4" - 3 m (medium 3,2 mm) + plat GW Clamp type B</v>
          </cell>
          <cell r="D192" t="str">
            <v>B</v>
          </cell>
          <cell r="E192">
            <v>960468.46310943004</v>
          </cell>
          <cell r="F192">
            <v>25697.160840634599</v>
          </cell>
          <cell r="G192">
            <v>14616</v>
          </cell>
          <cell r="H192">
            <v>27064.742836896199</v>
          </cell>
          <cell r="I192">
            <v>14707</v>
          </cell>
          <cell r="J192">
            <v>23246.189995515098</v>
          </cell>
          <cell r="K192">
            <v>13988</v>
          </cell>
          <cell r="L192">
            <v>21477.739976343899</v>
          </cell>
          <cell r="M192">
            <v>13214</v>
          </cell>
          <cell r="N192">
            <v>960468.46310943004</v>
          </cell>
          <cell r="O192">
            <v>22817.5199877821</v>
          </cell>
          <cell r="P192">
            <v>13214</v>
          </cell>
        </row>
        <row r="193">
          <cell r="B193">
            <v>182</v>
          </cell>
          <cell r="C193" t="str">
            <v>Pipa Galvanized 4" - 3 m (medium 3,2 mm) + plat GW Clamp type C</v>
          </cell>
          <cell r="D193" t="str">
            <v>B</v>
          </cell>
          <cell r="E193">
            <v>988074.46879820398</v>
          </cell>
          <cell r="F193">
            <v>25697.160840634599</v>
          </cell>
          <cell r="G193">
            <v>14616</v>
          </cell>
          <cell r="H193">
            <v>27064.742836896199</v>
          </cell>
          <cell r="I193">
            <v>14707</v>
          </cell>
          <cell r="J193">
            <v>23246.189995515098</v>
          </cell>
          <cell r="K193">
            <v>13988</v>
          </cell>
          <cell r="L193">
            <v>21477.739976343899</v>
          </cell>
          <cell r="M193">
            <v>13214</v>
          </cell>
          <cell r="N193">
            <v>988074.46879820398</v>
          </cell>
          <cell r="O193">
            <v>22817.5199877821</v>
          </cell>
          <cell r="P193">
            <v>13214</v>
          </cell>
        </row>
        <row r="194">
          <cell r="B194">
            <v>183</v>
          </cell>
          <cell r="C194" t="str">
            <v>Pipa Galvanized 4" - 4 m (medium 3,2 mm) + plat GW Clamp type A</v>
          </cell>
          <cell r="D194" t="str">
            <v>B</v>
          </cell>
          <cell r="E194">
            <v>1266311.91128506</v>
          </cell>
          <cell r="F194">
            <v>25697.160840634599</v>
          </cell>
          <cell r="G194">
            <v>14616</v>
          </cell>
          <cell r="H194">
            <v>27064.742836896199</v>
          </cell>
          <cell r="I194">
            <v>14707</v>
          </cell>
          <cell r="J194">
            <v>23246.189995515098</v>
          </cell>
          <cell r="K194">
            <v>13988</v>
          </cell>
          <cell r="L194">
            <v>21477.739976343899</v>
          </cell>
          <cell r="M194">
            <v>13214</v>
          </cell>
          <cell r="N194">
            <v>1266311.91128506</v>
          </cell>
          <cell r="O194">
            <v>22817.5199877821</v>
          </cell>
          <cell r="P194">
            <v>13214</v>
          </cell>
        </row>
        <row r="195">
          <cell r="B195">
            <v>184</v>
          </cell>
          <cell r="C195" t="str">
            <v>Pipa Galvanized 4" - 4 m (medium 3,2 mm) + plat GW Clamp type B</v>
          </cell>
          <cell r="D195" t="str">
            <v>B</v>
          </cell>
          <cell r="E195">
            <v>1265325.7494854601</v>
          </cell>
          <cell r="F195">
            <v>25697.160840634599</v>
          </cell>
          <cell r="G195">
            <v>14616</v>
          </cell>
          <cell r="H195">
            <v>27064.742836896199</v>
          </cell>
          <cell r="I195">
            <v>14707</v>
          </cell>
          <cell r="J195">
            <v>23246.189995515098</v>
          </cell>
          <cell r="K195">
            <v>13988</v>
          </cell>
          <cell r="L195">
            <v>21477.739976343899</v>
          </cell>
          <cell r="M195">
            <v>13214</v>
          </cell>
          <cell r="N195">
            <v>1265325.7494854601</v>
          </cell>
          <cell r="O195">
            <v>22817.5199877821</v>
          </cell>
          <cell r="P195">
            <v>13214</v>
          </cell>
        </row>
        <row r="196">
          <cell r="B196">
            <v>185</v>
          </cell>
          <cell r="C196" t="str">
            <v>Pipa Galvanized 4" - 4 m (medium 3,2 mm) + plat GW Clamp type C</v>
          </cell>
          <cell r="D196" t="str">
            <v>B</v>
          </cell>
          <cell r="E196">
            <v>1292930.82307424</v>
          </cell>
          <cell r="F196">
            <v>25697.160840634599</v>
          </cell>
          <cell r="G196">
            <v>14616</v>
          </cell>
          <cell r="H196">
            <v>27064.742836896199</v>
          </cell>
          <cell r="I196">
            <v>14707</v>
          </cell>
          <cell r="J196">
            <v>23246.189995515098</v>
          </cell>
          <cell r="K196">
            <v>13988</v>
          </cell>
          <cell r="L196">
            <v>21477.739976343899</v>
          </cell>
          <cell r="M196">
            <v>13214</v>
          </cell>
          <cell r="N196">
            <v>1292930.82307424</v>
          </cell>
          <cell r="O196">
            <v>22817.5199877821</v>
          </cell>
          <cell r="P196">
            <v>13214</v>
          </cell>
        </row>
        <row r="197">
          <cell r="B197">
            <v>186</v>
          </cell>
          <cell r="C197" t="str">
            <v>Pipa Galvanized 4" - 4 m (tebal= 3,2 mm)</v>
          </cell>
          <cell r="D197" t="str">
            <v>B</v>
          </cell>
          <cell r="E197">
            <v>1470266.5764021201</v>
          </cell>
          <cell r="F197">
            <v>19767.0468004881</v>
          </cell>
          <cell r="G197">
            <v>12290</v>
          </cell>
          <cell r="H197">
            <v>20819.032951458601</v>
          </cell>
          <cell r="I197">
            <v>12367</v>
          </cell>
          <cell r="J197">
            <v>17882.369996550002</v>
          </cell>
          <cell r="K197">
            <v>11763</v>
          </cell>
          <cell r="L197">
            <v>16521.0399818033</v>
          </cell>
          <cell r="M197">
            <v>11111</v>
          </cell>
          <cell r="N197">
            <v>1470266.5764021201</v>
          </cell>
          <cell r="O197">
            <v>17552.699990601199</v>
          </cell>
          <cell r="P197">
            <v>11111</v>
          </cell>
        </row>
        <row r="198">
          <cell r="B198">
            <v>187</v>
          </cell>
          <cell r="C198" t="str">
            <v>Pipa Galvanized 4" - 5 m (tebal= 3,2 mm)</v>
          </cell>
          <cell r="D198" t="str">
            <v>B</v>
          </cell>
          <cell r="E198">
            <v>1627257.3830382801</v>
          </cell>
          <cell r="F198">
            <v>23061.5546005695</v>
          </cell>
          <cell r="G198">
            <v>13190</v>
          </cell>
          <cell r="H198">
            <v>24288.871776701701</v>
          </cell>
          <cell r="I198">
            <v>13272</v>
          </cell>
          <cell r="J198">
            <v>20862.269995975101</v>
          </cell>
          <cell r="K198">
            <v>12624</v>
          </cell>
          <cell r="L198">
            <v>19274.869978770199</v>
          </cell>
          <cell r="M198">
            <v>11925</v>
          </cell>
          <cell r="N198">
            <v>1627257.3830382801</v>
          </cell>
          <cell r="O198">
            <v>20478.149989034799</v>
          </cell>
          <cell r="P198">
            <v>11925</v>
          </cell>
        </row>
        <row r="199">
          <cell r="B199">
            <v>188</v>
          </cell>
          <cell r="C199" t="str">
            <v>Pipa Galvanized 4" - 6 m (tebal= 3,2 mm)</v>
          </cell>
          <cell r="D199" t="str">
            <v>B</v>
          </cell>
          <cell r="E199">
            <v>1860104.3518435999</v>
          </cell>
          <cell r="F199">
            <v>30968.373320764698</v>
          </cell>
          <cell r="G199">
            <v>18026</v>
          </cell>
          <cell r="H199">
            <v>32616.484957285102</v>
          </cell>
          <cell r="I199">
            <v>18138</v>
          </cell>
          <cell r="J199">
            <v>28015.019994595099</v>
          </cell>
          <cell r="K199">
            <v>17252</v>
          </cell>
          <cell r="L199">
            <v>25883.479971491299</v>
          </cell>
          <cell r="M199">
            <v>16297</v>
          </cell>
          <cell r="N199">
            <v>1860104.3518435999</v>
          </cell>
          <cell r="O199">
            <v>27498.239985275799</v>
          </cell>
          <cell r="P199">
            <v>16297</v>
          </cell>
        </row>
        <row r="200">
          <cell r="B200">
            <v>189</v>
          </cell>
          <cell r="C200" t="str">
            <v>Pipa Galvanized 5" - 4 m (tebal= 4,0 mm)</v>
          </cell>
          <cell r="D200" t="str">
            <v>B</v>
          </cell>
          <cell r="E200">
            <v>985883.10169909603</v>
          </cell>
          <cell r="F200">
            <v>26356.062400650801</v>
          </cell>
          <cell r="G200">
            <v>15905</v>
          </cell>
          <cell r="H200">
            <v>27758.7106019448</v>
          </cell>
          <cell r="I200">
            <v>16004</v>
          </cell>
          <cell r="J200">
            <v>23843.159995400001</v>
          </cell>
          <cell r="K200">
            <v>15222</v>
          </cell>
          <cell r="L200">
            <v>22027.729975738101</v>
          </cell>
          <cell r="M200">
            <v>14379</v>
          </cell>
          <cell r="N200">
            <v>985883.10169909603</v>
          </cell>
          <cell r="O200">
            <v>23402.609987468801</v>
          </cell>
          <cell r="P200">
            <v>14379</v>
          </cell>
        </row>
        <row r="201">
          <cell r="B201">
            <v>190</v>
          </cell>
          <cell r="C201" t="str">
            <v>Pipa Galvanized 5" - 5 m (tebal= 4,0 mm)</v>
          </cell>
          <cell r="D201" t="str">
            <v>B</v>
          </cell>
          <cell r="E201">
            <v>1150196.4859322801</v>
          </cell>
          <cell r="F201">
            <v>34262.881120846097</v>
          </cell>
          <cell r="G201">
            <v>20029</v>
          </cell>
          <cell r="H201">
            <v>36086.323782528198</v>
          </cell>
          <cell r="I201">
            <v>20154</v>
          </cell>
          <cell r="J201">
            <v>30994.919994020202</v>
          </cell>
          <cell r="K201">
            <v>19168</v>
          </cell>
          <cell r="L201">
            <v>28636.3399684592</v>
          </cell>
          <cell r="M201">
            <v>18108</v>
          </cell>
          <cell r="N201">
            <v>1150196.4859322801</v>
          </cell>
          <cell r="O201">
            <v>30423.689983709301</v>
          </cell>
          <cell r="P201">
            <v>18108</v>
          </cell>
        </row>
        <row r="202">
          <cell r="B202">
            <v>191</v>
          </cell>
          <cell r="C202" t="str">
            <v>Pipa Galvanized 5" - 6 m (tebal= 4,0 mm)</v>
          </cell>
          <cell r="D202" t="str">
            <v>B</v>
          </cell>
          <cell r="E202">
            <v>1956960.72700421</v>
          </cell>
          <cell r="F202">
            <v>46123.109201138897</v>
          </cell>
          <cell r="G202">
            <v>27038</v>
          </cell>
          <cell r="H202">
            <v>48577.743553403401</v>
          </cell>
          <cell r="I202">
            <v>27207</v>
          </cell>
          <cell r="J202">
            <v>41724.5399919501</v>
          </cell>
          <cell r="K202">
            <v>25878</v>
          </cell>
          <cell r="L202">
            <v>38548.769957541503</v>
          </cell>
          <cell r="M202">
            <v>24445</v>
          </cell>
          <cell r="N202">
            <v>1956960.72700421</v>
          </cell>
          <cell r="O202">
            <v>40955.309978070101</v>
          </cell>
          <cell r="P202">
            <v>24445</v>
          </cell>
        </row>
        <row r="203">
          <cell r="B203">
            <v>192</v>
          </cell>
          <cell r="C203" t="str">
            <v>Pipa Air 3" - 6 m tbl 2,5 mm (medium)</v>
          </cell>
          <cell r="D203" t="str">
            <v>B</v>
          </cell>
          <cell r="E203">
            <v>1045998.8911746501</v>
          </cell>
          <cell r="F203">
            <v>52152.540531000501</v>
          </cell>
          <cell r="G203">
            <v>32061</v>
          </cell>
          <cell r="H203">
            <v>55015.626650949896</v>
          </cell>
          <cell r="I203">
            <v>32535</v>
          </cell>
          <cell r="J203">
            <v>48656.519990612702</v>
          </cell>
          <cell r="K203">
            <v>32724</v>
          </cell>
          <cell r="L203">
            <v>45509.489949874798</v>
          </cell>
          <cell r="M203">
            <v>32670</v>
          </cell>
          <cell r="N203">
            <v>1045998.8911746501</v>
          </cell>
          <cell r="O203">
            <v>47942.729974328598</v>
          </cell>
          <cell r="P203">
            <v>32061</v>
          </cell>
        </row>
        <row r="204">
          <cell r="B204">
            <v>193</v>
          </cell>
          <cell r="C204" t="str">
            <v>Pipa Air 4" - 6 m (555/u/2009)</v>
          </cell>
          <cell r="D204" t="str">
            <v>B</v>
          </cell>
          <cell r="E204">
            <v>1292575.69297438</v>
          </cell>
          <cell r="F204">
            <v>75331.447433667403</v>
          </cell>
          <cell r="G204">
            <v>45804</v>
          </cell>
          <cell r="H204">
            <v>79467.016273594301</v>
          </cell>
          <cell r="I204">
            <v>46481</v>
          </cell>
          <cell r="J204">
            <v>70282.079986440498</v>
          </cell>
          <cell r="K204">
            <v>46750</v>
          </cell>
          <cell r="L204">
            <v>65735.929927596895</v>
          </cell>
          <cell r="M204">
            <v>46672</v>
          </cell>
          <cell r="N204">
            <v>1292575.69297438</v>
          </cell>
          <cell r="O204">
            <v>69250.499962919203</v>
          </cell>
          <cell r="P204">
            <v>45804</v>
          </cell>
        </row>
        <row r="205">
          <cell r="B205">
            <v>194</v>
          </cell>
          <cell r="C205" t="str">
            <v>Pipa Air PVC 2" - 1 m (AW)</v>
          </cell>
          <cell r="D205" t="str">
            <v>B</v>
          </cell>
          <cell r="E205">
            <v>41944.499982943496</v>
          </cell>
          <cell r="F205">
            <v>6953.6720708000603</v>
          </cell>
          <cell r="G205">
            <v>4085</v>
          </cell>
          <cell r="H205">
            <v>7335.4168867933204</v>
          </cell>
          <cell r="I205">
            <v>4145</v>
          </cell>
          <cell r="J205">
            <v>6488.4599987481897</v>
          </cell>
          <cell r="K205">
            <v>4169</v>
          </cell>
          <cell r="L205">
            <v>6068.3199933162095</v>
          </cell>
          <cell r="M205">
            <v>4162</v>
          </cell>
          <cell r="N205">
            <v>41944.499982943496</v>
          </cell>
          <cell r="O205">
            <v>6392.4299965771097</v>
          </cell>
          <cell r="P205">
            <v>4085</v>
          </cell>
        </row>
        <row r="206">
          <cell r="B206">
            <v>195</v>
          </cell>
          <cell r="C206" t="str">
            <v>Pipa Air PVC 2" - 3 m (AW)</v>
          </cell>
          <cell r="D206" t="str">
            <v>B</v>
          </cell>
          <cell r="E206">
            <v>97712.975060265497</v>
          </cell>
          <cell r="F206">
            <v>7533.1447433667399</v>
          </cell>
          <cell r="G206">
            <v>4795</v>
          </cell>
          <cell r="H206">
            <v>7946.7016273594299</v>
          </cell>
          <cell r="I206">
            <v>4866</v>
          </cell>
          <cell r="J206">
            <v>7028.9999986438997</v>
          </cell>
          <cell r="K206">
            <v>4895</v>
          </cell>
          <cell r="L206">
            <v>6573.6899927595796</v>
          </cell>
          <cell r="M206">
            <v>4886</v>
          </cell>
          <cell r="N206">
            <v>97712.975060265497</v>
          </cell>
          <cell r="O206">
            <v>6925.0499962919203</v>
          </cell>
          <cell r="P206">
            <v>4795</v>
          </cell>
        </row>
        <row r="207">
          <cell r="B207">
            <v>196</v>
          </cell>
          <cell r="C207" t="str">
            <v>Pipa Galvanized 3/4" - 6 m (tebal= 1,6 mm)</v>
          </cell>
          <cell r="D207" t="str">
            <v>B</v>
          </cell>
          <cell r="E207">
            <v>211162.59441413201</v>
          </cell>
          <cell r="F207">
            <v>10430.508106200101</v>
          </cell>
          <cell r="G207">
            <v>6127</v>
          </cell>
          <cell r="H207">
            <v>11003.12533019</v>
          </cell>
          <cell r="I207">
            <v>6217</v>
          </cell>
          <cell r="J207">
            <v>9731.6999981224708</v>
          </cell>
          <cell r="K207">
            <v>6253</v>
          </cell>
          <cell r="L207">
            <v>9102.4799899743102</v>
          </cell>
          <cell r="M207">
            <v>6243</v>
          </cell>
          <cell r="N207">
            <v>211162.59441413201</v>
          </cell>
          <cell r="O207">
            <v>9589.1399948653998</v>
          </cell>
          <cell r="P207">
            <v>6127</v>
          </cell>
        </row>
        <row r="208">
          <cell r="B208">
            <v>197</v>
          </cell>
          <cell r="C208" t="str">
            <v>Pipa Galvanized 6" - 4 m (tebal= 5,0 mm)</v>
          </cell>
          <cell r="D208" t="str">
            <v>B</v>
          </cell>
          <cell r="E208">
            <v>3714356.97988958</v>
          </cell>
          <cell r="F208">
            <v>28973.633628333599</v>
          </cell>
          <cell r="G208">
            <v>17444</v>
          </cell>
          <cell r="H208">
            <v>30564.237028305499</v>
          </cell>
          <cell r="I208">
            <v>17554</v>
          </cell>
          <cell r="J208">
            <v>27031.9499947847</v>
          </cell>
          <cell r="K208">
            <v>16696</v>
          </cell>
          <cell r="L208">
            <v>25283.049972152599</v>
          </cell>
          <cell r="M208">
            <v>15771</v>
          </cell>
          <cell r="N208">
            <v>3714356.97988958</v>
          </cell>
          <cell r="O208">
            <v>26634.9599857381</v>
          </cell>
          <cell r="P208">
            <v>15771</v>
          </cell>
        </row>
        <row r="209">
          <cell r="B209">
            <v>198</v>
          </cell>
          <cell r="C209" t="str">
            <v>Pipa Galvanized 6" - 5 m (tebal= 5,0 mm)</v>
          </cell>
          <cell r="D209" t="str">
            <v>B</v>
          </cell>
          <cell r="E209">
            <v>4322613.7482422302</v>
          </cell>
          <cell r="F209">
            <v>38245.196389400298</v>
          </cell>
          <cell r="G209">
            <v>22532</v>
          </cell>
          <cell r="H209">
            <v>40344.792877363303</v>
          </cell>
          <cell r="I209">
            <v>22673</v>
          </cell>
          <cell r="J209">
            <v>35681.579993116</v>
          </cell>
          <cell r="K209">
            <v>21565</v>
          </cell>
          <cell r="L209">
            <v>33373.819963241302</v>
          </cell>
          <cell r="M209">
            <v>20371</v>
          </cell>
          <cell r="N209">
            <v>4322613.7482422302</v>
          </cell>
          <cell r="O209">
            <v>35157.869981174401</v>
          </cell>
          <cell r="P209">
            <v>20371</v>
          </cell>
        </row>
        <row r="210">
          <cell r="B210">
            <v>199</v>
          </cell>
          <cell r="C210" t="str">
            <v>Pipa PVC 4" &amp; Tutup jumperan</v>
          </cell>
          <cell r="D210" t="str">
            <v>B</v>
          </cell>
          <cell r="E210">
            <v>92224.770262497303</v>
          </cell>
          <cell r="F210">
            <v>12748.398796466799</v>
          </cell>
          <cell r="G210">
            <v>8016</v>
          </cell>
          <cell r="H210">
            <v>13448.2642924544</v>
          </cell>
          <cell r="I210">
            <v>8134</v>
          </cell>
          <cell r="J210">
            <v>11893.8599977053</v>
          </cell>
          <cell r="K210">
            <v>8181</v>
          </cell>
          <cell r="L210">
            <v>11124.9299877467</v>
          </cell>
          <cell r="M210">
            <v>8168</v>
          </cell>
          <cell r="N210">
            <v>92224.770262497303</v>
          </cell>
          <cell r="O210">
            <v>11719.6199937246</v>
          </cell>
          <cell r="P210">
            <v>8016</v>
          </cell>
        </row>
        <row r="211">
          <cell r="B211">
            <v>200</v>
          </cell>
          <cell r="C211" t="str">
            <v xml:space="preserve">Plastic Strap </v>
          </cell>
          <cell r="D211" t="str">
            <v>B</v>
          </cell>
          <cell r="E211">
            <v>2355.41669904218</v>
          </cell>
          <cell r="F211">
            <v>2317.8906902666899</v>
          </cell>
          <cell r="G211">
            <v>1379</v>
          </cell>
          <cell r="H211">
            <v>2445.1389622644401</v>
          </cell>
          <cell r="I211">
            <v>1400</v>
          </cell>
          <cell r="J211">
            <v>2163.1499995826598</v>
          </cell>
          <cell r="K211">
            <v>1408</v>
          </cell>
          <cell r="L211">
            <v>2023.4199977713599</v>
          </cell>
          <cell r="M211">
            <v>1405</v>
          </cell>
          <cell r="N211">
            <v>2355.41669904218</v>
          </cell>
          <cell r="O211">
            <v>2131.4699988586799</v>
          </cell>
          <cell r="P211">
            <v>1379</v>
          </cell>
        </row>
        <row r="212">
          <cell r="B212">
            <v>201</v>
          </cell>
          <cell r="C212" t="str">
            <v>Plat Tembaga Uk.400 x 80 x 5 (untuk jumper Termination)</v>
          </cell>
          <cell r="D212" t="str">
            <v>B</v>
          </cell>
          <cell r="E212">
            <v>422305.61472827202</v>
          </cell>
          <cell r="F212">
            <v>26356.062400650801</v>
          </cell>
          <cell r="G212">
            <v>15905</v>
          </cell>
          <cell r="H212">
            <v>27758.7106019448</v>
          </cell>
          <cell r="I212">
            <v>16004</v>
          </cell>
          <cell r="J212">
            <v>23843.159995400001</v>
          </cell>
          <cell r="K212">
            <v>15222</v>
          </cell>
          <cell r="L212">
            <v>22027.729975738101</v>
          </cell>
          <cell r="M212">
            <v>14379</v>
          </cell>
          <cell r="N212">
            <v>422305.61472827202</v>
          </cell>
          <cell r="O212">
            <v>23402.609987468801</v>
          </cell>
          <cell r="P212">
            <v>14379</v>
          </cell>
        </row>
        <row r="213">
          <cell r="B213">
            <v>202</v>
          </cell>
          <cell r="C213" t="e">
            <v>#N/A</v>
          </cell>
          <cell r="D213" t="str">
            <v>B</v>
          </cell>
          <cell r="E213" t="e">
            <v>#N/A</v>
          </cell>
          <cell r="F213" t="e">
            <v>#N/A</v>
          </cell>
          <cell r="G213">
            <v>4508</v>
          </cell>
          <cell r="H213" t="e">
            <v>#N/A</v>
          </cell>
          <cell r="I213">
            <v>4535</v>
          </cell>
          <cell r="J213" t="e">
            <v>#N/A</v>
          </cell>
          <cell r="K213">
            <v>4314</v>
          </cell>
          <cell r="L213" t="e">
            <v>#N/A</v>
          </cell>
          <cell r="M213">
            <v>4075</v>
          </cell>
          <cell r="N213" t="e">
            <v>#N/A</v>
          </cell>
          <cell r="O213" t="e">
            <v>#N/A</v>
          </cell>
          <cell r="P213">
            <v>4075</v>
          </cell>
        </row>
        <row r="214">
          <cell r="B214">
            <v>203</v>
          </cell>
          <cell r="C214" t="e">
            <v>#N/A</v>
          </cell>
          <cell r="D214" t="str">
            <v>B</v>
          </cell>
          <cell r="E214" t="e">
            <v>#N/A</v>
          </cell>
          <cell r="F214" t="e">
            <v>#N/A</v>
          </cell>
          <cell r="G214">
            <v>4917</v>
          </cell>
          <cell r="H214" t="e">
            <v>#N/A</v>
          </cell>
          <cell r="I214">
            <v>4948</v>
          </cell>
          <cell r="J214" t="e">
            <v>#N/A</v>
          </cell>
          <cell r="K214">
            <v>4706</v>
          </cell>
          <cell r="L214" t="e">
            <v>#N/A</v>
          </cell>
          <cell r="M214">
            <v>4446</v>
          </cell>
          <cell r="N214" t="e">
            <v>#N/A</v>
          </cell>
          <cell r="O214" t="e">
            <v>#N/A</v>
          </cell>
          <cell r="P214">
            <v>4446</v>
          </cell>
        </row>
        <row r="215">
          <cell r="B215">
            <v>204</v>
          </cell>
          <cell r="C215" t="str">
            <v>Pondasi type A (1 tiang) (91/u/2009)</v>
          </cell>
          <cell r="D215" t="str">
            <v>B</v>
          </cell>
          <cell r="E215">
            <v>492236.41719983501</v>
          </cell>
          <cell r="F215">
            <v>295332.17898634798</v>
          </cell>
          <cell r="G215">
            <v>183777</v>
          </cell>
          <cell r="H215">
            <v>310660.315812452</v>
          </cell>
          <cell r="I215">
            <v>186497</v>
          </cell>
          <cell r="J215">
            <v>260593.739949724</v>
          </cell>
          <cell r="K215">
            <v>187577</v>
          </cell>
          <cell r="L215">
            <v>238290.199737541</v>
          </cell>
          <cell r="M215">
            <v>187264</v>
          </cell>
          <cell r="N215">
            <v>492236.41719983501</v>
          </cell>
          <cell r="O215">
            <v>254972.51986347299</v>
          </cell>
          <cell r="P215">
            <v>183777</v>
          </cell>
        </row>
        <row r="216">
          <cell r="B216">
            <v>205</v>
          </cell>
          <cell r="C216" t="str">
            <v>Pondasi type D (2 Tiang) (91/u/2009)</v>
          </cell>
          <cell r="D216" t="str">
            <v>B</v>
          </cell>
          <cell r="E216">
            <v>946608.13611506706</v>
          </cell>
          <cell r="F216">
            <v>553747.83559940197</v>
          </cell>
          <cell r="G216">
            <v>344583</v>
          </cell>
          <cell r="H216">
            <v>582488.09214834694</v>
          </cell>
          <cell r="I216">
            <v>349680</v>
          </cell>
          <cell r="J216">
            <v>488613.509905732</v>
          </cell>
          <cell r="K216">
            <v>351706</v>
          </cell>
          <cell r="L216">
            <v>446794.60950789001</v>
          </cell>
          <cell r="M216">
            <v>351120</v>
          </cell>
          <cell r="N216">
            <v>946608.13611506706</v>
          </cell>
          <cell r="O216">
            <v>478072.97974401101</v>
          </cell>
          <cell r="P216">
            <v>344583</v>
          </cell>
        </row>
        <row r="217">
          <cell r="B217">
            <v>206</v>
          </cell>
          <cell r="C217" t="str">
            <v>Pondasi Type I ukuran 300x300x600</v>
          </cell>
          <cell r="D217" t="str">
            <v>B</v>
          </cell>
          <cell r="E217">
            <v>639907.15593978495</v>
          </cell>
          <cell r="F217">
            <v>442998.26847952203</v>
          </cell>
          <cell r="G217">
            <v>275666</v>
          </cell>
          <cell r="H217">
            <v>465990.473718678</v>
          </cell>
          <cell r="I217">
            <v>279744</v>
          </cell>
          <cell r="J217">
            <v>390890.60992458602</v>
          </cell>
          <cell r="K217">
            <v>281365</v>
          </cell>
          <cell r="L217">
            <v>357435.29960631201</v>
          </cell>
          <cell r="M217">
            <v>280896</v>
          </cell>
          <cell r="N217">
            <v>639907.15593978495</v>
          </cell>
          <cell r="O217">
            <v>382458.779795209</v>
          </cell>
          <cell r="P217">
            <v>275666</v>
          </cell>
        </row>
        <row r="218">
          <cell r="B218">
            <v>207</v>
          </cell>
          <cell r="C218" t="str">
            <v>Pondasi u/Gaspijp 3"</v>
          </cell>
          <cell r="D218" t="str">
            <v>Ls</v>
          </cell>
          <cell r="E218">
            <v>0</v>
          </cell>
          <cell r="F218">
            <v>98835.2340024406</v>
          </cell>
          <cell r="G218">
            <v>55134</v>
          </cell>
          <cell r="H218">
            <v>104095.16475729299</v>
          </cell>
          <cell r="I218">
            <v>55949</v>
          </cell>
          <cell r="J218">
            <v>89408.879982750397</v>
          </cell>
          <cell r="K218">
            <v>56274</v>
          </cell>
          <cell r="L218">
            <v>82604.229909017697</v>
          </cell>
          <cell r="M218">
            <v>56180</v>
          </cell>
          <cell r="N218">
            <v>0</v>
          </cell>
          <cell r="O218">
            <v>87759.539953008294</v>
          </cell>
          <cell r="P218">
            <v>55134</v>
          </cell>
        </row>
        <row r="219">
          <cell r="B219">
            <v>208</v>
          </cell>
          <cell r="C219" t="str">
            <v>Safety Cost K3L</v>
          </cell>
          <cell r="D219" t="str">
            <v>Pek.</v>
          </cell>
          <cell r="E219">
            <v>0</v>
          </cell>
          <cell r="F219">
            <v>314015.87782777299</v>
          </cell>
          <cell r="G219">
            <v>187454</v>
          </cell>
          <cell r="H219">
            <v>329705.89347365202</v>
          </cell>
          <cell r="I219">
            <v>190228</v>
          </cell>
          <cell r="J219">
            <v>266819.84994852298</v>
          </cell>
          <cell r="K219">
            <v>191330</v>
          </cell>
          <cell r="L219">
            <v>240027.46973562799</v>
          </cell>
          <cell r="M219">
            <v>191011</v>
          </cell>
          <cell r="N219">
            <v>0</v>
          </cell>
          <cell r="O219">
            <v>259759.16986090899</v>
          </cell>
          <cell r="P219">
            <v>187454</v>
          </cell>
        </row>
        <row r="220">
          <cell r="B220">
            <v>209</v>
          </cell>
          <cell r="C220" t="str">
            <v>Service Dead End Fitting + Bot&amp;Nut M14x25 mm</v>
          </cell>
          <cell r="D220" t="str">
            <v>S</v>
          </cell>
          <cell r="E220">
            <v>12568.4363948891</v>
          </cell>
          <cell r="F220">
            <v>7822.8810796500702</v>
          </cell>
          <cell r="G220">
            <v>4596</v>
          </cell>
          <cell r="H220">
            <v>8252.3439976424906</v>
          </cell>
          <cell r="I220">
            <v>4664</v>
          </cell>
          <cell r="J220">
            <v>7299.2699985917598</v>
          </cell>
          <cell r="K220">
            <v>4691</v>
          </cell>
          <cell r="L220">
            <v>6826.8599924807304</v>
          </cell>
          <cell r="M220">
            <v>4682</v>
          </cell>
          <cell r="N220">
            <v>12568.4363948891</v>
          </cell>
          <cell r="O220">
            <v>7192.3499961487896</v>
          </cell>
          <cell r="P220">
            <v>4596</v>
          </cell>
        </row>
        <row r="221">
          <cell r="B221">
            <v>210</v>
          </cell>
          <cell r="C221" t="str">
            <v>Service wedge clamp 2/4 x 6/10 mm</v>
          </cell>
          <cell r="D221" t="str">
            <v>B</v>
          </cell>
          <cell r="E221">
            <v>5382.8774978110796</v>
          </cell>
          <cell r="F221">
            <v>4346.0450442500396</v>
          </cell>
          <cell r="G221">
            <v>2705</v>
          </cell>
          <cell r="H221">
            <v>4584.6355542458195</v>
          </cell>
          <cell r="I221">
            <v>2722</v>
          </cell>
          <cell r="J221">
            <v>4055.0399992176599</v>
          </cell>
          <cell r="K221">
            <v>2589</v>
          </cell>
          <cell r="L221">
            <v>3792.6999958226302</v>
          </cell>
          <cell r="M221">
            <v>2446</v>
          </cell>
          <cell r="N221">
            <v>5382.8774978110796</v>
          </cell>
          <cell r="O221">
            <v>3995.6399978605</v>
          </cell>
          <cell r="P221">
            <v>2446</v>
          </cell>
        </row>
        <row r="222">
          <cell r="B222">
            <v>211</v>
          </cell>
          <cell r="C222" t="str">
            <v>Service wedge clamp 4/4 x 10/16 mm</v>
          </cell>
          <cell r="D222" t="str">
            <v>B</v>
          </cell>
          <cell r="E222">
            <v>6296.3354974396298</v>
          </cell>
          <cell r="F222">
            <v>5678.8321911533903</v>
          </cell>
          <cell r="G222">
            <v>3381</v>
          </cell>
          <cell r="H222">
            <v>5990.5904575478799</v>
          </cell>
          <cell r="I222">
            <v>3402</v>
          </cell>
          <cell r="J222">
            <v>5298.4799989777703</v>
          </cell>
          <cell r="K222">
            <v>3235</v>
          </cell>
          <cell r="L222">
            <v>4955.7299945416398</v>
          </cell>
          <cell r="M222">
            <v>3057</v>
          </cell>
          <cell r="N222">
            <v>6296.3354974396298</v>
          </cell>
          <cell r="O222">
            <v>5221.2599972042299</v>
          </cell>
          <cell r="P222">
            <v>3057</v>
          </cell>
        </row>
        <row r="223">
          <cell r="B223">
            <v>212</v>
          </cell>
          <cell r="C223" t="str">
            <v>Single Arm Band 4" (t = 6 mm x 42 mm) HDG TM lengkap Nut-HDG</v>
          </cell>
          <cell r="D223" t="str">
            <v>B</v>
          </cell>
          <cell r="E223">
            <v>82742.5169663532</v>
          </cell>
          <cell r="F223">
            <v>8692.0900885000792</v>
          </cell>
          <cell r="G223">
            <v>5518</v>
          </cell>
          <cell r="H223">
            <v>9169.27110849165</v>
          </cell>
          <cell r="I223">
            <v>5553</v>
          </cell>
          <cell r="J223">
            <v>8110.0799984353298</v>
          </cell>
          <cell r="K223">
            <v>5282</v>
          </cell>
          <cell r="L223">
            <v>7585.3999916452603</v>
          </cell>
          <cell r="M223">
            <v>4989</v>
          </cell>
          <cell r="N223">
            <v>82742.5169663532</v>
          </cell>
          <cell r="O223">
            <v>7991.27999572099</v>
          </cell>
          <cell r="P223">
            <v>4989</v>
          </cell>
        </row>
        <row r="224">
          <cell r="B224">
            <v>213</v>
          </cell>
          <cell r="C224" t="str">
            <v>Single Arm Band 5" (t = 6 mm x 42 mm) HDG TM lengkap Nut-HDG</v>
          </cell>
          <cell r="D224" t="str">
            <v>B</v>
          </cell>
          <cell r="E224">
            <v>91224.626962904003</v>
          </cell>
          <cell r="F224">
            <v>10430.508106200101</v>
          </cell>
          <cell r="G224">
            <v>6009</v>
          </cell>
          <cell r="H224">
            <v>11003.12533019</v>
          </cell>
          <cell r="I224">
            <v>6046</v>
          </cell>
          <cell r="J224">
            <v>9731.6999981224708</v>
          </cell>
          <cell r="K224">
            <v>5752</v>
          </cell>
          <cell r="L224">
            <v>9102.4799899743102</v>
          </cell>
          <cell r="M224">
            <v>5433</v>
          </cell>
          <cell r="N224">
            <v>91224.626962904003</v>
          </cell>
          <cell r="O224">
            <v>9589.1399948653998</v>
          </cell>
          <cell r="P224">
            <v>5433</v>
          </cell>
        </row>
        <row r="225">
          <cell r="B225">
            <v>214</v>
          </cell>
          <cell r="C225" t="str">
            <v>Single Arm Band 5" (t = 6 mm x 35 mm) HDG TR lengkap Nut-HDG</v>
          </cell>
          <cell r="D225" t="str">
            <v>B</v>
          </cell>
          <cell r="E225">
            <v>86414.990964859797</v>
          </cell>
          <cell r="F225">
            <v>10430.508106200101</v>
          </cell>
          <cell r="G225">
            <v>5878</v>
          </cell>
          <cell r="H225">
            <v>11003.12533019</v>
          </cell>
          <cell r="I225">
            <v>5916</v>
          </cell>
          <cell r="J225">
            <v>9731.6999981224708</v>
          </cell>
          <cell r="K225">
            <v>5626</v>
          </cell>
          <cell r="L225">
            <v>9102.4799899743102</v>
          </cell>
          <cell r="M225">
            <v>5315</v>
          </cell>
          <cell r="N225">
            <v>86414.990964859797</v>
          </cell>
          <cell r="O225">
            <v>9589.1399948653998</v>
          </cell>
          <cell r="P225">
            <v>5315</v>
          </cell>
        </row>
        <row r="226">
          <cell r="B226">
            <v>215</v>
          </cell>
          <cell r="C226" t="str">
            <v>Single Arm Band 6" (t = 6 mm x 35 mm) HDG TR  lengkap Nut-HDG</v>
          </cell>
          <cell r="D226" t="str">
            <v>B</v>
          </cell>
          <cell r="E226">
            <v>99476.508259548398</v>
          </cell>
          <cell r="F226">
            <v>9851.0354336334203</v>
          </cell>
          <cell r="G226">
            <v>6146</v>
          </cell>
          <cell r="H226">
            <v>10391.8405896239</v>
          </cell>
          <cell r="I226">
            <v>6184</v>
          </cell>
          <cell r="J226">
            <v>9191.1599982267599</v>
          </cell>
          <cell r="K226">
            <v>5882</v>
          </cell>
          <cell r="L226">
            <v>8597.1099905309402</v>
          </cell>
          <cell r="M226">
            <v>5556</v>
          </cell>
          <cell r="N226">
            <v>99476.508259548398</v>
          </cell>
          <cell r="O226">
            <v>9056.5199951506002</v>
          </cell>
          <cell r="P226">
            <v>5556</v>
          </cell>
        </row>
        <row r="227">
          <cell r="B227">
            <v>216</v>
          </cell>
          <cell r="C227" t="str">
            <v>Single Arm Band 7" (t = 6 mm x 35 mm) HDG TR lengkap Nut-HDG</v>
          </cell>
          <cell r="D227" t="str">
            <v>B</v>
          </cell>
          <cell r="E227">
            <v>103080.938958083</v>
          </cell>
          <cell r="F227">
            <v>11009.9807787668</v>
          </cell>
          <cell r="G227">
            <v>6438</v>
          </cell>
          <cell r="H227">
            <v>11614.410070756099</v>
          </cell>
          <cell r="I227">
            <v>6479</v>
          </cell>
          <cell r="J227">
            <v>10272.2399980182</v>
          </cell>
          <cell r="K227">
            <v>6162</v>
          </cell>
          <cell r="L227">
            <v>9607.8499894176803</v>
          </cell>
          <cell r="M227">
            <v>5821</v>
          </cell>
          <cell r="N227">
            <v>103080.938958083</v>
          </cell>
          <cell r="O227">
            <v>10121.759994580199</v>
          </cell>
          <cell r="P227">
            <v>5821</v>
          </cell>
        </row>
        <row r="228">
          <cell r="B228">
            <v>217</v>
          </cell>
          <cell r="C228" t="str">
            <v>Single Arm Band 7" (t = 6 mm x 42 mm) HDG TM lengkap Nut-HDG</v>
          </cell>
          <cell r="D228" t="str">
            <v>B</v>
          </cell>
          <cell r="E228">
            <v>107666.870956218</v>
          </cell>
          <cell r="F228">
            <v>11009.9807787668</v>
          </cell>
          <cell r="G228">
            <v>6596</v>
          </cell>
          <cell r="H228">
            <v>11614.410070756099</v>
          </cell>
          <cell r="I228">
            <v>6637</v>
          </cell>
          <cell r="J228">
            <v>10272.2399980182</v>
          </cell>
          <cell r="K228">
            <v>6312</v>
          </cell>
          <cell r="L228">
            <v>9607.8499894176803</v>
          </cell>
          <cell r="M228">
            <v>5963</v>
          </cell>
          <cell r="N228">
            <v>107666.870956218</v>
          </cell>
          <cell r="O228">
            <v>10121.759994580199</v>
          </cell>
          <cell r="P228">
            <v>5963</v>
          </cell>
        </row>
        <row r="229">
          <cell r="B229">
            <v>218</v>
          </cell>
          <cell r="C229" t="str">
            <v>Single Arm Band 9" (t = 6 mm x 35 mm) HDG TR lengkap Nut-HDG</v>
          </cell>
          <cell r="D229" t="str">
            <v>B</v>
          </cell>
          <cell r="E229">
            <v>117304.784952299</v>
          </cell>
          <cell r="F229">
            <v>14486.816814166799</v>
          </cell>
          <cell r="G229">
            <v>9014</v>
          </cell>
          <cell r="H229">
            <v>15282.1185141527</v>
          </cell>
          <cell r="I229">
            <v>9069</v>
          </cell>
          <cell r="J229">
            <v>13516.4699973923</v>
          </cell>
          <cell r="K229">
            <v>8627</v>
          </cell>
          <cell r="L229">
            <v>12642.0099860758</v>
          </cell>
          <cell r="M229">
            <v>8149</v>
          </cell>
          <cell r="N229">
            <v>117304.784952299</v>
          </cell>
          <cell r="O229">
            <v>13317.479992869001</v>
          </cell>
          <cell r="P229">
            <v>8149</v>
          </cell>
        </row>
        <row r="230">
          <cell r="B230">
            <v>219</v>
          </cell>
          <cell r="C230" t="str">
            <v>Single Arm Band 9" (t = 6 mm x 42 mm) HDG TM lengkap Nut-HDG</v>
          </cell>
          <cell r="D230" t="str">
            <v>B</v>
          </cell>
          <cell r="E230">
            <v>130018.62894712899</v>
          </cell>
          <cell r="F230">
            <v>16804.7075044335</v>
          </cell>
          <cell r="G230">
            <v>9324</v>
          </cell>
          <cell r="H230">
            <v>17727.257476417199</v>
          </cell>
          <cell r="I230">
            <v>9382</v>
          </cell>
          <cell r="J230">
            <v>15678.6299969751</v>
          </cell>
          <cell r="K230">
            <v>8924</v>
          </cell>
          <cell r="L230">
            <v>14664.459983848201</v>
          </cell>
          <cell r="M230">
            <v>8429</v>
          </cell>
          <cell r="N230">
            <v>130018.62894712899</v>
          </cell>
          <cell r="O230">
            <v>15448.949991727701</v>
          </cell>
          <cell r="P230">
            <v>8429</v>
          </cell>
        </row>
        <row r="231">
          <cell r="B231">
            <v>220</v>
          </cell>
          <cell r="C231" t="str">
            <v>Single Guy Wire Band 10" - (t = 6 mm x 35 mm) HDG TR lengkap Nut-HDG</v>
          </cell>
          <cell r="D231" t="str">
            <v>B</v>
          </cell>
          <cell r="E231">
            <v>97764.240560244696</v>
          </cell>
          <cell r="F231">
            <v>17384.180177000198</v>
          </cell>
          <cell r="G231">
            <v>10400</v>
          </cell>
          <cell r="H231">
            <v>18338.5422169833</v>
          </cell>
          <cell r="I231">
            <v>10465</v>
          </cell>
          <cell r="J231">
            <v>16219.1699968708</v>
          </cell>
          <cell r="K231">
            <v>9954</v>
          </cell>
          <cell r="L231">
            <v>15169.8299832916</v>
          </cell>
          <cell r="M231">
            <v>9403</v>
          </cell>
          <cell r="N231">
            <v>97764.240560244696</v>
          </cell>
          <cell r="O231">
            <v>15981.5699914425</v>
          </cell>
          <cell r="P231">
            <v>9403</v>
          </cell>
        </row>
        <row r="232">
          <cell r="B232">
            <v>221</v>
          </cell>
          <cell r="C232" t="str">
            <v>Single Guy Wire Band 10" - (t = 6 mm x 42 mm) HDG TM lengkap Nut-HDG</v>
          </cell>
          <cell r="D232" t="str">
            <v>B</v>
          </cell>
          <cell r="E232">
            <v>104566.706357478</v>
          </cell>
          <cell r="F232">
            <v>18543.125522133501</v>
          </cell>
          <cell r="G232">
            <v>10815</v>
          </cell>
          <cell r="H232">
            <v>19561.111698115499</v>
          </cell>
          <cell r="I232">
            <v>10884</v>
          </cell>
          <cell r="J232">
            <v>17300.2499966623</v>
          </cell>
          <cell r="K232">
            <v>10351</v>
          </cell>
          <cell r="L232">
            <v>16181.539982177301</v>
          </cell>
          <cell r="M232">
            <v>9779</v>
          </cell>
          <cell r="N232">
            <v>104566.706357478</v>
          </cell>
          <cell r="O232">
            <v>17046.809990872101</v>
          </cell>
          <cell r="P232">
            <v>9779</v>
          </cell>
        </row>
        <row r="233">
          <cell r="B233">
            <v>222</v>
          </cell>
          <cell r="C233" t="str">
            <v>Single Guy Wire Band 11" - (t = 6 mm x 42 mm) HDG TM lengkap Nut-HDG</v>
          </cell>
          <cell r="D233" t="str">
            <v>B</v>
          </cell>
          <cell r="E233">
            <v>111623.635454609</v>
          </cell>
          <cell r="F233">
            <v>21730.225221250199</v>
          </cell>
          <cell r="G233">
            <v>12290</v>
          </cell>
          <cell r="H233">
            <v>22923.1777712291</v>
          </cell>
          <cell r="I233">
            <v>12367</v>
          </cell>
          <cell r="J233">
            <v>20274.209996088499</v>
          </cell>
          <cell r="K233">
            <v>11763</v>
          </cell>
          <cell r="L233">
            <v>18962.529979114199</v>
          </cell>
          <cell r="M233">
            <v>11111</v>
          </cell>
          <cell r="N233">
            <v>111623.635454609</v>
          </cell>
          <cell r="O233">
            <v>19976.219989303499</v>
          </cell>
          <cell r="P233">
            <v>11111</v>
          </cell>
        </row>
        <row r="234">
          <cell r="B234">
            <v>223</v>
          </cell>
          <cell r="C234" t="str">
            <v>Single Arm Band 12" (t = 6 mm x 42 mm) HDG TM lengkap Nut-HDG</v>
          </cell>
          <cell r="D234" t="str">
            <v>B</v>
          </cell>
          <cell r="E234">
            <v>104467.903757519</v>
          </cell>
          <cell r="F234">
            <v>26076.270265500199</v>
          </cell>
          <cell r="G234">
            <v>14510</v>
          </cell>
          <cell r="H234">
            <v>27507.813325474999</v>
          </cell>
          <cell r="I234">
            <v>14725</v>
          </cell>
          <cell r="J234">
            <v>24328.259995306398</v>
          </cell>
          <cell r="K234">
            <v>14810</v>
          </cell>
          <cell r="L234">
            <v>22755.229974936799</v>
          </cell>
          <cell r="M234">
            <v>14785</v>
          </cell>
          <cell r="N234">
            <v>104467.903757519</v>
          </cell>
          <cell r="O234">
            <v>23971.859987164</v>
          </cell>
          <cell r="P234">
            <v>14510</v>
          </cell>
        </row>
        <row r="235">
          <cell r="B235">
            <v>224</v>
          </cell>
          <cell r="C235" t="str">
            <v>Single Guy Wire Band 3" - (t = 6 mm x 42 mm) HDG TM lengkap Nut-HDG</v>
          </cell>
          <cell r="D235" t="str">
            <v>S</v>
          </cell>
          <cell r="E235">
            <v>56630.667576971398</v>
          </cell>
          <cell r="F235">
            <v>8692.0900885000792</v>
          </cell>
          <cell r="G235">
            <v>5151</v>
          </cell>
          <cell r="H235">
            <v>9169.27110849165</v>
          </cell>
          <cell r="I235">
            <v>5183</v>
          </cell>
          <cell r="J235">
            <v>8110.0799984353298</v>
          </cell>
          <cell r="K235">
            <v>4930</v>
          </cell>
          <cell r="L235">
            <v>7585.3999916452603</v>
          </cell>
          <cell r="M235">
            <v>4656</v>
          </cell>
          <cell r="N235">
            <v>56630.667576971398</v>
          </cell>
          <cell r="O235">
            <v>7991.27999572099</v>
          </cell>
          <cell r="P235">
            <v>4656</v>
          </cell>
        </row>
        <row r="236">
          <cell r="B236">
            <v>225</v>
          </cell>
          <cell r="C236" t="str">
            <v>Single Guy Wire Band 4" - (t = 6 mm x 42 mm) HDG TM lengkap Nut-HDG</v>
          </cell>
          <cell r="D236" t="str">
            <v>S</v>
          </cell>
          <cell r="E236">
            <v>63012.756274376203</v>
          </cell>
          <cell r="F236">
            <v>9271.5627610667507</v>
          </cell>
          <cell r="G236">
            <v>5463</v>
          </cell>
          <cell r="H236">
            <v>9780.5558490577605</v>
          </cell>
          <cell r="I236">
            <v>5497</v>
          </cell>
          <cell r="J236">
            <v>8650.6199983310398</v>
          </cell>
          <cell r="K236">
            <v>5228</v>
          </cell>
          <cell r="L236">
            <v>8090.7699910886304</v>
          </cell>
          <cell r="M236">
            <v>4939</v>
          </cell>
          <cell r="N236">
            <v>63012.756274376203</v>
          </cell>
          <cell r="O236">
            <v>8523.8999954358005</v>
          </cell>
          <cell r="P236">
            <v>4939</v>
          </cell>
        </row>
        <row r="237">
          <cell r="B237">
            <v>226</v>
          </cell>
          <cell r="C237" t="str">
            <v>Single Guy Wire Band 5" - (t = 6 mm x 35 mm) HDG TR lengkap Nut-HDG</v>
          </cell>
          <cell r="D237" t="str">
            <v>S</v>
          </cell>
          <cell r="E237">
            <v>110332.676955134</v>
          </cell>
          <cell r="F237">
            <v>9851.0354336334203</v>
          </cell>
          <cell r="G237">
            <v>5816</v>
          </cell>
          <cell r="H237">
            <v>10391.8405896239</v>
          </cell>
          <cell r="I237">
            <v>5852</v>
          </cell>
          <cell r="J237">
            <v>9191.1599982267599</v>
          </cell>
          <cell r="K237">
            <v>5566</v>
          </cell>
          <cell r="L237">
            <v>8597.1099905309402</v>
          </cell>
          <cell r="M237">
            <v>5257</v>
          </cell>
          <cell r="N237">
            <v>110332.676955134</v>
          </cell>
          <cell r="O237">
            <v>9056.5199951506002</v>
          </cell>
          <cell r="P237">
            <v>5257</v>
          </cell>
        </row>
        <row r="238">
          <cell r="B238">
            <v>227</v>
          </cell>
          <cell r="C238" t="str">
            <v>Single Guy Wire Band 5" - (t = 6 mm x 42 mm) HDG TM lengkap Nut-HDG</v>
          </cell>
          <cell r="D238" t="str">
            <v>S</v>
          </cell>
          <cell r="E238">
            <v>115701.572952951</v>
          </cell>
          <cell r="F238">
            <v>9851.0354336334203</v>
          </cell>
          <cell r="G238">
            <v>5944</v>
          </cell>
          <cell r="H238">
            <v>10391.8405896239</v>
          </cell>
          <cell r="I238">
            <v>5981</v>
          </cell>
          <cell r="J238">
            <v>9191.1599982267599</v>
          </cell>
          <cell r="K238">
            <v>5688</v>
          </cell>
          <cell r="L238">
            <v>8597.1099905309402</v>
          </cell>
          <cell r="M238">
            <v>5373</v>
          </cell>
          <cell r="N238">
            <v>115701.572952951</v>
          </cell>
          <cell r="O238">
            <v>9056.5199951506002</v>
          </cell>
          <cell r="P238">
            <v>5373</v>
          </cell>
        </row>
        <row r="239">
          <cell r="B239">
            <v>228</v>
          </cell>
          <cell r="C239" t="str">
            <v>Single Guy Wire Band 6" - (t = 6 mm x 35 mm) HDG TR lengkap Nut-HDG</v>
          </cell>
          <cell r="D239" t="str">
            <v>S</v>
          </cell>
          <cell r="E239">
            <v>80554.878267242806</v>
          </cell>
          <cell r="F239">
            <v>10430.508106200101</v>
          </cell>
          <cell r="G239">
            <v>6363</v>
          </cell>
          <cell r="H239">
            <v>11003.12533019</v>
          </cell>
          <cell r="I239">
            <v>6402</v>
          </cell>
          <cell r="J239">
            <v>9731.6999981224708</v>
          </cell>
          <cell r="K239">
            <v>6089</v>
          </cell>
          <cell r="L239">
            <v>9102.4799899743102</v>
          </cell>
          <cell r="M239">
            <v>5752</v>
          </cell>
          <cell r="N239">
            <v>80554.878267242806</v>
          </cell>
          <cell r="O239">
            <v>9589.1399948653998</v>
          </cell>
          <cell r="P239">
            <v>5752</v>
          </cell>
        </row>
        <row r="240">
          <cell r="B240">
            <v>229</v>
          </cell>
          <cell r="C240" t="str">
            <v>Single Guy Wire Band 7" - (t = 6 mm x 35 mm) HDG TR lengkap Nut-HDG</v>
          </cell>
          <cell r="D240" t="str">
            <v>S</v>
          </cell>
          <cell r="E240">
            <v>78385.881568124794</v>
          </cell>
          <cell r="F240">
            <v>11009.9807787668</v>
          </cell>
          <cell r="G240">
            <v>7024</v>
          </cell>
          <cell r="H240">
            <v>11614.410070756099</v>
          </cell>
          <cell r="I240">
            <v>7067</v>
          </cell>
          <cell r="J240">
            <v>10272.2399980182</v>
          </cell>
          <cell r="K240">
            <v>6722</v>
          </cell>
          <cell r="L240">
            <v>9607.8499894176803</v>
          </cell>
          <cell r="M240">
            <v>6350</v>
          </cell>
          <cell r="N240">
            <v>78385.881568124794</v>
          </cell>
          <cell r="O240">
            <v>10121.759994580199</v>
          </cell>
          <cell r="P240">
            <v>6350</v>
          </cell>
        </row>
        <row r="241">
          <cell r="B241">
            <v>230</v>
          </cell>
          <cell r="C241" t="str">
            <v>Single Guy Wire Band 7" - (t = 6 mm x 42 mm) HDG TM lengkap Nut-HDG</v>
          </cell>
          <cell r="D241" t="str">
            <v>S</v>
          </cell>
          <cell r="E241">
            <v>84083.808865807703</v>
          </cell>
          <cell r="F241">
            <v>12748.398796466799</v>
          </cell>
          <cell r="G241">
            <v>7211</v>
          </cell>
          <cell r="H241">
            <v>13448.2642924544</v>
          </cell>
          <cell r="I241">
            <v>7256</v>
          </cell>
          <cell r="J241">
            <v>11893.8599977053</v>
          </cell>
          <cell r="K241">
            <v>6902</v>
          </cell>
          <cell r="L241">
            <v>11124.9299877467</v>
          </cell>
          <cell r="M241">
            <v>6520</v>
          </cell>
          <cell r="N241">
            <v>84083.808865807703</v>
          </cell>
          <cell r="O241">
            <v>11719.6199937246</v>
          </cell>
          <cell r="P241">
            <v>6520</v>
          </cell>
        </row>
        <row r="242">
          <cell r="B242">
            <v>231</v>
          </cell>
          <cell r="C242" t="str">
            <v>Single Guy Wire Band 8" - (t = 6 mm x 35 mm) HDG TR lengkap Nut-HDG</v>
          </cell>
          <cell r="D242" t="str">
            <v>S</v>
          </cell>
          <cell r="E242">
            <v>82402.300466491506</v>
          </cell>
          <cell r="F242">
            <v>12458.662460183499</v>
          </cell>
          <cell r="G242">
            <v>7837</v>
          </cell>
          <cell r="H242">
            <v>13142.6219221714</v>
          </cell>
          <cell r="I242">
            <v>7887</v>
          </cell>
          <cell r="J242">
            <v>11623.589997757501</v>
          </cell>
          <cell r="K242">
            <v>7501</v>
          </cell>
          <cell r="L242">
            <v>10871.7599880256</v>
          </cell>
          <cell r="M242">
            <v>7086</v>
          </cell>
          <cell r="N242">
            <v>82402.300466491506</v>
          </cell>
          <cell r="O242">
            <v>11453.3099938672</v>
          </cell>
          <cell r="P242">
            <v>7086</v>
          </cell>
        </row>
        <row r="243">
          <cell r="B243">
            <v>232</v>
          </cell>
          <cell r="C243" t="str">
            <v>Single Guy Wire Band 8" - (t = 6 mm x 42 mm) HDG TM lengkap Nut-HDG</v>
          </cell>
          <cell r="D243" t="str">
            <v>S</v>
          </cell>
          <cell r="E243">
            <v>86624.713464774497</v>
          </cell>
          <cell r="F243">
            <v>14486.816814166799</v>
          </cell>
          <cell r="G243">
            <v>8071</v>
          </cell>
          <cell r="H243">
            <v>15282.1185141527</v>
          </cell>
          <cell r="I243">
            <v>8122</v>
          </cell>
          <cell r="J243">
            <v>13516.4699973923</v>
          </cell>
          <cell r="K243">
            <v>7725</v>
          </cell>
          <cell r="L243">
            <v>12642.0099860758</v>
          </cell>
          <cell r="M243">
            <v>7298</v>
          </cell>
          <cell r="N243">
            <v>86624.713464774497</v>
          </cell>
          <cell r="O243">
            <v>13317.479992869001</v>
          </cell>
          <cell r="P243">
            <v>7298</v>
          </cell>
        </row>
        <row r="244">
          <cell r="B244">
            <v>233</v>
          </cell>
          <cell r="C244" t="str">
            <v>Single Arm Band 10" (t = 6 mm x 35 mm) HDG TR lengkap Nut-HDG</v>
          </cell>
          <cell r="D244" t="str">
            <v>S</v>
          </cell>
          <cell r="E244">
            <v>127520.600948144</v>
          </cell>
          <cell r="F244">
            <v>17384.180177000198</v>
          </cell>
          <cell r="G244">
            <v>10204</v>
          </cell>
          <cell r="H244">
            <v>18338.5422169833</v>
          </cell>
          <cell r="I244">
            <v>10267</v>
          </cell>
          <cell r="J244">
            <v>16219.1699968708</v>
          </cell>
          <cell r="K244">
            <v>9766</v>
          </cell>
          <cell r="L244">
            <v>15169.8299832916</v>
          </cell>
          <cell r="M244">
            <v>9225</v>
          </cell>
          <cell r="N244">
            <v>127520.600948144</v>
          </cell>
          <cell r="O244">
            <v>15981.5699914425</v>
          </cell>
          <cell r="P244">
            <v>9225</v>
          </cell>
        </row>
        <row r="245">
          <cell r="B245">
            <v>234</v>
          </cell>
          <cell r="C245" t="str">
            <v>Single Arm Band 10" (t = 6 mm x 42 mm) HDG TM lengkap Nut-HDG</v>
          </cell>
          <cell r="D245" t="str">
            <v>S</v>
          </cell>
          <cell r="E245">
            <v>136543.32894447501</v>
          </cell>
          <cell r="F245">
            <v>18543.125522133501</v>
          </cell>
          <cell r="G245">
            <v>10603</v>
          </cell>
          <cell r="H245">
            <v>19561.111698115499</v>
          </cell>
          <cell r="I245">
            <v>10670</v>
          </cell>
          <cell r="J245">
            <v>17300.2499966623</v>
          </cell>
          <cell r="K245">
            <v>10148</v>
          </cell>
          <cell r="L245">
            <v>16181.539982177301</v>
          </cell>
          <cell r="M245">
            <v>9587</v>
          </cell>
          <cell r="N245">
            <v>136543.32894447501</v>
          </cell>
          <cell r="O245">
            <v>17046.809990872101</v>
          </cell>
          <cell r="P245">
            <v>9587</v>
          </cell>
        </row>
        <row r="246">
          <cell r="B246">
            <v>235</v>
          </cell>
          <cell r="C246" t="str">
            <v>Single Arm Band 11" (t = 6 mm x 42 mm) HDG TM lengkap Nut-HDG</v>
          </cell>
          <cell r="D246" t="str">
            <v>S</v>
          </cell>
          <cell r="E246">
            <v>143552.72094162501</v>
          </cell>
          <cell r="F246">
            <v>22019.961557533501</v>
          </cell>
          <cell r="G246">
            <v>12017</v>
          </cell>
          <cell r="H246">
            <v>23228.820141512198</v>
          </cell>
          <cell r="I246">
            <v>12092</v>
          </cell>
          <cell r="J246">
            <v>20544.4799960364</v>
          </cell>
          <cell r="K246">
            <v>11502</v>
          </cell>
          <cell r="L246">
            <v>19215.699978835401</v>
          </cell>
          <cell r="M246">
            <v>10865</v>
          </cell>
          <cell r="N246">
            <v>143552.72094162501</v>
          </cell>
          <cell r="O246">
            <v>20242.529989160899</v>
          </cell>
          <cell r="P246">
            <v>10865</v>
          </cell>
        </row>
        <row r="247">
          <cell r="B247">
            <v>236</v>
          </cell>
          <cell r="C247" t="str">
            <v>Small Angle Assembly (SAA) + komplit</v>
          </cell>
          <cell r="D247" t="str">
            <v>S</v>
          </cell>
          <cell r="E247">
            <v>89688.526163528601</v>
          </cell>
          <cell r="F247">
            <v>28973.633628333599</v>
          </cell>
          <cell r="G247">
            <v>16899</v>
          </cell>
          <cell r="H247">
            <v>30564.237028305499</v>
          </cell>
          <cell r="I247">
            <v>17005</v>
          </cell>
          <cell r="J247">
            <v>27031.9499947847</v>
          </cell>
          <cell r="K247">
            <v>16173</v>
          </cell>
          <cell r="L247">
            <v>25283.049972152599</v>
          </cell>
          <cell r="M247">
            <v>15278</v>
          </cell>
          <cell r="N247">
            <v>89688.526163528601</v>
          </cell>
          <cell r="O247">
            <v>26634.9599857381</v>
          </cell>
          <cell r="P247">
            <v>15278</v>
          </cell>
        </row>
        <row r="248">
          <cell r="B248">
            <v>237</v>
          </cell>
          <cell r="C248" t="str">
            <v>Sock Draad Pipa Galvanized 2"</v>
          </cell>
          <cell r="D248" t="str">
            <v>B</v>
          </cell>
          <cell r="E248">
            <v>58069.829976386201</v>
          </cell>
          <cell r="F248">
            <v>8692.0900885000792</v>
          </cell>
          <cell r="G248">
            <v>5013</v>
          </cell>
          <cell r="H248">
            <v>9169.27110849165</v>
          </cell>
          <cell r="I248">
            <v>5087</v>
          </cell>
          <cell r="J248">
            <v>8110.0799984353298</v>
          </cell>
          <cell r="K248">
            <v>5116</v>
          </cell>
          <cell r="L248">
            <v>7585.3999916452603</v>
          </cell>
          <cell r="M248">
            <v>5108</v>
          </cell>
          <cell r="N248">
            <v>58069.829976386201</v>
          </cell>
          <cell r="O248">
            <v>7991.27999572099</v>
          </cell>
          <cell r="P248">
            <v>5013</v>
          </cell>
        </row>
        <row r="249">
          <cell r="B249">
            <v>238</v>
          </cell>
          <cell r="C249" t="str">
            <v>Sock Draad Pipa Galvanized 3"</v>
          </cell>
          <cell r="D249" t="str">
            <v>B</v>
          </cell>
          <cell r="E249">
            <v>106150.344256834</v>
          </cell>
          <cell r="F249">
            <v>11589.4534513334</v>
          </cell>
          <cell r="G249">
            <v>7287</v>
          </cell>
          <cell r="H249">
            <v>12225.694811322201</v>
          </cell>
          <cell r="I249">
            <v>7395</v>
          </cell>
          <cell r="J249">
            <v>10812.7799979139</v>
          </cell>
          <cell r="K249">
            <v>7438</v>
          </cell>
          <cell r="L249">
            <v>10113.219988861099</v>
          </cell>
          <cell r="M249">
            <v>7425</v>
          </cell>
          <cell r="N249">
            <v>106150.344256834</v>
          </cell>
          <cell r="O249">
            <v>10654.379994295001</v>
          </cell>
          <cell r="P249">
            <v>7287</v>
          </cell>
        </row>
        <row r="250">
          <cell r="B250">
            <v>239</v>
          </cell>
          <cell r="C250" t="str">
            <v>Sock Draad Pipa Galvanized 1"</v>
          </cell>
          <cell r="D250" t="str">
            <v>B</v>
          </cell>
          <cell r="E250">
            <v>33089.549986544298</v>
          </cell>
          <cell r="F250">
            <v>7822.8810796500702</v>
          </cell>
          <cell r="G250">
            <v>4508</v>
          </cell>
          <cell r="H250">
            <v>8252.3439976424906</v>
          </cell>
          <cell r="I250">
            <v>4535</v>
          </cell>
          <cell r="J250">
            <v>7299.2699985917598</v>
          </cell>
          <cell r="K250">
            <v>4314</v>
          </cell>
          <cell r="L250">
            <v>6826.8599924807304</v>
          </cell>
          <cell r="M250">
            <v>4075</v>
          </cell>
          <cell r="N250">
            <v>33089.549986544298</v>
          </cell>
          <cell r="O250">
            <v>7192.3499961487896</v>
          </cell>
          <cell r="P250">
            <v>4075</v>
          </cell>
        </row>
        <row r="251">
          <cell r="B251">
            <v>240</v>
          </cell>
          <cell r="C251" t="str">
            <v>Sock Draad Pipa Galvanized 4"</v>
          </cell>
          <cell r="D251" t="str">
            <v>B</v>
          </cell>
          <cell r="E251">
            <v>101535.51715871099</v>
          </cell>
          <cell r="F251">
            <v>15935.498495583501</v>
          </cell>
          <cell r="G251">
            <v>9014</v>
          </cell>
          <cell r="H251">
            <v>16810.330365567999</v>
          </cell>
          <cell r="I251">
            <v>9069</v>
          </cell>
          <cell r="J251">
            <v>14867.819997131601</v>
          </cell>
          <cell r="K251">
            <v>8627</v>
          </cell>
          <cell r="L251">
            <v>13905.9199846837</v>
          </cell>
          <cell r="M251">
            <v>8149</v>
          </cell>
          <cell r="N251">
            <v>101535.51715871099</v>
          </cell>
          <cell r="O251">
            <v>14650.019992155499</v>
          </cell>
          <cell r="P251">
            <v>8149</v>
          </cell>
        </row>
        <row r="252">
          <cell r="B252">
            <v>241</v>
          </cell>
          <cell r="C252" t="str">
            <v>Sock Draad Pipa Galvanized 5"</v>
          </cell>
          <cell r="D252" t="str">
            <v>B</v>
          </cell>
          <cell r="E252">
            <v>152304.20783806601</v>
          </cell>
          <cell r="F252">
            <v>23178.906902666899</v>
          </cell>
          <cell r="G252">
            <v>13520</v>
          </cell>
          <cell r="H252">
            <v>24451.389622644401</v>
          </cell>
          <cell r="I252">
            <v>13604</v>
          </cell>
          <cell r="J252">
            <v>21625.5599958278</v>
          </cell>
          <cell r="K252">
            <v>12940</v>
          </cell>
          <cell r="L252">
            <v>20226.439977722101</v>
          </cell>
          <cell r="M252">
            <v>12223</v>
          </cell>
          <cell r="N252">
            <v>152304.20783806601</v>
          </cell>
          <cell r="O252">
            <v>21307.7699885906</v>
          </cell>
          <cell r="P252">
            <v>12223</v>
          </cell>
        </row>
        <row r="253">
          <cell r="B253">
            <v>242</v>
          </cell>
          <cell r="C253" t="str">
            <v>Sock Draad Pipa Galvanized 6"</v>
          </cell>
          <cell r="D253" t="str">
            <v>B</v>
          </cell>
          <cell r="E253">
            <v>304608.41567613301</v>
          </cell>
          <cell r="F253">
            <v>43460.450442500398</v>
          </cell>
          <cell r="G253">
            <v>27038</v>
          </cell>
          <cell r="H253">
            <v>45846.355542458303</v>
          </cell>
          <cell r="I253">
            <v>27207</v>
          </cell>
          <cell r="J253">
            <v>40547.429992177204</v>
          </cell>
          <cell r="K253">
            <v>25878</v>
          </cell>
          <cell r="L253">
            <v>37925.059958228398</v>
          </cell>
          <cell r="M253">
            <v>24445</v>
          </cell>
          <cell r="N253">
            <v>304608.41567613301</v>
          </cell>
          <cell r="O253">
            <v>39952.439978607101</v>
          </cell>
          <cell r="P253">
            <v>24445</v>
          </cell>
        </row>
        <row r="254">
          <cell r="B254">
            <v>243</v>
          </cell>
          <cell r="C254" t="str">
            <v>Strainhook &amp; clamp u/Gaspijp - 1.5'</v>
          </cell>
          <cell r="D254" t="str">
            <v>B</v>
          </cell>
          <cell r="E254">
            <v>15402.9524937365</v>
          </cell>
          <cell r="F254">
            <v>11589.4534513334</v>
          </cell>
          <cell r="G254">
            <v>6760</v>
          </cell>
          <cell r="H254">
            <v>12225.694811322201</v>
          </cell>
          <cell r="I254">
            <v>6803</v>
          </cell>
          <cell r="J254">
            <v>10812.7799979139</v>
          </cell>
          <cell r="K254">
            <v>6470</v>
          </cell>
          <cell r="L254">
            <v>10113.219988861099</v>
          </cell>
          <cell r="M254">
            <v>6112</v>
          </cell>
          <cell r="N254">
            <v>15402.9524937365</v>
          </cell>
          <cell r="O254">
            <v>10654.379994295001</v>
          </cell>
          <cell r="P254">
            <v>6112</v>
          </cell>
        </row>
        <row r="255">
          <cell r="B255">
            <v>244</v>
          </cell>
          <cell r="C255" t="str">
            <v>Strut Tie 2000 - pipe 2" - 2,0 m, Tebal 2,0 mm - TM</v>
          </cell>
          <cell r="D255" t="str">
            <v>B</v>
          </cell>
          <cell r="E255">
            <v>265387.511892082</v>
          </cell>
          <cell r="F255">
            <v>14486.816814166799</v>
          </cell>
          <cell r="G255">
            <v>9014</v>
          </cell>
          <cell r="H255">
            <v>15282.1185141527</v>
          </cell>
          <cell r="I255">
            <v>9069</v>
          </cell>
          <cell r="J255">
            <v>13516.4699973923</v>
          </cell>
          <cell r="K255">
            <v>8627</v>
          </cell>
          <cell r="L255">
            <v>12642.0099860758</v>
          </cell>
          <cell r="M255">
            <v>8149</v>
          </cell>
          <cell r="N255">
            <v>265387.511892082</v>
          </cell>
          <cell r="O255">
            <v>13317.479992869001</v>
          </cell>
          <cell r="P255">
            <v>8149</v>
          </cell>
        </row>
        <row r="256">
          <cell r="B256">
            <v>245</v>
          </cell>
          <cell r="C256" t="str">
            <v>Terminal Lug 35 mm - Cu 1 Hole</v>
          </cell>
          <cell r="D256" t="str">
            <v>B</v>
          </cell>
          <cell r="E256" t="str">
            <v>PLN</v>
          </cell>
          <cell r="F256">
            <v>9561.2990973500891</v>
          </cell>
          <cell r="G256">
            <v>6009</v>
          </cell>
          <cell r="H256">
            <v>10086.1982193408</v>
          </cell>
          <cell r="I256">
            <v>6046</v>
          </cell>
          <cell r="J256">
            <v>8920.8899982789007</v>
          </cell>
          <cell r="K256">
            <v>5752</v>
          </cell>
          <cell r="L256">
            <v>8343.9399908097803</v>
          </cell>
          <cell r="M256">
            <v>5433</v>
          </cell>
          <cell r="N256" t="str">
            <v>PLN</v>
          </cell>
          <cell r="O256">
            <v>8790.2099952932003</v>
          </cell>
          <cell r="P256">
            <v>5433</v>
          </cell>
        </row>
        <row r="257">
          <cell r="B257">
            <v>246</v>
          </cell>
          <cell r="C257" t="str">
            <v>Terminal Lug 50 mm - Cu 1 Hole</v>
          </cell>
          <cell r="D257" t="str">
            <v>B</v>
          </cell>
          <cell r="E257" t="str">
            <v>PLN</v>
          </cell>
          <cell r="F257">
            <v>12748.398796466799</v>
          </cell>
          <cell r="G257">
            <v>7725</v>
          </cell>
          <cell r="H257">
            <v>13448.2642924544</v>
          </cell>
          <cell r="I257">
            <v>7775</v>
          </cell>
          <cell r="J257">
            <v>11893.8599977053</v>
          </cell>
          <cell r="K257">
            <v>7394</v>
          </cell>
          <cell r="L257">
            <v>11124.9299877467</v>
          </cell>
          <cell r="M257">
            <v>6985</v>
          </cell>
          <cell r="N257" t="str">
            <v>PLN</v>
          </cell>
          <cell r="O257">
            <v>11719.6199937246</v>
          </cell>
          <cell r="P257">
            <v>6985</v>
          </cell>
        </row>
        <row r="258">
          <cell r="B258">
            <v>247</v>
          </cell>
          <cell r="C258" t="str">
            <v>Terminal Lug 70 mm - Al/Cu 1 Hole</v>
          </cell>
          <cell r="D258" t="str">
            <v>B</v>
          </cell>
          <cell r="E258" t="str">
            <v>PLN</v>
          </cell>
          <cell r="F258">
            <v>12748.398796466799</v>
          </cell>
          <cell r="G258">
            <v>7725</v>
          </cell>
          <cell r="H258">
            <v>13448.2642924544</v>
          </cell>
          <cell r="I258">
            <v>7775</v>
          </cell>
          <cell r="J258">
            <v>11893.8599977053</v>
          </cell>
          <cell r="K258">
            <v>7394</v>
          </cell>
          <cell r="L258">
            <v>11124.9299877467</v>
          </cell>
          <cell r="M258">
            <v>6985</v>
          </cell>
          <cell r="N258" t="str">
            <v>PLN</v>
          </cell>
          <cell r="O258">
            <v>11719.6199937246</v>
          </cell>
          <cell r="P258">
            <v>6985</v>
          </cell>
        </row>
        <row r="259">
          <cell r="B259">
            <v>248</v>
          </cell>
          <cell r="C259" t="str">
            <v>Terminal Lug 70 mm - Cu 1 Hole</v>
          </cell>
          <cell r="D259" t="str">
            <v>B</v>
          </cell>
          <cell r="E259" t="str">
            <v>PLN</v>
          </cell>
          <cell r="F259">
            <v>12748.398796466799</v>
          </cell>
          <cell r="G259">
            <v>7725</v>
          </cell>
          <cell r="H259">
            <v>13448.2642924544</v>
          </cell>
          <cell r="I259">
            <v>7775</v>
          </cell>
          <cell r="J259">
            <v>11893.8599977053</v>
          </cell>
          <cell r="K259">
            <v>7394</v>
          </cell>
          <cell r="L259">
            <v>11124.9299877467</v>
          </cell>
          <cell r="M259">
            <v>6985</v>
          </cell>
          <cell r="N259" t="str">
            <v>PLN</v>
          </cell>
          <cell r="O259">
            <v>11719.6199937246</v>
          </cell>
          <cell r="P259">
            <v>6985</v>
          </cell>
        </row>
        <row r="260">
          <cell r="B260">
            <v>249</v>
          </cell>
          <cell r="C260" t="str">
            <v>Terminal Lug 150 mm - Al 1 Hole</v>
          </cell>
          <cell r="D260" t="str">
            <v>B</v>
          </cell>
          <cell r="E260" t="str">
            <v>PLN</v>
          </cell>
          <cell r="F260">
            <v>13907.344141600101</v>
          </cell>
          <cell r="G260">
            <v>9487</v>
          </cell>
          <cell r="H260">
            <v>14670.833773586601</v>
          </cell>
          <cell r="I260">
            <v>9547</v>
          </cell>
          <cell r="J260">
            <v>12975.9299974966</v>
          </cell>
          <cell r="K260">
            <v>9080</v>
          </cell>
          <cell r="L260">
            <v>12136.639986632401</v>
          </cell>
          <cell r="M260">
            <v>8578</v>
          </cell>
          <cell r="N260" t="str">
            <v>PLN</v>
          </cell>
          <cell r="O260">
            <v>12784.859993154199</v>
          </cell>
          <cell r="P260">
            <v>8578</v>
          </cell>
        </row>
        <row r="261">
          <cell r="B261">
            <v>250</v>
          </cell>
          <cell r="C261" t="str">
            <v>Terminal Lug 150 mm - Al/Cu 1 Hole</v>
          </cell>
          <cell r="D261" t="str">
            <v>B</v>
          </cell>
          <cell r="E261" t="str">
            <v>PLN</v>
          </cell>
          <cell r="F261">
            <v>13907.344141600101</v>
          </cell>
          <cell r="G261">
            <v>9487</v>
          </cell>
          <cell r="H261">
            <v>14670.833773586601</v>
          </cell>
          <cell r="I261">
            <v>9547</v>
          </cell>
          <cell r="J261">
            <v>12975.9299974966</v>
          </cell>
          <cell r="K261">
            <v>9080</v>
          </cell>
          <cell r="L261">
            <v>12136.639986632401</v>
          </cell>
          <cell r="M261">
            <v>8578</v>
          </cell>
          <cell r="N261" t="str">
            <v>PLN</v>
          </cell>
          <cell r="O261">
            <v>12784.859993154199</v>
          </cell>
          <cell r="P261">
            <v>8578</v>
          </cell>
        </row>
        <row r="262">
          <cell r="B262">
            <v>251</v>
          </cell>
          <cell r="C262" t="str">
            <v>Terminal Lug 150 mm - Al/Cu 2 Hole</v>
          </cell>
          <cell r="D262" t="str">
            <v>B</v>
          </cell>
          <cell r="E262" t="str">
            <v>PLN</v>
          </cell>
          <cell r="F262">
            <v>13907.344141600101</v>
          </cell>
          <cell r="G262">
            <v>9487</v>
          </cell>
          <cell r="H262">
            <v>14670.833773586601</v>
          </cell>
          <cell r="I262">
            <v>9547</v>
          </cell>
          <cell r="J262">
            <v>12975.9299974966</v>
          </cell>
          <cell r="K262">
            <v>9080</v>
          </cell>
          <cell r="L262">
            <v>12136.639986632401</v>
          </cell>
          <cell r="M262">
            <v>8578</v>
          </cell>
          <cell r="N262" t="str">
            <v>PLN</v>
          </cell>
          <cell r="O262">
            <v>12784.859993154199</v>
          </cell>
          <cell r="P262">
            <v>8578</v>
          </cell>
        </row>
        <row r="263">
          <cell r="B263">
            <v>252</v>
          </cell>
          <cell r="C263" t="str">
            <v>Terminal Lug 150 mm - Cu 1 Hole</v>
          </cell>
          <cell r="D263" t="str">
            <v>B</v>
          </cell>
          <cell r="E263" t="str">
            <v>PLN</v>
          </cell>
          <cell r="F263">
            <v>13907.344141600101</v>
          </cell>
          <cell r="G263">
            <v>9487</v>
          </cell>
          <cell r="H263">
            <v>14670.833773586601</v>
          </cell>
          <cell r="I263">
            <v>9547</v>
          </cell>
          <cell r="J263">
            <v>12975.9299974966</v>
          </cell>
          <cell r="K263">
            <v>9080</v>
          </cell>
          <cell r="L263">
            <v>12136.639986632401</v>
          </cell>
          <cell r="M263">
            <v>8578</v>
          </cell>
          <cell r="N263" t="str">
            <v>PLN</v>
          </cell>
          <cell r="O263">
            <v>12784.859993154199</v>
          </cell>
          <cell r="P263">
            <v>8578</v>
          </cell>
        </row>
        <row r="264">
          <cell r="B264">
            <v>253</v>
          </cell>
          <cell r="C264" t="e">
            <v>#N/A</v>
          </cell>
          <cell r="D264" t="str">
            <v>B</v>
          </cell>
          <cell r="E264" t="e">
            <v>#N/A</v>
          </cell>
          <cell r="F264" t="e">
            <v>#N/A</v>
          </cell>
          <cell r="G264">
            <v>11266</v>
          </cell>
          <cell r="H264" t="e">
            <v>#N/A</v>
          </cell>
          <cell r="I264">
            <v>11337</v>
          </cell>
          <cell r="J264" t="e">
            <v>#N/A</v>
          </cell>
          <cell r="K264">
            <v>10783</v>
          </cell>
          <cell r="L264" t="e">
            <v>#N/A</v>
          </cell>
          <cell r="M264">
            <v>10186</v>
          </cell>
          <cell r="N264" t="e">
            <v>#N/A</v>
          </cell>
          <cell r="O264" t="e">
            <v>#N/A</v>
          </cell>
          <cell r="P264">
            <v>10186</v>
          </cell>
        </row>
        <row r="265">
          <cell r="B265">
            <v>254</v>
          </cell>
          <cell r="C265" t="str">
            <v>Terminal Lug 240 mm - Al/Cu 1 Hole</v>
          </cell>
          <cell r="D265" t="str">
            <v>B</v>
          </cell>
          <cell r="E265" t="str">
            <v>PLN</v>
          </cell>
          <cell r="F265">
            <v>14486.816814166799</v>
          </cell>
          <cell r="G265">
            <v>11266</v>
          </cell>
          <cell r="H265">
            <v>15282.1185141527</v>
          </cell>
          <cell r="I265">
            <v>11337</v>
          </cell>
          <cell r="J265">
            <v>13516.4699973923</v>
          </cell>
          <cell r="K265">
            <v>10783</v>
          </cell>
          <cell r="L265">
            <v>12642.0099860758</v>
          </cell>
          <cell r="M265">
            <v>10186</v>
          </cell>
          <cell r="N265" t="str">
            <v>PLN</v>
          </cell>
          <cell r="O265">
            <v>13317.479992869001</v>
          </cell>
          <cell r="P265">
            <v>10186</v>
          </cell>
        </row>
        <row r="266">
          <cell r="B266">
            <v>255</v>
          </cell>
          <cell r="C266" t="str">
            <v>Terminal Lug 240 mm - Al/Cu 2 Hole</v>
          </cell>
          <cell r="D266" t="str">
            <v>B</v>
          </cell>
          <cell r="E266" t="str">
            <v>PLN</v>
          </cell>
          <cell r="F266">
            <v>14486.816814166799</v>
          </cell>
          <cell r="G266">
            <v>11266</v>
          </cell>
          <cell r="H266">
            <v>15282.1185141527</v>
          </cell>
          <cell r="I266">
            <v>11337</v>
          </cell>
          <cell r="J266">
            <v>13516.4699973923</v>
          </cell>
          <cell r="K266">
            <v>10783</v>
          </cell>
          <cell r="L266">
            <v>12642.0099860758</v>
          </cell>
          <cell r="M266">
            <v>10186</v>
          </cell>
          <cell r="N266" t="str">
            <v>PLN</v>
          </cell>
          <cell r="O266">
            <v>13317.479992869001</v>
          </cell>
          <cell r="P266">
            <v>10186</v>
          </cell>
        </row>
        <row r="267">
          <cell r="B267">
            <v>256</v>
          </cell>
          <cell r="C267" t="str">
            <v>Terminal Lug 240 mm - Cu 1 Hole</v>
          </cell>
          <cell r="D267" t="str">
            <v>B</v>
          </cell>
          <cell r="E267" t="str">
            <v>PLN</v>
          </cell>
          <cell r="F267">
            <v>14486.816814166799</v>
          </cell>
          <cell r="G267">
            <v>11266</v>
          </cell>
          <cell r="H267">
            <v>15282.1185141527</v>
          </cell>
          <cell r="I267">
            <v>11337</v>
          </cell>
          <cell r="J267">
            <v>13516.4699973923</v>
          </cell>
          <cell r="K267">
            <v>10783</v>
          </cell>
          <cell r="L267">
            <v>12642.0099860758</v>
          </cell>
          <cell r="M267">
            <v>10186</v>
          </cell>
          <cell r="N267" t="str">
            <v>PLN</v>
          </cell>
          <cell r="O267">
            <v>13317.479992869001</v>
          </cell>
          <cell r="P267">
            <v>10186</v>
          </cell>
        </row>
        <row r="268">
          <cell r="B268">
            <v>257</v>
          </cell>
          <cell r="C268" t="e">
            <v>#N/A</v>
          </cell>
          <cell r="D268" t="str">
            <v>S</v>
          </cell>
          <cell r="E268" t="e">
            <v>#N/A</v>
          </cell>
          <cell r="F268" t="e">
            <v>#N/A</v>
          </cell>
          <cell r="G268">
            <v>1378328</v>
          </cell>
          <cell r="H268" t="e">
            <v>#N/A</v>
          </cell>
          <cell r="I268">
            <v>1398717</v>
          </cell>
          <cell r="J268" t="e">
            <v>#N/A</v>
          </cell>
          <cell r="K268">
            <v>1406822</v>
          </cell>
          <cell r="L268" t="e">
            <v>#N/A</v>
          </cell>
          <cell r="M268">
            <v>1404476</v>
          </cell>
          <cell r="N268" t="e">
            <v>#N/A</v>
          </cell>
          <cell r="O268" t="e">
            <v>#N/A</v>
          </cell>
          <cell r="P268">
            <v>1378328</v>
          </cell>
        </row>
        <row r="269">
          <cell r="B269">
            <v>258</v>
          </cell>
          <cell r="C269" t="str">
            <v>Timah solder + pasta</v>
          </cell>
          <cell r="D269" t="str">
            <v>Ls</v>
          </cell>
          <cell r="E269">
            <v>3171.0041987105301</v>
          </cell>
          <cell r="F269">
            <v>2000.17514046829</v>
          </cell>
          <cell r="G269">
            <v>1200</v>
          </cell>
          <cell r="H269">
            <v>2114.4068643343999</v>
          </cell>
          <cell r="I269">
            <v>1217</v>
          </cell>
          <cell r="J269">
            <v>1941.3899996254499</v>
          </cell>
          <cell r="K269">
            <v>1224</v>
          </cell>
          <cell r="L269">
            <v>1842.9999979700799</v>
          </cell>
          <cell r="M269">
            <v>1222</v>
          </cell>
          <cell r="N269">
            <v>3171.0041987105301</v>
          </cell>
          <cell r="O269">
            <v>1921.5899989710699</v>
          </cell>
          <cell r="P269">
            <v>1200</v>
          </cell>
        </row>
        <row r="270">
          <cell r="B270">
            <v>259</v>
          </cell>
          <cell r="C270" t="str">
            <v>AAAC - 70 sq mm</v>
          </cell>
          <cell r="D270" t="str">
            <v>M</v>
          </cell>
          <cell r="E270" t="str">
            <v>PLN</v>
          </cell>
          <cell r="F270">
            <v>2474.4316759072199</v>
          </cell>
          <cell r="G270">
            <v>1779</v>
          </cell>
          <cell r="H270">
            <v>2585.3508375146998</v>
          </cell>
          <cell r="I270">
            <v>1806</v>
          </cell>
          <cell r="J270">
            <v>1882.9799996367201</v>
          </cell>
          <cell r="K270">
            <v>1817</v>
          </cell>
          <cell r="L270">
            <v>1606.3199982307599</v>
          </cell>
          <cell r="M270">
            <v>1795</v>
          </cell>
          <cell r="N270" t="str">
            <v>PLN</v>
          </cell>
          <cell r="O270">
            <v>1804.76999903362</v>
          </cell>
          <cell r="P270">
            <v>1703.3913683099299</v>
          </cell>
        </row>
        <row r="271">
          <cell r="B271">
            <v>260</v>
          </cell>
          <cell r="C271" t="str">
            <v>AAAC - 150 sq mm</v>
          </cell>
          <cell r="D271" t="str">
            <v>M</v>
          </cell>
          <cell r="E271" t="str">
            <v>PLN</v>
          </cell>
          <cell r="F271">
            <v>4656.50213838524</v>
          </cell>
          <cell r="G271">
            <v>2043</v>
          </cell>
          <cell r="H271">
            <v>4895.8355317660798</v>
          </cell>
          <cell r="I271">
            <v>2073</v>
          </cell>
          <cell r="J271">
            <v>4076.8199992134601</v>
          </cell>
          <cell r="K271">
            <v>2085</v>
          </cell>
          <cell r="L271">
            <v>3715.0999959081</v>
          </cell>
          <cell r="M271">
            <v>2062</v>
          </cell>
          <cell r="N271" t="str">
            <v>PLN</v>
          </cell>
          <cell r="O271">
            <v>3984.74999786633</v>
          </cell>
          <cell r="P271">
            <v>1955.7456450965899</v>
          </cell>
        </row>
        <row r="272">
          <cell r="B272">
            <v>261</v>
          </cell>
          <cell r="C272" t="str">
            <v>AAAC - 240 sq mm</v>
          </cell>
          <cell r="D272" t="str">
            <v>M</v>
          </cell>
          <cell r="E272" t="str">
            <v>PLN</v>
          </cell>
          <cell r="F272">
            <v>5321.7167295831396</v>
          </cell>
          <cell r="G272">
            <v>2398</v>
          </cell>
          <cell r="H272">
            <v>5595.2406077326696</v>
          </cell>
          <cell r="I272">
            <v>2433</v>
          </cell>
          <cell r="J272">
            <v>4658.9399991011496</v>
          </cell>
          <cell r="K272">
            <v>2448</v>
          </cell>
          <cell r="L272">
            <v>4245.6899953236998</v>
          </cell>
          <cell r="M272">
            <v>2420</v>
          </cell>
          <cell r="N272" t="str">
            <v>PLN</v>
          </cell>
          <cell r="O272">
            <v>4553.9999975615201</v>
          </cell>
          <cell r="P272">
            <v>2295.8753225046898</v>
          </cell>
        </row>
        <row r="273">
          <cell r="B273">
            <v>262</v>
          </cell>
          <cell r="C273" t="str">
            <v>AAAC - S 70 sq mm</v>
          </cell>
          <cell r="D273" t="str">
            <v>M</v>
          </cell>
          <cell r="E273" t="str">
            <v>PLN</v>
          </cell>
          <cell r="F273">
            <v>4656.50213838524</v>
          </cell>
          <cell r="G273">
            <v>2507</v>
          </cell>
          <cell r="H273">
            <v>4895.8355317660798</v>
          </cell>
          <cell r="I273">
            <v>2544</v>
          </cell>
          <cell r="J273">
            <v>4076.8199992134601</v>
          </cell>
          <cell r="K273">
            <v>2559</v>
          </cell>
          <cell r="L273">
            <v>3715.0999959081</v>
          </cell>
          <cell r="M273">
            <v>2530</v>
          </cell>
          <cell r="N273" t="str">
            <v>PLN</v>
          </cell>
          <cell r="O273">
            <v>3984.74999786633</v>
          </cell>
          <cell r="P273">
            <v>2400.23329170945</v>
          </cell>
        </row>
        <row r="274">
          <cell r="B274">
            <v>263</v>
          </cell>
          <cell r="C274" t="str">
            <v>AAAC - S 150 sq mm</v>
          </cell>
          <cell r="D274" t="str">
            <v>M</v>
          </cell>
          <cell r="E274" t="str">
            <v>PLN</v>
          </cell>
          <cell r="F274">
            <v>5321.7167295831396</v>
          </cell>
          <cell r="G274">
            <v>2829</v>
          </cell>
          <cell r="H274">
            <v>5595.2406077326696</v>
          </cell>
          <cell r="I274">
            <v>2871</v>
          </cell>
          <cell r="J274">
            <v>4658.9399991011496</v>
          </cell>
          <cell r="K274">
            <v>2887</v>
          </cell>
          <cell r="L274">
            <v>4245.6899953236998</v>
          </cell>
          <cell r="M274">
            <v>2854</v>
          </cell>
          <cell r="N274" t="str">
            <v>PLN</v>
          </cell>
          <cell r="O274">
            <v>4553.9999975615201</v>
          </cell>
          <cell r="P274">
            <v>2707.9555085952702</v>
          </cell>
        </row>
        <row r="275">
          <cell r="B275">
            <v>264</v>
          </cell>
          <cell r="C275" t="str">
            <v>AAAC - S 240 sq mm</v>
          </cell>
          <cell r="D275" t="str">
            <v>M</v>
          </cell>
          <cell r="E275" t="str">
            <v>PLN</v>
          </cell>
          <cell r="F275">
            <v>6652.1459119789197</v>
          </cell>
          <cell r="G275">
            <v>3676</v>
          </cell>
          <cell r="H275">
            <v>6994.0507596658299</v>
          </cell>
          <cell r="I275">
            <v>3731</v>
          </cell>
          <cell r="J275">
            <v>5823.1799988765397</v>
          </cell>
          <cell r="K275">
            <v>3753</v>
          </cell>
          <cell r="L275">
            <v>5307.83999415382</v>
          </cell>
          <cell r="M275">
            <v>3710</v>
          </cell>
          <cell r="N275" t="str">
            <v>PLN</v>
          </cell>
          <cell r="O275">
            <v>5692.4999969519004</v>
          </cell>
          <cell r="P275">
            <v>3520.3421611738499</v>
          </cell>
        </row>
        <row r="276">
          <cell r="B276">
            <v>265</v>
          </cell>
          <cell r="C276" t="str">
            <v>ACO TM</v>
          </cell>
          <cell r="D276" t="str">
            <v>bh</v>
          </cell>
          <cell r="E276" t="str">
            <v>PLN</v>
          </cell>
          <cell r="F276">
            <v>2097744.0545846699</v>
          </cell>
          <cell r="G276">
            <v>1206608</v>
          </cell>
          <cell r="H276">
            <v>2206657.7535478398</v>
          </cell>
          <cell r="I276">
            <v>1224458</v>
          </cell>
          <cell r="J276">
            <v>1855381.7696420399</v>
          </cell>
          <cell r="K276">
            <v>1231553</v>
          </cell>
          <cell r="L276">
            <v>1698350.6881293999</v>
          </cell>
          <cell r="M276">
            <v>1217444</v>
          </cell>
          <cell r="N276" t="str">
            <v>PLN</v>
          </cell>
          <cell r="O276">
            <v>1815941.15902764</v>
          </cell>
          <cell r="P276">
            <v>1095263.1211277</v>
          </cell>
        </row>
        <row r="277">
          <cell r="B277">
            <v>266</v>
          </cell>
          <cell r="C277" t="str">
            <v>Arm Tie Band 11"(TM) (t = 6 mm x 42 mm) HDG TM lengkap Bolt&amp;Nut-HDG</v>
          </cell>
          <cell r="D277" t="str">
            <v>bh</v>
          </cell>
          <cell r="E277">
            <v>103484</v>
          </cell>
          <cell r="F277">
            <v>26076.270265500199</v>
          </cell>
          <cell r="G277">
            <v>16190</v>
          </cell>
          <cell r="H277">
            <v>27507.813325474999</v>
          </cell>
          <cell r="I277">
            <v>16292</v>
          </cell>
          <cell r="J277">
            <v>24328.259995306398</v>
          </cell>
          <cell r="K277">
            <v>15496</v>
          </cell>
          <cell r="L277">
            <v>22755.229974936799</v>
          </cell>
          <cell r="M277">
            <v>14648</v>
          </cell>
          <cell r="N277">
            <v>103484</v>
          </cell>
          <cell r="O277">
            <v>23971.859987164</v>
          </cell>
          <cell r="P277">
            <v>14149.3007081551</v>
          </cell>
        </row>
        <row r="278">
          <cell r="B278">
            <v>267</v>
          </cell>
          <cell r="C278" t="str">
            <v>Arm Tie Band 8"(TM) (t = 6 mm x 42 mm) HDG TM lengkap Bolt&amp;Nut-HDG</v>
          </cell>
          <cell r="D278" t="str">
            <v>bh</v>
          </cell>
          <cell r="E278">
            <v>83629</v>
          </cell>
          <cell r="F278">
            <v>26076.270265500199</v>
          </cell>
          <cell r="G278">
            <v>15539</v>
          </cell>
          <cell r="H278">
            <v>27507.813325474999</v>
          </cell>
          <cell r="I278">
            <v>15637</v>
          </cell>
          <cell r="J278">
            <v>24328.259995306398</v>
          </cell>
          <cell r="K278">
            <v>14873</v>
          </cell>
          <cell r="L278">
            <v>22755.229974936799</v>
          </cell>
          <cell r="M278">
            <v>14058</v>
          </cell>
          <cell r="N278">
            <v>83629</v>
          </cell>
          <cell r="O278">
            <v>23971.859987164</v>
          </cell>
          <cell r="P278">
            <v>13580.0759670224</v>
          </cell>
        </row>
        <row r="279">
          <cell r="B279">
            <v>268</v>
          </cell>
          <cell r="C279" t="str">
            <v>Arm tie siku 50x50x3,5 mm x 750 mm</v>
          </cell>
          <cell r="D279" t="str">
            <v>bh</v>
          </cell>
          <cell r="E279">
            <v>72858</v>
          </cell>
          <cell r="F279">
            <v>4056.3087079666998</v>
          </cell>
          <cell r="G279">
            <v>2516</v>
          </cell>
          <cell r="H279">
            <v>4278.9931839627698</v>
          </cell>
          <cell r="I279">
            <v>2532</v>
          </cell>
          <cell r="J279">
            <v>3784.7699992698099</v>
          </cell>
          <cell r="K279">
            <v>2408</v>
          </cell>
          <cell r="L279">
            <v>3540.49999610041</v>
          </cell>
          <cell r="M279">
            <v>2277</v>
          </cell>
          <cell r="N279">
            <v>72858</v>
          </cell>
          <cell r="O279">
            <v>3729.3299980030902</v>
          </cell>
          <cell r="P279">
            <v>2198.07741233665</v>
          </cell>
        </row>
        <row r="280">
          <cell r="B280">
            <v>269</v>
          </cell>
          <cell r="C280" t="str">
            <v>Arm Tie Type 750 - 3/4" - (t=2,3 mm)</v>
          </cell>
          <cell r="D280" t="str">
            <v>bh</v>
          </cell>
          <cell r="E280">
            <v>59012</v>
          </cell>
          <cell r="F280">
            <v>5215.2540531000504</v>
          </cell>
          <cell r="G280">
            <v>3005</v>
          </cell>
          <cell r="H280">
            <v>5501.5626650949898</v>
          </cell>
          <cell r="I280">
            <v>3023</v>
          </cell>
          <cell r="J280">
            <v>4865.8499990612299</v>
          </cell>
          <cell r="K280">
            <v>2877</v>
          </cell>
          <cell r="L280">
            <v>4551.2399949871597</v>
          </cell>
          <cell r="M280">
            <v>2719</v>
          </cell>
          <cell r="N280">
            <v>59012</v>
          </cell>
          <cell r="O280">
            <v>4794.5699974326999</v>
          </cell>
          <cell r="P280">
            <v>2625.48135362433</v>
          </cell>
        </row>
        <row r="281">
          <cell r="B281">
            <v>270</v>
          </cell>
          <cell r="C281" t="str">
            <v>Arm Tie Type 900 - 3/4" - (t=2,3 mm)</v>
          </cell>
          <cell r="D281" t="str">
            <v>bh</v>
          </cell>
          <cell r="E281">
            <v>66518</v>
          </cell>
          <cell r="F281">
            <v>5215.2540531000504</v>
          </cell>
          <cell r="G281">
            <v>3182</v>
          </cell>
          <cell r="H281">
            <v>5501.5626650949898</v>
          </cell>
          <cell r="I281">
            <v>3201</v>
          </cell>
          <cell r="J281">
            <v>4865.8499990612299</v>
          </cell>
          <cell r="K281">
            <v>3045</v>
          </cell>
          <cell r="L281">
            <v>4551.2399949871597</v>
          </cell>
          <cell r="M281">
            <v>2878</v>
          </cell>
          <cell r="N281">
            <v>66518</v>
          </cell>
          <cell r="O281">
            <v>4794.5699974326999</v>
          </cell>
          <cell r="P281">
            <v>2779.9214332492902</v>
          </cell>
        </row>
        <row r="282">
          <cell r="B282">
            <v>271</v>
          </cell>
          <cell r="C282" t="str">
            <v>Begel 2" U - (t = 6 mm x 42 mm) HDG TM lengkap Bolt&amp;Nut-HDG</v>
          </cell>
          <cell r="D282" t="str">
            <v>bh</v>
          </cell>
          <cell r="E282">
            <v>30738</v>
          </cell>
          <cell r="F282">
            <v>6374.1993982333897</v>
          </cell>
          <cell r="G282">
            <v>4024</v>
          </cell>
          <cell r="H282">
            <v>6724.1321462272099</v>
          </cell>
          <cell r="I282">
            <v>4049</v>
          </cell>
          <cell r="J282">
            <v>5946.92999885266</v>
          </cell>
          <cell r="K282">
            <v>3852</v>
          </cell>
          <cell r="L282">
            <v>5562.9499938728304</v>
          </cell>
          <cell r="M282">
            <v>3641</v>
          </cell>
          <cell r="N282">
            <v>30738</v>
          </cell>
          <cell r="O282">
            <v>5859.8099968623101</v>
          </cell>
          <cell r="P282">
            <v>3516.2696700325901</v>
          </cell>
        </row>
        <row r="283">
          <cell r="B283">
            <v>272</v>
          </cell>
          <cell r="C283" t="str">
            <v>Begel 3" U - (t = 6 mm x 42 mm) HDG TM lengkap Bolt&amp;Nut-HDG</v>
          </cell>
          <cell r="D283" t="str">
            <v>bh</v>
          </cell>
          <cell r="E283">
            <v>36416</v>
          </cell>
          <cell r="F283">
            <v>6663.93573451673</v>
          </cell>
          <cell r="G283">
            <v>4036</v>
          </cell>
          <cell r="H283">
            <v>7029.7745165102597</v>
          </cell>
          <cell r="I283">
            <v>4061</v>
          </cell>
          <cell r="J283">
            <v>6218.1899988003297</v>
          </cell>
          <cell r="K283">
            <v>3863</v>
          </cell>
          <cell r="L283">
            <v>5815.1499935950496</v>
          </cell>
          <cell r="M283">
            <v>3652</v>
          </cell>
          <cell r="N283">
            <v>36416</v>
          </cell>
          <cell r="O283">
            <v>6126.1199967197099</v>
          </cell>
          <cell r="P283">
            <v>3526.7659974058201</v>
          </cell>
        </row>
        <row r="284">
          <cell r="B284">
            <v>273</v>
          </cell>
          <cell r="C284" t="str">
            <v>Begel 10" U - (t = 6 mm x 42 mm) HDG TM lengkap Bolt&amp;Nut-HDG</v>
          </cell>
          <cell r="D284" t="str">
            <v>bh</v>
          </cell>
          <cell r="E284">
            <v>67436</v>
          </cell>
          <cell r="F284">
            <v>7011.6193380567302</v>
          </cell>
          <cell r="G284">
            <v>4122</v>
          </cell>
          <cell r="H284">
            <v>7396.5453608499301</v>
          </cell>
          <cell r="I284">
            <v>4148</v>
          </cell>
          <cell r="J284">
            <v>6541.9199987378697</v>
          </cell>
          <cell r="K284">
            <v>3946</v>
          </cell>
          <cell r="L284">
            <v>6118.7599932606499</v>
          </cell>
          <cell r="M284">
            <v>3730</v>
          </cell>
          <cell r="N284">
            <v>67436</v>
          </cell>
          <cell r="O284">
            <v>6445.8899965484898</v>
          </cell>
          <cell r="P284">
            <v>3602.0323449114298</v>
          </cell>
        </row>
        <row r="285">
          <cell r="B285">
            <v>274</v>
          </cell>
          <cell r="C285" t="str">
            <v>Begel 11" U - (t = 6 mm x 42 mm) HDG TM lengkap Bolt&amp;Nut-HDG</v>
          </cell>
          <cell r="D285" t="str">
            <v>bh</v>
          </cell>
          <cell r="E285">
            <v>75239</v>
          </cell>
          <cell r="F285">
            <v>7011.6193380567302</v>
          </cell>
          <cell r="G285">
            <v>4135</v>
          </cell>
          <cell r="H285">
            <v>7396.5453608499301</v>
          </cell>
          <cell r="I285">
            <v>4161</v>
          </cell>
          <cell r="J285">
            <v>6541.9199987378697</v>
          </cell>
          <cell r="K285">
            <v>3958</v>
          </cell>
          <cell r="L285">
            <v>6118.7599932606499</v>
          </cell>
          <cell r="M285">
            <v>3741</v>
          </cell>
          <cell r="N285">
            <v>75239</v>
          </cell>
          <cell r="O285">
            <v>6445.8899965484898</v>
          </cell>
          <cell r="P285">
            <v>3613.0477343454099</v>
          </cell>
        </row>
        <row r="286">
          <cell r="B286">
            <v>275</v>
          </cell>
          <cell r="C286" t="str">
            <v>Begel 12" U - (t = 6 mm x 42 mm) HDG TM lengkap Bolt&amp;Nut-HDG</v>
          </cell>
          <cell r="D286" t="str">
            <v>bh</v>
          </cell>
          <cell r="E286">
            <v>81658</v>
          </cell>
          <cell r="F286">
            <v>7011.6193380567302</v>
          </cell>
          <cell r="G286">
            <v>4148</v>
          </cell>
          <cell r="H286">
            <v>7396.5453608499301</v>
          </cell>
          <cell r="I286">
            <v>4173</v>
          </cell>
          <cell r="J286">
            <v>6541.9199987378697</v>
          </cell>
          <cell r="K286">
            <v>3970</v>
          </cell>
          <cell r="L286">
            <v>6118.7599932606499</v>
          </cell>
          <cell r="M286">
            <v>3753</v>
          </cell>
          <cell r="N286">
            <v>81658</v>
          </cell>
          <cell r="O286">
            <v>6445.8899965484898</v>
          </cell>
          <cell r="P286">
            <v>3624.1307028556698</v>
          </cell>
        </row>
        <row r="287">
          <cell r="B287">
            <v>276</v>
          </cell>
          <cell r="C287" t="str">
            <v xml:space="preserve">Begel klem 3/4" u/kabel </v>
          </cell>
          <cell r="D287" t="str">
            <v>bh</v>
          </cell>
          <cell r="E287">
            <v>27704</v>
          </cell>
          <cell r="F287">
            <v>6953.6720708000603</v>
          </cell>
          <cell r="G287">
            <v>4161</v>
          </cell>
          <cell r="H287">
            <v>7335.4168867933204</v>
          </cell>
          <cell r="I287">
            <v>4186</v>
          </cell>
          <cell r="J287">
            <v>6488.4599987481897</v>
          </cell>
          <cell r="K287">
            <v>3982</v>
          </cell>
          <cell r="L287">
            <v>6068.3199933162095</v>
          </cell>
          <cell r="M287">
            <v>3763</v>
          </cell>
          <cell r="N287">
            <v>27704</v>
          </cell>
          <cell r="O287">
            <v>6392.4299965771097</v>
          </cell>
          <cell r="P287">
            <v>3635.2818742490699</v>
          </cell>
        </row>
        <row r="288">
          <cell r="B288">
            <v>277</v>
          </cell>
          <cell r="C288" t="str">
            <v>Besi siku L 50x50x3,5 mm x 260 mm - topang pagar depan</v>
          </cell>
          <cell r="D288" t="str">
            <v>bh</v>
          </cell>
          <cell r="E288">
            <v>30157</v>
          </cell>
          <cell r="F288">
            <v>6953.6720708000603</v>
          </cell>
          <cell r="G288">
            <v>3863</v>
          </cell>
          <cell r="H288">
            <v>7335.4168867933204</v>
          </cell>
          <cell r="I288">
            <v>3888</v>
          </cell>
          <cell r="J288">
            <v>6488.4599987481897</v>
          </cell>
          <cell r="K288">
            <v>3698</v>
          </cell>
          <cell r="L288">
            <v>6068.3199933162095</v>
          </cell>
          <cell r="M288">
            <v>3495</v>
          </cell>
          <cell r="N288">
            <v>30157</v>
          </cell>
          <cell r="O288">
            <v>6392.4299965771097</v>
          </cell>
          <cell r="P288">
            <v>3375.6188832312801</v>
          </cell>
        </row>
        <row r="289">
          <cell r="B289">
            <v>278</v>
          </cell>
          <cell r="C289" t="str">
            <v>Besi siku L 50x50x3,5 mm x 465 mm - pagar samping</v>
          </cell>
          <cell r="D289" t="str">
            <v>bh</v>
          </cell>
          <cell r="E289">
            <v>51531</v>
          </cell>
          <cell r="F289">
            <v>8112.6174159334096</v>
          </cell>
          <cell r="G289">
            <v>4508</v>
          </cell>
          <cell r="H289">
            <v>8557.9863679255395</v>
          </cell>
          <cell r="I289">
            <v>4535</v>
          </cell>
          <cell r="J289">
            <v>7569.5399985396098</v>
          </cell>
          <cell r="K289">
            <v>4314</v>
          </cell>
          <cell r="L289">
            <v>7080.0299922018803</v>
          </cell>
          <cell r="M289">
            <v>4077</v>
          </cell>
          <cell r="N289">
            <v>51531</v>
          </cell>
          <cell r="O289">
            <v>7458.6599960061903</v>
          </cell>
          <cell r="P289">
            <v>3938.2220304365001</v>
          </cell>
        </row>
        <row r="290">
          <cell r="B290">
            <v>279</v>
          </cell>
          <cell r="C290" t="str">
            <v>Besi siku L 50x50x3,5 mm x 900 mm - dudukan Jointing</v>
          </cell>
          <cell r="D290" t="str">
            <v>bh</v>
          </cell>
          <cell r="E290">
            <v>95076</v>
          </cell>
          <cell r="F290">
            <v>13327.8714690335</v>
          </cell>
          <cell r="G290">
            <v>7725</v>
          </cell>
          <cell r="H290">
            <v>14059.549033020499</v>
          </cell>
          <cell r="I290">
            <v>7775</v>
          </cell>
          <cell r="J290">
            <v>12435.3899976008</v>
          </cell>
          <cell r="K290">
            <v>7394</v>
          </cell>
          <cell r="L290">
            <v>11630.299987190099</v>
          </cell>
          <cell r="M290">
            <v>6989</v>
          </cell>
          <cell r="N290">
            <v>95076</v>
          </cell>
          <cell r="O290">
            <v>12252.2399934394</v>
          </cell>
          <cell r="P290">
            <v>6751.2377664625601</v>
          </cell>
        </row>
        <row r="291">
          <cell r="B291">
            <v>280</v>
          </cell>
          <cell r="C291" t="str">
            <v>Besi siku L 50x50x3,5 mm x 1750 mm - penghalang depan</v>
          </cell>
          <cell r="D291" t="str">
            <v>bh</v>
          </cell>
          <cell r="E291">
            <v>193099</v>
          </cell>
          <cell r="F291">
            <v>16472.539000406799</v>
          </cell>
          <cell r="G291">
            <v>9324</v>
          </cell>
          <cell r="H291">
            <v>17349.194126215501</v>
          </cell>
          <cell r="I291">
            <v>9382</v>
          </cell>
          <cell r="J291">
            <v>14901.4799971251</v>
          </cell>
          <cell r="K291">
            <v>8924</v>
          </cell>
          <cell r="L291">
            <v>13768.1799848354</v>
          </cell>
          <cell r="M291">
            <v>8435</v>
          </cell>
          <cell r="N291">
            <v>193099</v>
          </cell>
          <cell r="O291">
            <v>14627.249992167701</v>
          </cell>
          <cell r="P291">
            <v>8148.0455802134402</v>
          </cell>
        </row>
        <row r="292">
          <cell r="B292">
            <v>281</v>
          </cell>
          <cell r="C292" t="str">
            <v>Besi siku L 50x50x3,5 mm x 1850 mm - penghalang belakang</v>
          </cell>
          <cell r="D292" t="str">
            <v>bh</v>
          </cell>
          <cell r="E292">
            <v>215895</v>
          </cell>
          <cell r="F292">
            <v>15813.637440390499</v>
          </cell>
          <cell r="G292">
            <v>9657</v>
          </cell>
          <cell r="H292">
            <v>16655.2263611669</v>
          </cell>
          <cell r="I292">
            <v>9718</v>
          </cell>
          <cell r="J292">
            <v>14305.49999724</v>
          </cell>
          <cell r="K292">
            <v>9242</v>
          </cell>
          <cell r="L292">
            <v>13217.2199854422</v>
          </cell>
          <cell r="M292">
            <v>8736</v>
          </cell>
          <cell r="N292">
            <v>215895</v>
          </cell>
          <cell r="O292">
            <v>14042.159992481</v>
          </cell>
          <cell r="P292">
            <v>8439.0472080782092</v>
          </cell>
        </row>
        <row r="293">
          <cell r="B293">
            <v>282</v>
          </cell>
          <cell r="C293" t="str">
            <v>Besi siku L 50x50x3,5 mm x 2000 mm - dudukan bordes</v>
          </cell>
          <cell r="D293" t="str">
            <v>bh</v>
          </cell>
          <cell r="E293">
            <v>212154</v>
          </cell>
          <cell r="F293">
            <v>16472.539000406799</v>
          </cell>
          <cell r="G293">
            <v>10015</v>
          </cell>
          <cell r="H293">
            <v>17349.194126215501</v>
          </cell>
          <cell r="I293">
            <v>10077</v>
          </cell>
          <cell r="J293">
            <v>14901.4799971251</v>
          </cell>
          <cell r="K293">
            <v>9585</v>
          </cell>
          <cell r="L293">
            <v>13768.1799848354</v>
          </cell>
          <cell r="M293">
            <v>9060</v>
          </cell>
          <cell r="N293">
            <v>212154</v>
          </cell>
          <cell r="O293">
            <v>14627.249992167701</v>
          </cell>
          <cell r="P293">
            <v>8751.6045120810995</v>
          </cell>
        </row>
        <row r="294">
          <cell r="B294">
            <v>283</v>
          </cell>
          <cell r="C294" t="str">
            <v>Bimetal Connector Al/Cu -150/50 mm</v>
          </cell>
          <cell r="D294" t="str">
            <v>bh</v>
          </cell>
          <cell r="E294" t="str">
            <v>PLN</v>
          </cell>
          <cell r="F294">
            <v>20281.543539833499</v>
          </cell>
          <cell r="G294">
            <v>11266</v>
          </cell>
          <cell r="H294">
            <v>21394.965919813902</v>
          </cell>
          <cell r="I294">
            <v>11337</v>
          </cell>
          <cell r="J294">
            <v>18922.859996349202</v>
          </cell>
          <cell r="K294">
            <v>10783</v>
          </cell>
          <cell r="L294">
            <v>17698.619980506301</v>
          </cell>
          <cell r="M294">
            <v>10193</v>
          </cell>
          <cell r="N294" t="str">
            <v>PLN</v>
          </cell>
          <cell r="O294">
            <v>18644.6699900165</v>
          </cell>
          <cell r="P294">
            <v>9845.5550760912392</v>
          </cell>
        </row>
        <row r="295">
          <cell r="B295">
            <v>284</v>
          </cell>
          <cell r="C295" t="e">
            <v>#N/A</v>
          </cell>
          <cell r="D295" t="e">
            <v>#N/A</v>
          </cell>
          <cell r="E295">
            <v>7396</v>
          </cell>
          <cell r="F295" t="e">
            <v>#N/A</v>
          </cell>
          <cell r="G295">
            <v>1353</v>
          </cell>
          <cell r="H295" t="e">
            <v>#N/A</v>
          </cell>
          <cell r="I295">
            <v>1361</v>
          </cell>
          <cell r="J295" t="e">
            <v>#N/A</v>
          </cell>
          <cell r="K295">
            <v>1295</v>
          </cell>
          <cell r="L295" t="e">
            <v>#N/A</v>
          </cell>
          <cell r="M295">
            <v>1224</v>
          </cell>
          <cell r="N295">
            <v>7396</v>
          </cell>
          <cell r="O295" t="e">
            <v>#N/A</v>
          </cell>
          <cell r="P295">
            <v>1181.46660913095</v>
          </cell>
        </row>
        <row r="296">
          <cell r="B296">
            <v>285</v>
          </cell>
          <cell r="C296" t="str">
            <v>Bolt &amp; Nut M.16 x 120 - HDG</v>
          </cell>
          <cell r="D296" t="str">
            <v>bh</v>
          </cell>
          <cell r="E296" t="str">
            <v>PLN</v>
          </cell>
          <cell r="F296">
            <v>3187.0996991166999</v>
          </cell>
          <cell r="G296">
            <v>0</v>
          </cell>
          <cell r="H296">
            <v>3362.0660731135999</v>
          </cell>
          <cell r="I296">
            <v>0</v>
          </cell>
          <cell r="J296">
            <v>2973.9599994262398</v>
          </cell>
          <cell r="K296">
            <v>0</v>
          </cell>
          <cell r="L296">
            <v>2781.9599969358801</v>
          </cell>
          <cell r="M296">
            <v>0</v>
          </cell>
          <cell r="N296" t="str">
            <v>PLN</v>
          </cell>
          <cell r="O296">
            <v>2930.3999984308898</v>
          </cell>
          <cell r="P296">
            <v>0</v>
          </cell>
        </row>
        <row r="297">
          <cell r="B297">
            <v>286</v>
          </cell>
          <cell r="C297" t="str">
            <v>Bolt &amp; Nut M.16 x 140 - HDG</v>
          </cell>
          <cell r="D297" t="str">
            <v>bh</v>
          </cell>
          <cell r="E297">
            <v>22856</v>
          </cell>
          <cell r="F297">
            <v>3302.9942336300301</v>
          </cell>
          <cell r="G297">
            <v>0</v>
          </cell>
          <cell r="H297">
            <v>3484.32302122683</v>
          </cell>
          <cell r="I297">
            <v>0</v>
          </cell>
          <cell r="J297">
            <v>3081.86999940542</v>
          </cell>
          <cell r="K297">
            <v>0</v>
          </cell>
          <cell r="L297">
            <v>2882.83999682477</v>
          </cell>
          <cell r="M297">
            <v>0</v>
          </cell>
          <cell r="N297">
            <v>22856</v>
          </cell>
          <cell r="O297">
            <v>3037.3199983736399</v>
          </cell>
          <cell r="P297">
            <v>1750</v>
          </cell>
        </row>
        <row r="298">
          <cell r="B298">
            <v>287</v>
          </cell>
          <cell r="C298" t="str">
            <v>Bolt &amp; Nut M.16 x 400 (besi as) Double Arm - HDG</v>
          </cell>
          <cell r="D298" t="str">
            <v>bh</v>
          </cell>
          <cell r="E298">
            <v>63135</v>
          </cell>
          <cell r="F298">
            <v>4635.7813805333799</v>
          </cell>
          <cell r="G298">
            <v>2705</v>
          </cell>
          <cell r="H298">
            <v>4890.2779245288802</v>
          </cell>
          <cell r="I298">
            <v>2722</v>
          </cell>
          <cell r="J298">
            <v>4325.3099991655199</v>
          </cell>
          <cell r="K298">
            <v>2589</v>
          </cell>
          <cell r="L298">
            <v>4045.8699955437801</v>
          </cell>
          <cell r="M298">
            <v>2447</v>
          </cell>
          <cell r="N298">
            <v>63135</v>
          </cell>
          <cell r="O298">
            <v>4261.9499977179003</v>
          </cell>
          <cell r="P298">
            <v>2362.9332182619</v>
          </cell>
        </row>
        <row r="299">
          <cell r="B299">
            <v>288</v>
          </cell>
          <cell r="C299" t="str">
            <v>Bolt &amp; Nut M.16 x 50 - HDG</v>
          </cell>
          <cell r="D299" t="str">
            <v>bh</v>
          </cell>
          <cell r="E299">
            <v>11856</v>
          </cell>
          <cell r="F299">
            <v>2491.73249203669</v>
          </cell>
          <cell r="G299">
            <v>1462</v>
          </cell>
          <cell r="H299">
            <v>2628.5243844342699</v>
          </cell>
          <cell r="I299">
            <v>1472</v>
          </cell>
          <cell r="J299">
            <v>2325.5099995513401</v>
          </cell>
          <cell r="K299">
            <v>1400</v>
          </cell>
          <cell r="L299">
            <v>2174.73999760469</v>
          </cell>
          <cell r="M299">
            <v>1323</v>
          </cell>
          <cell r="N299">
            <v>11856</v>
          </cell>
          <cell r="O299">
            <v>2290.8599987733401</v>
          </cell>
          <cell r="P299">
            <v>1277.2611990604901</v>
          </cell>
        </row>
        <row r="300">
          <cell r="B300">
            <v>289</v>
          </cell>
          <cell r="C300" t="str">
            <v>Bolt &amp; Nut M.16 x 75 - HDG</v>
          </cell>
          <cell r="D300" t="str">
            <v>bh</v>
          </cell>
          <cell r="E300">
            <v>14122</v>
          </cell>
          <cell r="F300">
            <v>2549.6797592933599</v>
          </cell>
          <cell r="G300">
            <v>1462</v>
          </cell>
          <cell r="H300">
            <v>2689.6528584908801</v>
          </cell>
          <cell r="I300">
            <v>1472</v>
          </cell>
          <cell r="J300">
            <v>2378.9699995410301</v>
          </cell>
          <cell r="K300">
            <v>1400</v>
          </cell>
          <cell r="L300">
            <v>2225.1799975491299</v>
          </cell>
          <cell r="M300">
            <v>1323</v>
          </cell>
          <cell r="N300">
            <v>14122</v>
          </cell>
          <cell r="O300">
            <v>2344.3199987447101</v>
          </cell>
          <cell r="P300">
            <v>1277.2611990604901</v>
          </cell>
        </row>
        <row r="301">
          <cell r="B301">
            <v>290</v>
          </cell>
          <cell r="C301" t="str">
            <v xml:space="preserve">Bolt M.12 x 30 + Washer Cu </v>
          </cell>
          <cell r="D301" t="str">
            <v>bh</v>
          </cell>
          <cell r="E301">
            <v>13697</v>
          </cell>
          <cell r="F301">
            <v>2607.6270265500202</v>
          </cell>
          <cell r="G301">
            <v>1462</v>
          </cell>
          <cell r="H301">
            <v>2750.7813325474999</v>
          </cell>
          <cell r="I301">
            <v>1472</v>
          </cell>
          <cell r="J301">
            <v>2433.4199995305198</v>
          </cell>
          <cell r="K301">
            <v>1400</v>
          </cell>
          <cell r="L301">
            <v>2275.6199974935798</v>
          </cell>
          <cell r="M301">
            <v>1323</v>
          </cell>
          <cell r="N301">
            <v>13697</v>
          </cell>
          <cell r="O301">
            <v>2397.7799987160902</v>
          </cell>
          <cell r="P301">
            <v>1277.2611990604901</v>
          </cell>
        </row>
        <row r="302">
          <cell r="B302">
            <v>291</v>
          </cell>
          <cell r="C302" t="str">
            <v>Box APP Pengukuran Langsung tanpa MCCB Aluminium</v>
          </cell>
          <cell r="D302" t="str">
            <v>Unit</v>
          </cell>
          <cell r="E302" t="str">
            <v>PLN</v>
          </cell>
          <cell r="F302">
            <v>347683.60354000301</v>
          </cell>
          <cell r="G302">
            <v>206666</v>
          </cell>
          <cell r="H302">
            <v>366770.84433966602</v>
          </cell>
          <cell r="I302">
            <v>209724</v>
          </cell>
          <cell r="J302">
            <v>324376.46993741801</v>
          </cell>
          <cell r="K302">
            <v>210938</v>
          </cell>
          <cell r="L302">
            <v>303395.62966583302</v>
          </cell>
          <cell r="M302">
            <v>208522</v>
          </cell>
          <cell r="N302" t="str">
            <v>PLN</v>
          </cell>
          <cell r="O302">
            <v>319616.549828858</v>
          </cell>
          <cell r="P302">
            <v>187594.37267902601</v>
          </cell>
        </row>
        <row r="303">
          <cell r="B303">
            <v>292</v>
          </cell>
          <cell r="C303" t="str">
            <v>Box berisi RTU protocol DNP 3, IEC (siap komunikasi GSM)</v>
          </cell>
          <cell r="D303" t="str">
            <v>bh</v>
          </cell>
          <cell r="E303" t="str">
            <v>PLN</v>
          </cell>
          <cell r="F303">
            <v>347683.60354000301</v>
          </cell>
          <cell r="G303">
            <v>206666</v>
          </cell>
          <cell r="H303">
            <v>366770.84433966602</v>
          </cell>
          <cell r="I303">
            <v>209724</v>
          </cell>
          <cell r="J303">
            <v>324376.46993741801</v>
          </cell>
          <cell r="K303">
            <v>210938</v>
          </cell>
          <cell r="L303">
            <v>303395.62966583302</v>
          </cell>
          <cell r="M303">
            <v>208522</v>
          </cell>
          <cell r="N303" t="str">
            <v>PLN</v>
          </cell>
          <cell r="O303">
            <v>319616.549828858</v>
          </cell>
          <cell r="P303">
            <v>187594.37267902601</v>
          </cell>
        </row>
        <row r="304">
          <cell r="B304">
            <v>293</v>
          </cell>
          <cell r="C304" t="str">
            <v>Bracket Protection Device/Fitting Clamp MCA</v>
          </cell>
          <cell r="D304" t="str">
            <v>bh</v>
          </cell>
          <cell r="E304">
            <v>9050</v>
          </cell>
          <cell r="F304">
            <v>4056.3087079666998</v>
          </cell>
          <cell r="G304">
            <v>2254</v>
          </cell>
          <cell r="H304">
            <v>4278.9931839627698</v>
          </cell>
          <cell r="I304">
            <v>2268</v>
          </cell>
          <cell r="J304">
            <v>3784.7699992698099</v>
          </cell>
          <cell r="K304">
            <v>2157</v>
          </cell>
          <cell r="L304">
            <v>3540.49999610041</v>
          </cell>
          <cell r="M304">
            <v>2039</v>
          </cell>
          <cell r="N304">
            <v>9050</v>
          </cell>
          <cell r="O304">
            <v>3729.3299980030902</v>
          </cell>
          <cell r="P304">
            <v>1969.11101521825</v>
          </cell>
        </row>
        <row r="305">
          <cell r="B305">
            <v>294</v>
          </cell>
          <cell r="C305" t="str">
            <v>Bundled End Assembly (BEA) - komplit</v>
          </cell>
          <cell r="D305" t="str">
            <v>m</v>
          </cell>
          <cell r="E305">
            <v>65000</v>
          </cell>
          <cell r="F305">
            <v>30986.352584238899</v>
          </cell>
          <cell r="G305">
            <v>36050</v>
          </cell>
          <cell r="H305">
            <v>32640.0874838239</v>
          </cell>
          <cell r="I305">
            <v>36276</v>
          </cell>
          <cell r="J305">
            <v>28461.509994508899</v>
          </cell>
          <cell r="K305">
            <v>34503</v>
          </cell>
          <cell r="L305">
            <v>26464.509970851399</v>
          </cell>
          <cell r="M305">
            <v>32613</v>
          </cell>
          <cell r="N305">
            <v>65000</v>
          </cell>
          <cell r="O305">
            <v>27992.249985011302</v>
          </cell>
          <cell r="P305">
            <v>31505.776243492001</v>
          </cell>
        </row>
        <row r="306">
          <cell r="B306">
            <v>295</v>
          </cell>
          <cell r="C306" t="str">
            <v>C Clamp Cu 25 mm</v>
          </cell>
          <cell r="D306" t="str">
            <v>bh</v>
          </cell>
          <cell r="E306" t="str">
            <v>PLN</v>
          </cell>
          <cell r="F306">
            <v>12168.926123900101</v>
          </cell>
          <cell r="G306">
            <v>3259</v>
          </cell>
          <cell r="H306">
            <v>12836.9795518883</v>
          </cell>
          <cell r="I306">
            <v>3279</v>
          </cell>
          <cell r="J306">
            <v>11353.3199978096</v>
          </cell>
          <cell r="K306">
            <v>3118</v>
          </cell>
          <cell r="L306">
            <v>10619.559988303399</v>
          </cell>
          <cell r="M306">
            <v>2948</v>
          </cell>
          <cell r="N306" t="str">
            <v>PLN</v>
          </cell>
          <cell r="O306">
            <v>11186.999994009801</v>
          </cell>
          <cell r="P306">
            <v>2846.9074918818001</v>
          </cell>
        </row>
        <row r="307">
          <cell r="B307">
            <v>296</v>
          </cell>
          <cell r="C307" t="str">
            <v>C Clamp Cu 50 mm</v>
          </cell>
          <cell r="D307" t="str">
            <v>bh</v>
          </cell>
          <cell r="E307">
            <v>31350</v>
          </cell>
          <cell r="F307">
            <v>13327.8714690335</v>
          </cell>
          <cell r="G307">
            <v>4917</v>
          </cell>
          <cell r="H307">
            <v>14059.549033020499</v>
          </cell>
          <cell r="I307">
            <v>4948</v>
          </cell>
          <cell r="J307">
            <v>12435.3899976008</v>
          </cell>
          <cell r="K307">
            <v>4706</v>
          </cell>
          <cell r="L307">
            <v>11630.299987190099</v>
          </cell>
          <cell r="M307">
            <v>4449</v>
          </cell>
          <cell r="N307">
            <v>31350</v>
          </cell>
          <cell r="O307">
            <v>12252.2399934394</v>
          </cell>
          <cell r="P307">
            <v>4296.2422150216298</v>
          </cell>
        </row>
        <row r="308">
          <cell r="B308">
            <v>297</v>
          </cell>
          <cell r="C308" t="str">
            <v>Cable Power ; NFA2X ; 4 x 16 mm</v>
          </cell>
          <cell r="D308" t="str">
            <v>m</v>
          </cell>
          <cell r="E308" t="str">
            <v>PLN</v>
          </cell>
          <cell r="F308">
            <v>10430.508106200101</v>
          </cell>
          <cell r="G308">
            <v>6565</v>
          </cell>
          <cell r="H308">
            <v>11003.12533019</v>
          </cell>
          <cell r="I308">
            <v>6662</v>
          </cell>
          <cell r="J308">
            <v>9731.6999981224708</v>
          </cell>
          <cell r="K308">
            <v>6700</v>
          </cell>
          <cell r="L308">
            <v>9102.4799899743102</v>
          </cell>
          <cell r="M308">
            <v>6624</v>
          </cell>
          <cell r="N308" t="str">
            <v>PLN</v>
          </cell>
          <cell r="O308">
            <v>9589.1399948653998</v>
          </cell>
          <cell r="P308">
            <v>6286.3252878104504</v>
          </cell>
        </row>
        <row r="309">
          <cell r="B309">
            <v>298</v>
          </cell>
          <cell r="C309" t="str">
            <v>Cable Power ; NFA2X ; 4 x 35 mm</v>
          </cell>
          <cell r="D309" t="str">
            <v>M</v>
          </cell>
          <cell r="E309" t="str">
            <v>PLN</v>
          </cell>
          <cell r="F309">
            <v>13327.8714690335</v>
          </cell>
          <cell r="G309">
            <v>7658</v>
          </cell>
          <cell r="H309">
            <v>14059.549033020499</v>
          </cell>
          <cell r="I309">
            <v>7772</v>
          </cell>
          <cell r="J309">
            <v>12435.3899976008</v>
          </cell>
          <cell r="K309">
            <v>7817</v>
          </cell>
          <cell r="L309">
            <v>11630.299987190099</v>
          </cell>
          <cell r="M309">
            <v>7727</v>
          </cell>
          <cell r="N309" t="str">
            <v>PLN</v>
          </cell>
          <cell r="O309">
            <v>12252.2399934394</v>
          </cell>
          <cell r="P309">
            <v>7334.0461691122</v>
          </cell>
        </row>
        <row r="310">
          <cell r="B310">
            <v>299</v>
          </cell>
          <cell r="C310" t="e">
            <v>#N/A</v>
          </cell>
          <cell r="D310" t="e">
            <v>#N/A</v>
          </cell>
          <cell r="E310" t="str">
            <v>PLN</v>
          </cell>
          <cell r="F310" t="e">
            <v>#N/A</v>
          </cell>
          <cell r="G310">
            <v>8320</v>
          </cell>
          <cell r="H310" t="e">
            <v>#N/A</v>
          </cell>
          <cell r="I310">
            <v>8372</v>
          </cell>
          <cell r="J310" t="e">
            <v>#N/A</v>
          </cell>
          <cell r="K310">
            <v>7963</v>
          </cell>
          <cell r="L310" t="e">
            <v>#N/A</v>
          </cell>
          <cell r="M310">
            <v>7526</v>
          </cell>
          <cell r="N310" t="str">
            <v>PLN</v>
          </cell>
          <cell r="O310" t="e">
            <v>#N/A</v>
          </cell>
          <cell r="P310">
            <v>7270.5637484981498</v>
          </cell>
        </row>
        <row r="311">
          <cell r="B311">
            <v>300</v>
          </cell>
          <cell r="C311" t="str">
            <v>Compresion Joint Sleeve Non Tension 95 mm - Al</v>
          </cell>
          <cell r="D311" t="str">
            <v>bh</v>
          </cell>
          <cell r="E311" t="str">
            <v>PLN</v>
          </cell>
          <cell r="F311">
            <v>13327.8714690335</v>
          </cell>
          <cell r="G311">
            <v>8909</v>
          </cell>
          <cell r="H311">
            <v>14059.549033020499</v>
          </cell>
          <cell r="I311">
            <v>9039</v>
          </cell>
          <cell r="J311">
            <v>12435.3899976008</v>
          </cell>
          <cell r="K311">
            <v>9092</v>
          </cell>
          <cell r="L311">
            <v>11630.299987190099</v>
          </cell>
          <cell r="M311">
            <v>8988</v>
          </cell>
          <cell r="N311" t="str">
            <v>PLN</v>
          </cell>
          <cell r="O311">
            <v>12252.2399934394</v>
          </cell>
          <cell r="P311">
            <v>8909</v>
          </cell>
        </row>
        <row r="312">
          <cell r="B312">
            <v>301</v>
          </cell>
          <cell r="C312" t="e">
            <v>#N/A</v>
          </cell>
          <cell r="D312" t="e">
            <v>#N/A</v>
          </cell>
          <cell r="E312" t="str">
            <v>PLN</v>
          </cell>
          <cell r="F312" t="e">
            <v>#N/A</v>
          </cell>
          <cell r="G312">
            <v>6009</v>
          </cell>
          <cell r="H312" t="e">
            <v>#N/A</v>
          </cell>
          <cell r="I312">
            <v>6046</v>
          </cell>
          <cell r="J312" t="e">
            <v>#N/A</v>
          </cell>
          <cell r="K312">
            <v>5752</v>
          </cell>
          <cell r="L312" t="e">
            <v>#N/A</v>
          </cell>
          <cell r="M312">
            <v>5437</v>
          </cell>
          <cell r="N312" t="str">
            <v>PLN</v>
          </cell>
          <cell r="O312" t="e">
            <v>#N/A</v>
          </cell>
          <cell r="P312">
            <v>5250.9627072486601</v>
          </cell>
        </row>
        <row r="313">
          <cell r="B313">
            <v>302</v>
          </cell>
          <cell r="C313" t="e">
            <v>#N/A</v>
          </cell>
          <cell r="D313" t="e">
            <v>#N/A</v>
          </cell>
          <cell r="E313" t="str">
            <v>PLN</v>
          </cell>
          <cell r="F313" t="e">
            <v>#N/A</v>
          </cell>
          <cell r="G313">
            <v>6009</v>
          </cell>
          <cell r="H313" t="e">
            <v>#N/A</v>
          </cell>
          <cell r="I313">
            <v>6046</v>
          </cell>
          <cell r="J313" t="e">
            <v>#N/A</v>
          </cell>
          <cell r="K313">
            <v>5752</v>
          </cell>
          <cell r="L313" t="e">
            <v>#N/A</v>
          </cell>
          <cell r="M313">
            <v>5437</v>
          </cell>
          <cell r="N313" t="str">
            <v>PLN</v>
          </cell>
          <cell r="O313" t="e">
            <v>#N/A</v>
          </cell>
          <cell r="P313">
            <v>5250.9627072486601</v>
          </cell>
        </row>
        <row r="314">
          <cell r="B314">
            <v>303</v>
          </cell>
          <cell r="C314" t="str">
            <v>Connection Clamp For Netral + Bolt M12 x 25 - (Acc. MVTIC)</v>
          </cell>
          <cell r="D314" t="str">
            <v>bh</v>
          </cell>
          <cell r="E314">
            <v>22500</v>
          </cell>
          <cell r="F314">
            <v>2897.36336283336</v>
          </cell>
          <cell r="G314">
            <v>1803</v>
          </cell>
          <cell r="H314">
            <v>3056.4237028305502</v>
          </cell>
          <cell r="I314">
            <v>1815</v>
          </cell>
          <cell r="J314">
            <v>2703.6899994783798</v>
          </cell>
          <cell r="K314">
            <v>1726</v>
          </cell>
          <cell r="L314">
            <v>2528.7899972147302</v>
          </cell>
          <cell r="M314">
            <v>1632</v>
          </cell>
          <cell r="N314" t="str">
            <v>PLN</v>
          </cell>
          <cell r="O314">
            <v>2664.08999857349</v>
          </cell>
          <cell r="P314">
            <v>1575.2888121746</v>
          </cell>
        </row>
        <row r="315">
          <cell r="B315">
            <v>304</v>
          </cell>
          <cell r="C315" t="str">
            <v>Cousen/Thimble - (t = 2,5 mm)</v>
          </cell>
          <cell r="D315" t="str">
            <v>bh</v>
          </cell>
          <cell r="E315">
            <v>7775</v>
          </cell>
          <cell r="F315">
            <v>2607.6270265500202</v>
          </cell>
          <cell r="G315">
            <v>1462</v>
          </cell>
          <cell r="H315">
            <v>2750.7813325474999</v>
          </cell>
          <cell r="I315">
            <v>1472</v>
          </cell>
          <cell r="J315">
            <v>2433.4199995305198</v>
          </cell>
          <cell r="K315">
            <v>1400</v>
          </cell>
          <cell r="L315">
            <v>2275.6199974935798</v>
          </cell>
          <cell r="M315">
            <v>1323</v>
          </cell>
          <cell r="N315">
            <v>7775</v>
          </cell>
          <cell r="O315">
            <v>2397.7799987160902</v>
          </cell>
          <cell r="P315">
            <v>1277.2611990604901</v>
          </cell>
        </row>
        <row r="316">
          <cell r="B316">
            <v>305</v>
          </cell>
          <cell r="C316" t="str">
            <v>Cover Silicon Bushing Trafo</v>
          </cell>
          <cell r="D316" t="str">
            <v>bh</v>
          </cell>
          <cell r="E316">
            <v>99000</v>
          </cell>
          <cell r="F316">
            <v>16225.234831866799</v>
          </cell>
          <cell r="G316">
            <v>10226</v>
          </cell>
          <cell r="H316">
            <v>17115.972735851101</v>
          </cell>
          <cell r="I316">
            <v>10377</v>
          </cell>
          <cell r="J316">
            <v>15138.0899970794</v>
          </cell>
          <cell r="K316">
            <v>10437</v>
          </cell>
          <cell r="L316">
            <v>14159.0899844048</v>
          </cell>
          <cell r="M316">
            <v>10317</v>
          </cell>
          <cell r="N316" t="str">
            <v>PLN</v>
          </cell>
          <cell r="O316">
            <v>14916.329992012899</v>
          </cell>
          <cell r="P316">
            <v>10226</v>
          </cell>
        </row>
        <row r="317">
          <cell r="B317">
            <v>306</v>
          </cell>
          <cell r="C317" t="str">
            <v>Cover Silicon Fuse Cut Out (Atas)</v>
          </cell>
          <cell r="D317" t="str">
            <v>bh</v>
          </cell>
          <cell r="E317">
            <v>121000</v>
          </cell>
          <cell r="F317">
            <v>16225.234831866799</v>
          </cell>
          <cell r="G317">
            <v>10226</v>
          </cell>
          <cell r="H317">
            <v>17115.972735851101</v>
          </cell>
          <cell r="I317">
            <v>10377</v>
          </cell>
          <cell r="J317">
            <v>15138.0899970794</v>
          </cell>
          <cell r="K317">
            <v>10437</v>
          </cell>
          <cell r="L317">
            <v>14159.0899844048</v>
          </cell>
          <cell r="M317">
            <v>10317</v>
          </cell>
          <cell r="N317" t="str">
            <v>PLN</v>
          </cell>
          <cell r="O317">
            <v>14916.329992012899</v>
          </cell>
          <cell r="P317">
            <v>10226</v>
          </cell>
        </row>
        <row r="318">
          <cell r="B318">
            <v>307</v>
          </cell>
          <cell r="C318" t="str">
            <v>Cover Silicon Fuse Cut Out (Bawah)</v>
          </cell>
          <cell r="D318" t="str">
            <v>bh</v>
          </cell>
          <cell r="E318">
            <v>124824.03427283</v>
          </cell>
          <cell r="F318">
            <v>16225.234831866799</v>
          </cell>
          <cell r="G318">
            <v>10226</v>
          </cell>
          <cell r="H318">
            <v>17115.972735851101</v>
          </cell>
          <cell r="I318">
            <v>10377</v>
          </cell>
          <cell r="J318">
            <v>15138.0899970794</v>
          </cell>
          <cell r="K318">
            <v>10437</v>
          </cell>
          <cell r="L318">
            <v>14159.0899844048</v>
          </cell>
          <cell r="M318">
            <v>10317</v>
          </cell>
          <cell r="N318" t="str">
            <v>PLN</v>
          </cell>
          <cell r="O318">
            <v>14916.329992012899</v>
          </cell>
          <cell r="P318">
            <v>10226</v>
          </cell>
        </row>
        <row r="319">
          <cell r="B319">
            <v>308</v>
          </cell>
          <cell r="C319" t="str">
            <v>Cover Silicon Lightning Arrester</v>
          </cell>
          <cell r="D319" t="str">
            <v>bh</v>
          </cell>
          <cell r="E319">
            <v>59000</v>
          </cell>
          <cell r="F319">
            <v>16225.234831866799</v>
          </cell>
          <cell r="G319">
            <v>10226</v>
          </cell>
          <cell r="H319">
            <v>17115.972735851101</v>
          </cell>
          <cell r="I319">
            <v>10377</v>
          </cell>
          <cell r="J319">
            <v>15138.0899970794</v>
          </cell>
          <cell r="K319">
            <v>10437</v>
          </cell>
          <cell r="L319">
            <v>14159.0899844048</v>
          </cell>
          <cell r="M319">
            <v>10317</v>
          </cell>
          <cell r="N319" t="str">
            <v>PLN</v>
          </cell>
          <cell r="O319">
            <v>14916.329992012899</v>
          </cell>
          <cell r="P319">
            <v>10226</v>
          </cell>
        </row>
        <row r="320">
          <cell r="B320">
            <v>309</v>
          </cell>
          <cell r="C320" t="str">
            <v>Cross Arm Clevis - TM - (l=42 mm, t=6 mm, p=35 mm) - HDG</v>
          </cell>
          <cell r="D320" t="str">
            <v>bh</v>
          </cell>
          <cell r="E320" t="str">
            <v>PLN</v>
          </cell>
          <cell r="F320">
            <v>6953.6720708000603</v>
          </cell>
          <cell r="G320">
            <v>0</v>
          </cell>
          <cell r="H320">
            <v>7335.4168867933204</v>
          </cell>
          <cell r="I320">
            <v>0</v>
          </cell>
          <cell r="J320">
            <v>6488.4599987481897</v>
          </cell>
          <cell r="K320">
            <v>0</v>
          </cell>
          <cell r="L320">
            <v>6068.3199933162095</v>
          </cell>
          <cell r="M320">
            <v>0</v>
          </cell>
          <cell r="N320" t="str">
            <v>PLN</v>
          </cell>
          <cell r="O320">
            <v>6392.4299965771097</v>
          </cell>
          <cell r="P320">
            <v>0</v>
          </cell>
        </row>
        <row r="321">
          <cell r="B321">
            <v>310</v>
          </cell>
          <cell r="C321" t="str">
            <v>Cross Arm UNP 65 - 750 mm - (l=42 mm, t=3,2 mm, tgg=65 mm)</v>
          </cell>
          <cell r="D321" t="str">
            <v>bh</v>
          </cell>
          <cell r="E321">
            <v>105669</v>
          </cell>
          <cell r="F321">
            <v>13327.8714690335</v>
          </cell>
          <cell r="G321">
            <v>7725</v>
          </cell>
          <cell r="H321">
            <v>14059.549033020499</v>
          </cell>
          <cell r="I321">
            <v>7775</v>
          </cell>
          <cell r="J321">
            <v>12435.3899976008</v>
          </cell>
          <cell r="K321">
            <v>7394</v>
          </cell>
          <cell r="L321">
            <v>11630.299987190099</v>
          </cell>
          <cell r="M321">
            <v>6989</v>
          </cell>
          <cell r="N321">
            <v>105669</v>
          </cell>
          <cell r="O321">
            <v>12252.2399934394</v>
          </cell>
          <cell r="P321">
            <v>6751.2377664625601</v>
          </cell>
        </row>
        <row r="322">
          <cell r="B322">
            <v>311</v>
          </cell>
          <cell r="C322" t="str">
            <v>Cross Arm UNP 65 - 1000 mm - (l=42 mm, t=3,2 mm, tgg=65 mm)</v>
          </cell>
          <cell r="D322" t="str">
            <v>bh</v>
          </cell>
          <cell r="E322">
            <v>148618</v>
          </cell>
          <cell r="F322">
            <v>14825.2851003661</v>
          </cell>
          <cell r="G322">
            <v>9014</v>
          </cell>
          <cell r="H322">
            <v>15614.274713593901</v>
          </cell>
          <cell r="I322">
            <v>9069</v>
          </cell>
          <cell r="J322">
            <v>13411.529997412499</v>
          </cell>
          <cell r="K322">
            <v>8627</v>
          </cell>
          <cell r="L322">
            <v>12390.7799863525</v>
          </cell>
          <cell r="M322">
            <v>8154</v>
          </cell>
          <cell r="N322">
            <v>148618</v>
          </cell>
          <cell r="O322">
            <v>13164.0299929512</v>
          </cell>
          <cell r="P322">
            <v>7876.4440608729901</v>
          </cell>
        </row>
        <row r="323">
          <cell r="B323">
            <v>312</v>
          </cell>
          <cell r="C323" t="str">
            <v>Cross Arm UNP 65 - 1500 mm - (l=42 mm, t=3,2 mm, tgg=65 mm)</v>
          </cell>
          <cell r="D323" t="str">
            <v>bh</v>
          </cell>
          <cell r="E323">
            <v>209560</v>
          </cell>
          <cell r="F323">
            <v>24379.357720602002</v>
          </cell>
          <cell r="G323">
            <v>13520</v>
          </cell>
          <cell r="H323">
            <v>25676.807306798899</v>
          </cell>
          <cell r="I323">
            <v>13604</v>
          </cell>
          <cell r="J323">
            <v>22054.2299957451</v>
          </cell>
          <cell r="K323">
            <v>12940</v>
          </cell>
          <cell r="L323">
            <v>20375.819977557599</v>
          </cell>
          <cell r="M323">
            <v>12231</v>
          </cell>
          <cell r="N323">
            <v>209560</v>
          </cell>
          <cell r="O323">
            <v>21647.339988408701</v>
          </cell>
          <cell r="P323">
            <v>11814.6660913095</v>
          </cell>
        </row>
        <row r="324">
          <cell r="B324">
            <v>313</v>
          </cell>
          <cell r="C324" t="str">
            <v>Cross Arm UNP 100 - 750 mm - (l=50 mm, t=5 mm, tgg=100 mm)</v>
          </cell>
          <cell r="D324" t="str">
            <v>bh</v>
          </cell>
          <cell r="E324">
            <v>194074</v>
          </cell>
          <cell r="F324">
            <v>14486.816814166799</v>
          </cell>
          <cell r="G324">
            <v>9014</v>
          </cell>
          <cell r="H324">
            <v>15282.1185141527</v>
          </cell>
          <cell r="I324">
            <v>9069</v>
          </cell>
          <cell r="J324">
            <v>13516.4699973923</v>
          </cell>
          <cell r="K324">
            <v>8627</v>
          </cell>
          <cell r="L324">
            <v>12642.0099860758</v>
          </cell>
          <cell r="M324">
            <v>8154</v>
          </cell>
          <cell r="N324">
            <v>194074</v>
          </cell>
          <cell r="O324">
            <v>13317.479992869001</v>
          </cell>
          <cell r="P324">
            <v>7876.4440608729901</v>
          </cell>
        </row>
        <row r="325">
          <cell r="B325">
            <v>314</v>
          </cell>
          <cell r="C325" t="str">
            <v>Cross Arm UNP 100 - 1200 mm - (l=50 mm, t=5 mm, tgg=100 mm)</v>
          </cell>
          <cell r="D325" t="str">
            <v>bh</v>
          </cell>
          <cell r="E325">
            <v>333428</v>
          </cell>
          <cell r="F325">
            <v>22402.653040553199</v>
          </cell>
          <cell r="G325">
            <v>12876</v>
          </cell>
          <cell r="H325">
            <v>23594.9040116531</v>
          </cell>
          <cell r="I325">
            <v>12957</v>
          </cell>
          <cell r="J325">
            <v>20266.289996089999</v>
          </cell>
          <cell r="K325">
            <v>12323</v>
          </cell>
          <cell r="L325">
            <v>18723.909979377</v>
          </cell>
          <cell r="M325">
            <v>11648</v>
          </cell>
          <cell r="N325">
            <v>333428</v>
          </cell>
          <cell r="O325">
            <v>19893.059989348101</v>
          </cell>
          <cell r="P325">
            <v>11252.0629441043</v>
          </cell>
        </row>
        <row r="326">
          <cell r="B326">
            <v>315</v>
          </cell>
          <cell r="C326" t="str">
            <v>Cross Arm UNP 100 - 1500 mm - (l=50 mm, t=5 mm, tgg=100 mm)</v>
          </cell>
          <cell r="D326" t="str">
            <v>bh</v>
          </cell>
          <cell r="E326">
            <v>415000</v>
          </cell>
          <cell r="F326">
            <v>29650.5702007322</v>
          </cell>
          <cell r="G326">
            <v>17113</v>
          </cell>
          <cell r="H326">
            <v>31228.5494271879</v>
          </cell>
          <cell r="I326">
            <v>17220</v>
          </cell>
          <cell r="J326">
            <v>26823.059994824998</v>
          </cell>
          <cell r="K326">
            <v>16378</v>
          </cell>
          <cell r="L326">
            <v>24781.559972704999</v>
          </cell>
          <cell r="M326">
            <v>15481</v>
          </cell>
          <cell r="N326">
            <v>377941</v>
          </cell>
          <cell r="O326">
            <v>26328.059985902401</v>
          </cell>
          <cell r="P326">
            <v>14955.2735333031</v>
          </cell>
        </row>
        <row r="327">
          <cell r="B327">
            <v>316</v>
          </cell>
          <cell r="C327" t="str">
            <v>Cross Arm UNP 100 - 2000 mm - (l=50 mm, t=5 mm, tgg=100 mm)-Tarik</v>
          </cell>
          <cell r="D327" t="str">
            <v>bh</v>
          </cell>
          <cell r="E327">
            <v>580000</v>
          </cell>
          <cell r="F327">
            <v>46123.109201138897</v>
          </cell>
          <cell r="G327">
            <v>26508</v>
          </cell>
          <cell r="H327">
            <v>48577.743553403401</v>
          </cell>
          <cell r="I327">
            <v>26674</v>
          </cell>
          <cell r="J327">
            <v>41724.5399919501</v>
          </cell>
          <cell r="K327">
            <v>25370</v>
          </cell>
          <cell r="L327">
            <v>38548.769957541503</v>
          </cell>
          <cell r="M327">
            <v>23980</v>
          </cell>
          <cell r="N327">
            <v>495328</v>
          </cell>
          <cell r="O327">
            <v>40955.309978070101</v>
          </cell>
          <cell r="P327">
            <v>23166.011943744099</v>
          </cell>
        </row>
        <row r="328">
          <cell r="B328">
            <v>317</v>
          </cell>
          <cell r="C328" t="str">
            <v>Cross Arm UNP 100 - 2000 mm - (l=50 mm, t=5 mm, tgg=100 mm)-Tumpu</v>
          </cell>
          <cell r="D328" t="str">
            <v>bh</v>
          </cell>
          <cell r="E328">
            <v>580000</v>
          </cell>
          <cell r="F328">
            <v>46123.109201138897</v>
          </cell>
          <cell r="G328">
            <v>26508</v>
          </cell>
          <cell r="H328">
            <v>48577.743553403401</v>
          </cell>
          <cell r="I328">
            <v>26674</v>
          </cell>
          <cell r="J328">
            <v>41724.5399919501</v>
          </cell>
          <cell r="K328">
            <v>25370</v>
          </cell>
          <cell r="L328">
            <v>38548.769957541503</v>
          </cell>
          <cell r="M328">
            <v>23980</v>
          </cell>
          <cell r="N328">
            <v>495328</v>
          </cell>
          <cell r="O328">
            <v>40955.309978070101</v>
          </cell>
          <cell r="P328">
            <v>23166.011943744099</v>
          </cell>
        </row>
        <row r="329">
          <cell r="B329">
            <v>318</v>
          </cell>
          <cell r="C329" t="str">
            <v>Cross Arm UNP 100 - 2500 mm - (l=50 mm, t=5 mm, tgg=100 mm)</v>
          </cell>
          <cell r="D329" t="str">
            <v>bh</v>
          </cell>
          <cell r="E329">
            <v>716000</v>
          </cell>
          <cell r="F329">
            <v>59301.140401464399</v>
          </cell>
          <cell r="G329">
            <v>33797</v>
          </cell>
          <cell r="H329">
            <v>62457.098854375799</v>
          </cell>
          <cell r="I329">
            <v>34009</v>
          </cell>
          <cell r="J329">
            <v>53645.129989650297</v>
          </cell>
          <cell r="K329">
            <v>32346</v>
          </cell>
          <cell r="L329">
            <v>49563.119945409999</v>
          </cell>
          <cell r="M329">
            <v>30575</v>
          </cell>
          <cell r="N329">
            <v>642111</v>
          </cell>
          <cell r="O329">
            <v>52656.119971804801</v>
          </cell>
          <cell r="P329">
            <v>29536.665228273701</v>
          </cell>
        </row>
        <row r="330">
          <cell r="B330">
            <v>319</v>
          </cell>
          <cell r="C330" t="str">
            <v>Cross Arm UNP 100 - 3000 mm - (l=50 mm, t=5 mm, tgg=100 mm)</v>
          </cell>
          <cell r="D330" t="str">
            <v>bh</v>
          </cell>
          <cell r="E330">
            <v>832000</v>
          </cell>
          <cell r="F330">
            <v>69184.663801708404</v>
          </cell>
          <cell r="G330">
            <v>38625</v>
          </cell>
          <cell r="H330">
            <v>72866.615330105094</v>
          </cell>
          <cell r="I330">
            <v>38868</v>
          </cell>
          <cell r="J330">
            <v>62585.819987925403</v>
          </cell>
          <cell r="K330">
            <v>36967</v>
          </cell>
          <cell r="L330">
            <v>57822.669936312697</v>
          </cell>
          <cell r="M330">
            <v>34943</v>
          </cell>
          <cell r="N330">
            <v>763486</v>
          </cell>
          <cell r="O330">
            <v>61432.469967105397</v>
          </cell>
          <cell r="P330">
            <v>33756.188832312801</v>
          </cell>
        </row>
        <row r="331">
          <cell r="B331">
            <v>320</v>
          </cell>
          <cell r="C331" t="str">
            <v>Cross Arm UNP 100 - 6000 mm - (l=50 mm, t=5 mm, tgg=100 mm)</v>
          </cell>
          <cell r="D331" t="str">
            <v>bh</v>
          </cell>
          <cell r="E331">
            <v>1227470</v>
          </cell>
          <cell r="F331">
            <v>98835.2340024406</v>
          </cell>
          <cell r="G331">
            <v>60083</v>
          </cell>
          <cell r="H331">
            <v>104095.16475729299</v>
          </cell>
          <cell r="I331">
            <v>60460</v>
          </cell>
          <cell r="J331">
            <v>89408.879982750397</v>
          </cell>
          <cell r="K331">
            <v>57504</v>
          </cell>
          <cell r="L331">
            <v>82604.229909017697</v>
          </cell>
          <cell r="M331">
            <v>54354</v>
          </cell>
          <cell r="N331">
            <v>1227470</v>
          </cell>
          <cell r="O331">
            <v>87759.539953008294</v>
          </cell>
          <cell r="P331">
            <v>52509.627072486597</v>
          </cell>
        </row>
        <row r="332">
          <cell r="B332">
            <v>321</v>
          </cell>
          <cell r="C332" t="str">
            <v>Cross Arm UNP 80 - 500 (l=42 mm,t=3,5 mm,tgg=80 mm)</v>
          </cell>
          <cell r="D332" t="str">
            <v>bh</v>
          </cell>
          <cell r="E332">
            <v>94556</v>
          </cell>
          <cell r="F332">
            <v>8112.6174159334096</v>
          </cell>
          <cell r="G332">
            <v>4508</v>
          </cell>
          <cell r="H332">
            <v>8557.9863679255395</v>
          </cell>
          <cell r="I332">
            <v>4535</v>
          </cell>
          <cell r="J332">
            <v>7569.5399985396098</v>
          </cell>
          <cell r="K332">
            <v>4314</v>
          </cell>
          <cell r="L332">
            <v>7080.0299922018803</v>
          </cell>
          <cell r="M332">
            <v>4077</v>
          </cell>
          <cell r="N332">
            <v>94556</v>
          </cell>
          <cell r="O332">
            <v>7458.6599960061903</v>
          </cell>
          <cell r="P332">
            <v>3938.2220304365001</v>
          </cell>
        </row>
        <row r="333">
          <cell r="B333">
            <v>322</v>
          </cell>
          <cell r="C333" t="str">
            <v>Cross Arm UNP 80 - 750 (l=42 mm,t=3,5 mm,tgg=80 mm)</v>
          </cell>
          <cell r="D333" t="str">
            <v>bh</v>
          </cell>
          <cell r="E333">
            <v>120709</v>
          </cell>
          <cell r="F333">
            <v>9561.2990973500891</v>
          </cell>
          <cell r="G333">
            <v>6009</v>
          </cell>
          <cell r="H333">
            <v>10086.1982193408</v>
          </cell>
          <cell r="I333">
            <v>6046</v>
          </cell>
          <cell r="J333">
            <v>8920.8899982789007</v>
          </cell>
          <cell r="K333">
            <v>5752</v>
          </cell>
          <cell r="L333">
            <v>8343.9399908097803</v>
          </cell>
          <cell r="M333">
            <v>5437</v>
          </cell>
          <cell r="N333">
            <v>120709</v>
          </cell>
          <cell r="O333">
            <v>8790.2099952932003</v>
          </cell>
          <cell r="P333">
            <v>5250.9627072486601</v>
          </cell>
        </row>
        <row r="334">
          <cell r="B334">
            <v>323</v>
          </cell>
          <cell r="C334" t="str">
            <v>Cross Arm UNP 80 - 1000 (l=42 mm,t=3,5 mm,tgg=80 mm)</v>
          </cell>
          <cell r="D334" t="str">
            <v>bh</v>
          </cell>
          <cell r="E334">
            <v>147796</v>
          </cell>
          <cell r="F334">
            <v>15813.637440390499</v>
          </cell>
          <cell r="G334">
            <v>9014</v>
          </cell>
          <cell r="H334">
            <v>16655.2263611669</v>
          </cell>
          <cell r="I334">
            <v>9069</v>
          </cell>
          <cell r="J334">
            <v>14305.49999724</v>
          </cell>
          <cell r="K334">
            <v>8627</v>
          </cell>
          <cell r="L334">
            <v>13217.2199854422</v>
          </cell>
          <cell r="M334">
            <v>8154</v>
          </cell>
          <cell r="N334">
            <v>147796</v>
          </cell>
          <cell r="O334">
            <v>14042.159992481</v>
          </cell>
          <cell r="P334">
            <v>7876.4440608729901</v>
          </cell>
        </row>
        <row r="335">
          <cell r="B335">
            <v>324</v>
          </cell>
          <cell r="C335" t="str">
            <v>Cross Arm UNP 80 - 1500 (l=42 mm,t=3,5 mm,tgg=80 mm)</v>
          </cell>
          <cell r="D335" t="str">
            <v>bh</v>
          </cell>
          <cell r="E335">
            <v>217271</v>
          </cell>
          <cell r="F335">
            <v>17790.342120439302</v>
          </cell>
          <cell r="G335">
            <v>11266</v>
          </cell>
          <cell r="H335">
            <v>18737.1296563127</v>
          </cell>
          <cell r="I335">
            <v>11337</v>
          </cell>
          <cell r="J335">
            <v>16094.4299968949</v>
          </cell>
          <cell r="K335">
            <v>10783</v>
          </cell>
          <cell r="L335">
            <v>14869.129983622801</v>
          </cell>
          <cell r="M335">
            <v>10193</v>
          </cell>
          <cell r="N335">
            <v>217271</v>
          </cell>
          <cell r="O335">
            <v>15797.429991541099</v>
          </cell>
          <cell r="P335">
            <v>9845.5550760912392</v>
          </cell>
        </row>
        <row r="336">
          <cell r="B336">
            <v>325</v>
          </cell>
          <cell r="C336" t="str">
            <v>Cross Arm UNP 80 - 2000 (l=42 mm,t=3,5 mm,tgg=80 mm)</v>
          </cell>
          <cell r="D336" t="str">
            <v>bh</v>
          </cell>
          <cell r="E336">
            <v>300358</v>
          </cell>
          <cell r="F336">
            <v>46123.109201138897</v>
          </cell>
          <cell r="G336">
            <v>27038</v>
          </cell>
          <cell r="H336">
            <v>48577.743553403401</v>
          </cell>
          <cell r="I336">
            <v>27207</v>
          </cell>
          <cell r="J336">
            <v>41724.5399919501</v>
          </cell>
          <cell r="K336">
            <v>25878</v>
          </cell>
          <cell r="L336">
            <v>38548.769957541503</v>
          </cell>
          <cell r="M336">
            <v>24460</v>
          </cell>
          <cell r="N336">
            <v>300358</v>
          </cell>
          <cell r="O336">
            <v>40955.309978070101</v>
          </cell>
          <cell r="P336">
            <v>23629.332182619</v>
          </cell>
        </row>
        <row r="337">
          <cell r="B337">
            <v>326</v>
          </cell>
          <cell r="C337" t="str">
            <v>Cross Arm UNP 80 - 2500 (l=42 mm,t=3,5 mm,tgg=80 mm)</v>
          </cell>
          <cell r="D337" t="str">
            <v>bh</v>
          </cell>
          <cell r="E337">
            <v>369183</v>
          </cell>
          <cell r="F337">
            <v>49417.6170012203</v>
          </cell>
          <cell r="G337">
            <v>28461</v>
          </cell>
          <cell r="H337">
            <v>52047.582378646497</v>
          </cell>
          <cell r="I337">
            <v>28640</v>
          </cell>
          <cell r="J337">
            <v>44704.439991375199</v>
          </cell>
          <cell r="K337">
            <v>27239</v>
          </cell>
          <cell r="L337">
            <v>41302.599954508303</v>
          </cell>
          <cell r="M337">
            <v>25747</v>
          </cell>
          <cell r="N337">
            <v>369183</v>
          </cell>
          <cell r="O337">
            <v>43879.769976504198</v>
          </cell>
          <cell r="P337">
            <v>24872.981244862101</v>
          </cell>
        </row>
        <row r="338">
          <cell r="B338">
            <v>327</v>
          </cell>
          <cell r="C338" t="str">
            <v>Cross Arm UNP 80 - 3000 (l=45 mm,t=3,5 mm,tgg=80 mm)</v>
          </cell>
          <cell r="D338" t="str">
            <v>bh</v>
          </cell>
          <cell r="E338">
            <v>438420</v>
          </cell>
          <cell r="F338">
            <v>52712.124801301703</v>
          </cell>
          <cell r="G338">
            <v>30042</v>
          </cell>
          <cell r="H338">
            <v>55517.4212038896</v>
          </cell>
          <cell r="I338">
            <v>30230</v>
          </cell>
          <cell r="J338">
            <v>47685.329990800099</v>
          </cell>
          <cell r="K338">
            <v>28753</v>
          </cell>
          <cell r="L338">
            <v>44055.459951476303</v>
          </cell>
          <cell r="M338">
            <v>27178</v>
          </cell>
          <cell r="N338">
            <v>438420</v>
          </cell>
          <cell r="O338">
            <v>46805.219974937703</v>
          </cell>
          <cell r="P338">
            <v>26254.813536243299</v>
          </cell>
        </row>
        <row r="339">
          <cell r="B339">
            <v>328</v>
          </cell>
          <cell r="C339" t="str">
            <v>Cross Arm UNP 80 - 6000 (l=45 mm,t=3,5 mm,tgg=80 mm)</v>
          </cell>
          <cell r="D339" t="str">
            <v>bh</v>
          </cell>
          <cell r="E339">
            <v>827377</v>
          </cell>
          <cell r="F339">
            <v>85657.202802115193</v>
          </cell>
          <cell r="G339">
            <v>54074</v>
          </cell>
          <cell r="H339">
            <v>90215.809456320596</v>
          </cell>
          <cell r="I339">
            <v>54414</v>
          </cell>
          <cell r="J339">
            <v>77487.299985050398</v>
          </cell>
          <cell r="K339">
            <v>51754</v>
          </cell>
          <cell r="L339">
            <v>71590.849921148096</v>
          </cell>
          <cell r="M339">
            <v>48919</v>
          </cell>
          <cell r="N339">
            <v>827377</v>
          </cell>
          <cell r="O339">
            <v>76058.729959273594</v>
          </cell>
          <cell r="P339">
            <v>47258.664365237899</v>
          </cell>
        </row>
        <row r="340">
          <cell r="B340">
            <v>329</v>
          </cell>
          <cell r="C340" t="str">
            <v>Current transformer (CT) kelas 0,2s, Burden minimal 7,5 VA Proteksi 5P10</v>
          </cell>
          <cell r="D340" t="str">
            <v>bh</v>
          </cell>
          <cell r="E340" t="str">
            <v>PLN</v>
          </cell>
          <cell r="F340">
            <v>118602.280802929</v>
          </cell>
          <cell r="G340">
            <v>67693</v>
          </cell>
          <cell r="H340">
            <v>124914.19770875201</v>
          </cell>
          <cell r="I340">
            <v>68694</v>
          </cell>
          <cell r="J340">
            <v>107290.259979301</v>
          </cell>
          <cell r="K340">
            <v>69092</v>
          </cell>
          <cell r="L340">
            <v>99125.269890821</v>
          </cell>
          <cell r="M340">
            <v>68301</v>
          </cell>
          <cell r="N340" t="str">
            <v>PLN</v>
          </cell>
          <cell r="O340">
            <v>105311.24994361</v>
          </cell>
          <cell r="P340">
            <v>61445.19681121</v>
          </cell>
        </row>
        <row r="341">
          <cell r="B341">
            <v>330</v>
          </cell>
          <cell r="C341" t="str">
            <v>Current transformer (CT) kelas 0,2s, Burden minimal 7,5 VA Proteksi 5P10 Rasio CT single primer 25/5-5A s/d 75/5-5A.</v>
          </cell>
          <cell r="D341" t="str">
            <v>bh</v>
          </cell>
          <cell r="E341" t="str">
            <v>PLN</v>
          </cell>
          <cell r="F341">
            <v>118602.280802929</v>
          </cell>
          <cell r="G341">
            <v>67693</v>
          </cell>
          <cell r="H341">
            <v>124914.19770875201</v>
          </cell>
          <cell r="I341">
            <v>68694</v>
          </cell>
          <cell r="J341">
            <v>107290.259979301</v>
          </cell>
          <cell r="K341">
            <v>69092</v>
          </cell>
          <cell r="L341">
            <v>99125.269890821</v>
          </cell>
          <cell r="M341">
            <v>68301</v>
          </cell>
          <cell r="N341" t="str">
            <v>PLN</v>
          </cell>
          <cell r="O341">
            <v>105311.24994361</v>
          </cell>
          <cell r="P341">
            <v>61445.19681121</v>
          </cell>
        </row>
        <row r="342">
          <cell r="B342">
            <v>331</v>
          </cell>
          <cell r="C342" t="str">
            <v>Disconnecting Switch 25,8 kV - 800 A out door (3 phasa)</v>
          </cell>
          <cell r="D342" t="str">
            <v>bh</v>
          </cell>
          <cell r="E342" t="str">
            <v>PLN</v>
          </cell>
          <cell r="F342">
            <v>206732.52529044301</v>
          </cell>
          <cell r="G342">
            <v>119855</v>
          </cell>
          <cell r="H342">
            <v>217462.221068716</v>
          </cell>
          <cell r="I342">
            <v>121629</v>
          </cell>
          <cell r="J342">
            <v>182416.40996480701</v>
          </cell>
          <cell r="K342">
            <v>122333</v>
          </cell>
          <cell r="L342">
            <v>166803.139816279</v>
          </cell>
          <cell r="M342">
            <v>120932</v>
          </cell>
          <cell r="N342" t="str">
            <v>PLN</v>
          </cell>
          <cell r="O342">
            <v>178481.159904431</v>
          </cell>
          <cell r="P342">
            <v>114793.766125234</v>
          </cell>
        </row>
        <row r="343">
          <cell r="B343">
            <v>332</v>
          </cell>
          <cell r="C343" t="str">
            <v>Disconnecting Switch 20 kV - In Door - 25,8 kV (3 phasa)</v>
          </cell>
          <cell r="D343" t="str">
            <v>bh</v>
          </cell>
          <cell r="E343" t="str">
            <v>PLN</v>
          </cell>
          <cell r="F343">
            <v>184582.61186646699</v>
          </cell>
          <cell r="G343">
            <v>91889</v>
          </cell>
          <cell r="H343">
            <v>194162.697382782</v>
          </cell>
          <cell r="I343">
            <v>93249</v>
          </cell>
          <cell r="J343">
            <v>162871.82996857699</v>
          </cell>
          <cell r="K343">
            <v>93789</v>
          </cell>
          <cell r="L343">
            <v>148931.859835963</v>
          </cell>
          <cell r="M343">
            <v>92715</v>
          </cell>
          <cell r="N343" t="str">
            <v>PLN</v>
          </cell>
          <cell r="O343">
            <v>159358.31991466999</v>
          </cell>
          <cell r="P343">
            <v>88008.5540293464</v>
          </cell>
        </row>
        <row r="344">
          <cell r="B344">
            <v>333</v>
          </cell>
          <cell r="C344" t="str">
            <v>Double Arm Band 6" (t = 6 mm x 42 mm) HDG TM lengkap Bolt&amp;Nut-HDG</v>
          </cell>
          <cell r="D344" t="str">
            <v>bh</v>
          </cell>
          <cell r="E344">
            <v>129401</v>
          </cell>
          <cell r="F344">
            <v>20861.016212400202</v>
          </cell>
          <cell r="G344">
            <v>12290</v>
          </cell>
          <cell r="H344">
            <v>22006.250660379999</v>
          </cell>
          <cell r="I344">
            <v>12367</v>
          </cell>
          <cell r="J344">
            <v>19463.399996244902</v>
          </cell>
          <cell r="K344">
            <v>11763</v>
          </cell>
          <cell r="L344">
            <v>18203.9899799497</v>
          </cell>
          <cell r="M344">
            <v>11119</v>
          </cell>
          <cell r="N344">
            <v>129401</v>
          </cell>
          <cell r="O344">
            <v>19177.2899897313</v>
          </cell>
          <cell r="P344">
            <v>10740.6055375541</v>
          </cell>
        </row>
        <row r="345">
          <cell r="B345">
            <v>334</v>
          </cell>
          <cell r="C345" t="str">
            <v>Double Arm Band 8 " (t = 6 mm x 42 mm) HDG TM lengkap Bolt&amp;Nut-HDG</v>
          </cell>
          <cell r="D345" t="str">
            <v>bh</v>
          </cell>
          <cell r="E345">
            <v>137575</v>
          </cell>
          <cell r="F345">
            <v>23178.906902666899</v>
          </cell>
          <cell r="G345">
            <v>13520</v>
          </cell>
          <cell r="H345">
            <v>24451.389622644401</v>
          </cell>
          <cell r="I345">
            <v>13604</v>
          </cell>
          <cell r="J345">
            <v>21625.5599958278</v>
          </cell>
          <cell r="K345">
            <v>12940</v>
          </cell>
          <cell r="L345">
            <v>20226.439977722101</v>
          </cell>
          <cell r="M345">
            <v>12231</v>
          </cell>
          <cell r="N345">
            <v>137575</v>
          </cell>
          <cell r="O345">
            <v>21307.7699885906</v>
          </cell>
          <cell r="P345">
            <v>11814.6660913095</v>
          </cell>
        </row>
        <row r="346">
          <cell r="B346">
            <v>335</v>
          </cell>
          <cell r="C346" t="str">
            <v>Double Arm Band 9 " (t = 6 mm x 42 mm) HDG TM lengkap Bolt&amp;Nut-HDG</v>
          </cell>
          <cell r="D346" t="str">
            <v>bh</v>
          </cell>
          <cell r="E346">
            <v>155973</v>
          </cell>
          <cell r="F346">
            <v>24337.852247800201</v>
          </cell>
          <cell r="G346">
            <v>14231</v>
          </cell>
          <cell r="H346">
            <v>25673.9591037766</v>
          </cell>
          <cell r="I346">
            <v>14320</v>
          </cell>
          <cell r="J346">
            <v>22706.6399956192</v>
          </cell>
          <cell r="K346">
            <v>13620</v>
          </cell>
          <cell r="L346">
            <v>21238.149976607801</v>
          </cell>
          <cell r="M346">
            <v>12874</v>
          </cell>
          <cell r="N346">
            <v>155973</v>
          </cell>
          <cell r="O346">
            <v>22373.999988019601</v>
          </cell>
          <cell r="P346">
            <v>12436.490622431</v>
          </cell>
        </row>
        <row r="347">
          <cell r="B347">
            <v>336</v>
          </cell>
          <cell r="C347" t="str">
            <v>Double Guy Wire Band 8 " (t = 6 mm x 42 mm) HDG TM</v>
          </cell>
          <cell r="D347" t="str">
            <v>bh</v>
          </cell>
          <cell r="E347">
            <v>103823</v>
          </cell>
          <cell r="F347">
            <v>20281.543539833499</v>
          </cell>
          <cell r="G347">
            <v>12017</v>
          </cell>
          <cell r="H347">
            <v>21394.965919813902</v>
          </cell>
          <cell r="I347">
            <v>12092</v>
          </cell>
          <cell r="J347">
            <v>18922.859996349202</v>
          </cell>
          <cell r="K347">
            <v>11502</v>
          </cell>
          <cell r="L347">
            <v>17698.619980506301</v>
          </cell>
          <cell r="M347">
            <v>10872</v>
          </cell>
          <cell r="N347">
            <v>103823</v>
          </cell>
          <cell r="O347">
            <v>18644.6699900165</v>
          </cell>
          <cell r="P347">
            <v>10501.9254144973</v>
          </cell>
        </row>
        <row r="348">
          <cell r="B348">
            <v>337</v>
          </cell>
          <cell r="C348" t="str">
            <v>Earthing Rod 16 mm - 1,5 m+clamp - TR- besi As, Electroplatting tembaga 35 micron</v>
          </cell>
          <cell r="D348" t="str">
            <v>bh</v>
          </cell>
          <cell r="E348">
            <v>192580</v>
          </cell>
          <cell r="F348">
            <v>59301.140401464399</v>
          </cell>
          <cell r="G348">
            <v>28461</v>
          </cell>
          <cell r="H348">
            <v>62457.098854375799</v>
          </cell>
          <cell r="I348">
            <v>28640</v>
          </cell>
          <cell r="J348">
            <v>53645.129989650297</v>
          </cell>
          <cell r="K348">
            <v>27239</v>
          </cell>
          <cell r="L348">
            <v>49563.119945409999</v>
          </cell>
          <cell r="M348">
            <v>25747</v>
          </cell>
          <cell r="N348">
            <v>192580</v>
          </cell>
          <cell r="O348">
            <v>52656.119971804801</v>
          </cell>
          <cell r="P348">
            <v>24872.981244862101</v>
          </cell>
        </row>
        <row r="349">
          <cell r="B349">
            <v>338</v>
          </cell>
          <cell r="C349" t="str">
            <v>Earthing Rod 16 mm - 2,5 m+clamp - TM - besi As, Electroplatting tembaga 35 micron</v>
          </cell>
          <cell r="D349" t="str">
            <v>bh</v>
          </cell>
          <cell r="E349">
            <v>260904</v>
          </cell>
          <cell r="F349">
            <v>56006.632601382997</v>
          </cell>
          <cell r="G349">
            <v>31809</v>
          </cell>
          <cell r="H349">
            <v>58987.260029132703</v>
          </cell>
          <cell r="I349">
            <v>32008</v>
          </cell>
          <cell r="J349">
            <v>50665.229990225198</v>
          </cell>
          <cell r="K349">
            <v>30444</v>
          </cell>
          <cell r="L349">
            <v>46809.289948443096</v>
          </cell>
          <cell r="M349">
            <v>28776</v>
          </cell>
          <cell r="N349">
            <v>260904</v>
          </cell>
          <cell r="O349">
            <v>49730.669973371201</v>
          </cell>
          <cell r="P349">
            <v>27799.214332492898</v>
          </cell>
        </row>
        <row r="350">
          <cell r="B350">
            <v>339</v>
          </cell>
          <cell r="C350" t="str">
            <v>Extension for GW type A - (Acc.MVTIC)</v>
          </cell>
          <cell r="D350" t="str">
            <v>bh</v>
          </cell>
          <cell r="E350">
            <v>30743</v>
          </cell>
          <cell r="F350">
            <v>2965.05702007322</v>
          </cell>
          <cell r="G350">
            <v>1773</v>
          </cell>
          <cell r="H350">
            <v>3122.85494271879</v>
          </cell>
          <cell r="I350">
            <v>1785</v>
          </cell>
          <cell r="J350">
            <v>2682.8999994823898</v>
          </cell>
          <cell r="K350">
            <v>1698</v>
          </cell>
          <cell r="L350">
            <v>2478.3499972702898</v>
          </cell>
          <cell r="M350">
            <v>1605</v>
          </cell>
          <cell r="N350">
            <v>30743</v>
          </cell>
          <cell r="O350">
            <v>2633.39999858992</v>
          </cell>
          <cell r="P350">
            <v>1549.4644054176399</v>
          </cell>
        </row>
        <row r="351">
          <cell r="B351">
            <v>340</v>
          </cell>
          <cell r="C351" t="str">
            <v>Extension for GW type B - (Acc.MVTIC)</v>
          </cell>
          <cell r="D351" t="str">
            <v>bh</v>
          </cell>
          <cell r="E351">
            <v>26934</v>
          </cell>
          <cell r="F351">
            <v>2965.05702007322</v>
          </cell>
          <cell r="G351">
            <v>1773</v>
          </cell>
          <cell r="H351">
            <v>3122.85494271879</v>
          </cell>
          <cell r="I351">
            <v>1785</v>
          </cell>
          <cell r="J351">
            <v>2682.8999994823898</v>
          </cell>
          <cell r="K351">
            <v>1698</v>
          </cell>
          <cell r="L351">
            <v>2478.3499972702898</v>
          </cell>
          <cell r="M351">
            <v>1605</v>
          </cell>
          <cell r="N351">
            <v>26934</v>
          </cell>
          <cell r="O351">
            <v>2633.39999858992</v>
          </cell>
          <cell r="P351">
            <v>1549.4644054176399</v>
          </cell>
        </row>
        <row r="352">
          <cell r="B352">
            <v>341</v>
          </cell>
          <cell r="C352" t="str">
            <v>Galvanized Steel Wire 22 mm - HDG</v>
          </cell>
          <cell r="D352" t="str">
            <v>m</v>
          </cell>
          <cell r="E352" t="str">
            <v>PLN</v>
          </cell>
          <cell r="F352">
            <v>3294.5078000813501</v>
          </cell>
          <cell r="G352">
            <v>1898</v>
          </cell>
          <cell r="H352">
            <v>3469.8388252431</v>
          </cell>
          <cell r="I352">
            <v>1911</v>
          </cell>
          <cell r="J352">
            <v>2980.8899994249</v>
          </cell>
          <cell r="K352">
            <v>1817</v>
          </cell>
          <cell r="L352">
            <v>2753.8299969668701</v>
          </cell>
          <cell r="M352">
            <v>1717</v>
          </cell>
          <cell r="N352" t="str">
            <v>PLN</v>
          </cell>
          <cell r="O352">
            <v>2925.4499984335398</v>
          </cell>
          <cell r="P352">
            <v>1658.19874965747</v>
          </cell>
        </row>
        <row r="353">
          <cell r="B353">
            <v>342</v>
          </cell>
          <cell r="C353" t="str">
            <v>Galvanized Steel Wire 35 mm - HDG</v>
          </cell>
          <cell r="D353" t="str">
            <v>m</v>
          </cell>
          <cell r="E353" t="str">
            <v>PLN</v>
          </cell>
          <cell r="F353">
            <v>3558.06842408786</v>
          </cell>
          <cell r="G353">
            <v>2042</v>
          </cell>
          <cell r="H353">
            <v>3747.42593126255</v>
          </cell>
          <cell r="I353">
            <v>2054</v>
          </cell>
          <cell r="J353">
            <v>3219.4799993788702</v>
          </cell>
          <cell r="K353">
            <v>1954</v>
          </cell>
          <cell r="L353">
            <v>2974.0199967243402</v>
          </cell>
          <cell r="M353">
            <v>1847</v>
          </cell>
          <cell r="N353" t="str">
            <v>PLN</v>
          </cell>
          <cell r="O353">
            <v>3160.07999830791</v>
          </cell>
          <cell r="P353">
            <v>1783.3458251033201</v>
          </cell>
        </row>
        <row r="354">
          <cell r="B354">
            <v>343</v>
          </cell>
          <cell r="C354" t="str">
            <v>Galvanized Steel Wire 70 mm - HDG</v>
          </cell>
          <cell r="D354" t="str">
            <v>m</v>
          </cell>
          <cell r="E354" t="str">
            <v>PLN</v>
          </cell>
          <cell r="F354">
            <v>3821.6290480943699</v>
          </cell>
          <cell r="G354">
            <v>2208</v>
          </cell>
          <cell r="H354">
            <v>4025.0130372819899</v>
          </cell>
          <cell r="I354">
            <v>2222</v>
          </cell>
          <cell r="J354">
            <v>3458.0699993328399</v>
          </cell>
          <cell r="K354">
            <v>2113</v>
          </cell>
          <cell r="L354">
            <v>3194.2099964818199</v>
          </cell>
          <cell r="M354">
            <v>1997</v>
          </cell>
          <cell r="N354" t="str">
            <v>PLN</v>
          </cell>
          <cell r="O354">
            <v>3393.7199981827998</v>
          </cell>
          <cell r="P354">
            <v>1928.92507613216</v>
          </cell>
        </row>
        <row r="355">
          <cell r="B355">
            <v>344</v>
          </cell>
          <cell r="C355" t="str">
            <v>Gembok Electronic</v>
          </cell>
          <cell r="D355" t="str">
            <v>bh</v>
          </cell>
          <cell r="E355" t="str">
            <v>PLN</v>
          </cell>
          <cell r="F355">
            <v>20001.751404682898</v>
          </cell>
          <cell r="G355">
            <v>11987</v>
          </cell>
          <cell r="H355">
            <v>21144.068643343999</v>
          </cell>
          <cell r="I355">
            <v>12163</v>
          </cell>
          <cell r="J355">
            <v>19407.959996255599</v>
          </cell>
          <cell r="K355">
            <v>12234</v>
          </cell>
          <cell r="L355">
            <v>18425.149979706101</v>
          </cell>
          <cell r="M355">
            <v>12094</v>
          </cell>
          <cell r="N355" t="str">
            <v>PLN</v>
          </cell>
          <cell r="O355">
            <v>19213.9199897117</v>
          </cell>
          <cell r="P355">
            <v>11479.3766125234</v>
          </cell>
        </row>
        <row r="356">
          <cell r="B356">
            <v>345</v>
          </cell>
          <cell r="C356" t="str">
            <v>Ground Wire Clamp Type A - TM - (l=50 mm, t=6 mm, p=300 mm)</v>
          </cell>
          <cell r="D356" t="str">
            <v>bh</v>
          </cell>
          <cell r="E356">
            <v>54266</v>
          </cell>
          <cell r="F356">
            <v>9561.2990973500891</v>
          </cell>
          <cell r="G356">
            <v>5408</v>
          </cell>
          <cell r="H356">
            <v>10086.1982193408</v>
          </cell>
          <cell r="I356">
            <v>5442</v>
          </cell>
          <cell r="J356">
            <v>8920.8899982789007</v>
          </cell>
          <cell r="K356">
            <v>5176</v>
          </cell>
          <cell r="L356">
            <v>8343.9399908097803</v>
          </cell>
          <cell r="M356">
            <v>4893</v>
          </cell>
          <cell r="N356">
            <v>54266</v>
          </cell>
          <cell r="O356">
            <v>8790.2099952932003</v>
          </cell>
          <cell r="P356">
            <v>4725.8664365237901</v>
          </cell>
        </row>
        <row r="357">
          <cell r="B357">
            <v>346</v>
          </cell>
          <cell r="C357" t="str">
            <v>Ground Wire Clamp Type B - TM - (l=50 mm, t=6 mm, p=300 mm)</v>
          </cell>
          <cell r="D357" t="str">
            <v>bh</v>
          </cell>
          <cell r="E357">
            <v>54266</v>
          </cell>
          <cell r="F357">
            <v>9561.2990973500891</v>
          </cell>
          <cell r="G357">
            <v>5518</v>
          </cell>
          <cell r="H357">
            <v>10086.1982193408</v>
          </cell>
          <cell r="I357">
            <v>5553</v>
          </cell>
          <cell r="J357">
            <v>8920.8899982789007</v>
          </cell>
          <cell r="K357">
            <v>5282</v>
          </cell>
          <cell r="L357">
            <v>8343.9399908097803</v>
          </cell>
          <cell r="M357">
            <v>4993</v>
          </cell>
          <cell r="N357">
            <v>54266</v>
          </cell>
          <cell r="O357">
            <v>8790.2099952932003</v>
          </cell>
          <cell r="P357">
            <v>4822.3126903304001</v>
          </cell>
        </row>
        <row r="358">
          <cell r="B358">
            <v>347</v>
          </cell>
          <cell r="C358" t="str">
            <v>Ground Wire Clamp Type C - TM - (l=50 mm, t=6 mm, p=300 mm)</v>
          </cell>
          <cell r="D358" t="str">
            <v>bh</v>
          </cell>
          <cell r="E358">
            <v>73626</v>
          </cell>
          <cell r="F358">
            <v>9561.2990973500891</v>
          </cell>
          <cell r="G358">
            <v>5633</v>
          </cell>
          <cell r="H358">
            <v>10086.1982193408</v>
          </cell>
          <cell r="I358">
            <v>5669</v>
          </cell>
          <cell r="J358">
            <v>8920.8899982789007</v>
          </cell>
          <cell r="K358">
            <v>5392</v>
          </cell>
          <cell r="L358">
            <v>8343.9399908097803</v>
          </cell>
          <cell r="M358">
            <v>5097</v>
          </cell>
          <cell r="N358">
            <v>73626</v>
          </cell>
          <cell r="O358">
            <v>8790.2099952932003</v>
          </cell>
          <cell r="P358">
            <v>4922.7775380456196</v>
          </cell>
        </row>
        <row r="359">
          <cell r="B359">
            <v>348</v>
          </cell>
          <cell r="C359" t="str">
            <v>Guy Wire Rod 5/8" (15 mm) - 1.800 mm - TR</v>
          </cell>
          <cell r="D359" t="str">
            <v>bh</v>
          </cell>
          <cell r="E359">
            <v>123730</v>
          </cell>
          <cell r="F359">
            <v>32945.078000813497</v>
          </cell>
          <cell r="G359">
            <v>16899</v>
          </cell>
          <cell r="H359">
            <v>34698.388252431003</v>
          </cell>
          <cell r="I359">
            <v>17005</v>
          </cell>
          <cell r="J359">
            <v>29802.959994250101</v>
          </cell>
          <cell r="K359">
            <v>16173</v>
          </cell>
          <cell r="L359">
            <v>27535.389969671902</v>
          </cell>
          <cell r="M359">
            <v>15288</v>
          </cell>
          <cell r="N359">
            <v>123730</v>
          </cell>
          <cell r="O359">
            <v>29253.509984335898</v>
          </cell>
          <cell r="P359">
            <v>14768.3326141369</v>
          </cell>
        </row>
        <row r="360">
          <cell r="B360">
            <v>349</v>
          </cell>
          <cell r="C360" t="str">
            <v>Guy Wire Rod 5/8" (15 mm) - 2.500 mm - TM</v>
          </cell>
          <cell r="D360" t="str">
            <v>bh</v>
          </cell>
          <cell r="E360">
            <v>160772</v>
          </cell>
          <cell r="F360">
            <v>32945.078000813497</v>
          </cell>
          <cell r="G360">
            <v>18026</v>
          </cell>
          <cell r="H360">
            <v>34698.388252431003</v>
          </cell>
          <cell r="I360">
            <v>18138</v>
          </cell>
          <cell r="J360">
            <v>29802.959994250101</v>
          </cell>
          <cell r="K360">
            <v>17252</v>
          </cell>
          <cell r="L360">
            <v>27535.389969671902</v>
          </cell>
          <cell r="M360">
            <v>16307</v>
          </cell>
          <cell r="N360">
            <v>160772</v>
          </cell>
          <cell r="O360">
            <v>29253.509984335898</v>
          </cell>
          <cell r="P360">
            <v>15752.888121746</v>
          </cell>
        </row>
        <row r="361">
          <cell r="B361">
            <v>350</v>
          </cell>
          <cell r="C361" t="str">
            <v>Insulator - Pin Post Insulator 20 kV;12,5 kN - Porcelain (Tumpu)</v>
          </cell>
          <cell r="D361" t="str">
            <v>bh</v>
          </cell>
          <cell r="E361" t="str">
            <v>PLN</v>
          </cell>
          <cell r="F361">
            <v>26356.062400650801</v>
          </cell>
          <cell r="G361">
            <v>13784</v>
          </cell>
          <cell r="H361">
            <v>27758.7106019448</v>
          </cell>
          <cell r="I361">
            <v>13988</v>
          </cell>
          <cell r="J361">
            <v>23843.159995400001</v>
          </cell>
          <cell r="K361">
            <v>14069</v>
          </cell>
          <cell r="L361">
            <v>22027.729975738101</v>
          </cell>
          <cell r="M361">
            <v>13908</v>
          </cell>
          <cell r="N361" t="str">
            <v>PLN</v>
          </cell>
          <cell r="O361">
            <v>23402.609987468801</v>
          </cell>
          <cell r="P361">
            <v>13201.283104402</v>
          </cell>
        </row>
        <row r="362">
          <cell r="B362">
            <v>351</v>
          </cell>
          <cell r="C362" t="str">
            <v>Insulator - Strain Insulator 20 kV lengkap (SIR) Porcelain (Tarik)</v>
          </cell>
          <cell r="D362" t="str">
            <v>bh</v>
          </cell>
          <cell r="E362" t="str">
            <v>PLN</v>
          </cell>
          <cell r="F362">
            <v>29650.5702007322</v>
          </cell>
          <cell r="G362">
            <v>13784</v>
          </cell>
          <cell r="H362">
            <v>31228.5494271879</v>
          </cell>
          <cell r="I362">
            <v>13988</v>
          </cell>
          <cell r="J362">
            <v>26823.059994824998</v>
          </cell>
          <cell r="K362">
            <v>14069</v>
          </cell>
          <cell r="L362">
            <v>24781.559972704999</v>
          </cell>
          <cell r="M362">
            <v>13908</v>
          </cell>
          <cell r="N362" t="str">
            <v>PLN</v>
          </cell>
          <cell r="O362">
            <v>26328.059985902401</v>
          </cell>
          <cell r="P362">
            <v>13201.283104402</v>
          </cell>
        </row>
        <row r="363">
          <cell r="B363">
            <v>352</v>
          </cell>
          <cell r="C363" t="str">
            <v>Kawat Segel @ 15 cm</v>
          </cell>
          <cell r="D363" t="str">
            <v>bh</v>
          </cell>
          <cell r="E363" t="str">
            <v>PLN</v>
          </cell>
          <cell r="F363">
            <v>2500.21892558537</v>
          </cell>
          <cell r="G363">
            <v>1415</v>
          </cell>
          <cell r="H363">
            <v>2643.0085804179998</v>
          </cell>
          <cell r="I363">
            <v>1436</v>
          </cell>
          <cell r="J363">
            <v>2426.4899995318601</v>
          </cell>
          <cell r="K363">
            <v>1444</v>
          </cell>
          <cell r="L363">
            <v>2303.7499974625898</v>
          </cell>
          <cell r="M363">
            <v>1427</v>
          </cell>
          <cell r="N363" t="str">
            <v>PLN</v>
          </cell>
          <cell r="O363">
            <v>2401.7399987139702</v>
          </cell>
          <cell r="P363">
            <v>1353.9777542976401</v>
          </cell>
        </row>
        <row r="364">
          <cell r="B364">
            <v>353</v>
          </cell>
          <cell r="C364" t="e">
            <v>#N/A</v>
          </cell>
          <cell r="D364" t="e">
            <v>#N/A</v>
          </cell>
          <cell r="E364" t="str">
            <v>PLN</v>
          </cell>
          <cell r="F364" t="e">
            <v>#N/A</v>
          </cell>
          <cell r="G364">
            <v>4005</v>
          </cell>
          <cell r="H364" t="e">
            <v>#N/A</v>
          </cell>
          <cell r="I364">
            <v>4064</v>
          </cell>
          <cell r="J364" t="e">
            <v>#N/A</v>
          </cell>
          <cell r="K364">
            <v>4087</v>
          </cell>
          <cell r="L364" t="e">
            <v>#N/A</v>
          </cell>
          <cell r="M364">
            <v>4041</v>
          </cell>
          <cell r="N364" t="str">
            <v>PLN</v>
          </cell>
          <cell r="O364" t="e">
            <v>#N/A</v>
          </cell>
          <cell r="P364">
            <v>3993.4574263852601</v>
          </cell>
        </row>
        <row r="365">
          <cell r="B365">
            <v>354</v>
          </cell>
          <cell r="C365" t="str">
            <v>Kubikel (1 LBS Incoming, kubikel ming dan kubikel Out Going (draw out) minimal rating arus
1250 A) digunakan daya &gt; 20 MVA s/d 30 MVA</v>
          </cell>
          <cell r="D365" t="str">
            <v>Set</v>
          </cell>
          <cell r="E365" t="str">
            <v>PLN</v>
          </cell>
          <cell r="F365">
            <v>1983421.2183849299</v>
          </cell>
          <cell r="G365">
            <v>1206608</v>
          </cell>
          <cell r="H365">
            <v>2089182.5921069901</v>
          </cell>
          <cell r="I365">
            <v>1224458</v>
          </cell>
          <cell r="J365">
            <v>1801701.9896523999</v>
          </cell>
          <cell r="K365">
            <v>1231553</v>
          </cell>
          <cell r="L365">
            <v>1667466.8581634101</v>
          </cell>
          <cell r="M365">
            <v>1217444</v>
          </cell>
          <cell r="N365" t="str">
            <v>PLN</v>
          </cell>
          <cell r="O365">
            <v>1769424.02905255</v>
          </cell>
          <cell r="P365">
            <v>1206608</v>
          </cell>
        </row>
        <row r="366">
          <cell r="B366">
            <v>355</v>
          </cell>
          <cell r="C366" t="str">
            <v>Kubikel (1 LBS Incoming, kubikel ming dan kubikel Out Going (draw out) minimal rating arus
630 A) maks digunakan s/d Daya 20 MVA</v>
          </cell>
          <cell r="D366" t="str">
            <v>Set</v>
          </cell>
          <cell r="E366" t="str">
            <v>PLN</v>
          </cell>
          <cell r="F366">
            <v>1983421.2183849299</v>
          </cell>
          <cell r="G366">
            <v>1206608</v>
          </cell>
          <cell r="H366">
            <v>2089182.5921069901</v>
          </cell>
          <cell r="I366">
            <v>1224458</v>
          </cell>
          <cell r="J366">
            <v>1801701.9896523999</v>
          </cell>
          <cell r="K366">
            <v>1231553</v>
          </cell>
          <cell r="L366">
            <v>1667466.8581634101</v>
          </cell>
          <cell r="M366">
            <v>1217444</v>
          </cell>
          <cell r="N366" t="str">
            <v>PLN</v>
          </cell>
          <cell r="O366">
            <v>1769424.02905255</v>
          </cell>
          <cell r="P366">
            <v>1206608</v>
          </cell>
        </row>
        <row r="367">
          <cell r="B367">
            <v>356</v>
          </cell>
          <cell r="C367" t="str">
            <v>Kubikel (2 LBS Incoming dilengkapi Motorized, kubikel ming dan kubikel Out Going (draw out) minimal rating arus 1250 A) digunakan daya &gt; 20 MVA s/d 30 MVA</v>
          </cell>
          <cell r="D367" t="str">
            <v>Set</v>
          </cell>
          <cell r="E367" t="str">
            <v>PLN</v>
          </cell>
          <cell r="F367">
            <v>3347023.3060245798</v>
          </cell>
          <cell r="G367">
            <v>1809911</v>
          </cell>
          <cell r="H367">
            <v>3525495.6241805502</v>
          </cell>
          <cell r="I367">
            <v>1836686</v>
          </cell>
          <cell r="J367">
            <v>3040372.1694134199</v>
          </cell>
          <cell r="K367">
            <v>1847328</v>
          </cell>
          <cell r="L367">
            <v>2813849.7169007598</v>
          </cell>
          <cell r="M367">
            <v>1826166</v>
          </cell>
          <cell r="N367" t="str">
            <v>PLN</v>
          </cell>
          <cell r="O367">
            <v>2985903.35840117</v>
          </cell>
          <cell r="P367">
            <v>1642894.68169155</v>
          </cell>
        </row>
        <row r="368">
          <cell r="B368">
            <v>357</v>
          </cell>
          <cell r="C368" t="str">
            <v>Kubikel (2 LBS Incoming dilengkapi Motorized, kubikel ming dan kubikel Out Going (draw out) minimal rating arus 630 A) maks digunakan s/d Daya 20 MVA</v>
          </cell>
          <cell r="D368" t="str">
            <v>Set</v>
          </cell>
          <cell r="E368" t="str">
            <v>PLN</v>
          </cell>
          <cell r="F368">
            <v>3347023.3060245798</v>
          </cell>
          <cell r="G368">
            <v>1809911</v>
          </cell>
          <cell r="H368">
            <v>3525495.6241805502</v>
          </cell>
          <cell r="I368">
            <v>1836686</v>
          </cell>
          <cell r="J368">
            <v>3040372.1694134199</v>
          </cell>
          <cell r="K368">
            <v>1847328</v>
          </cell>
          <cell r="L368">
            <v>2813849.7169007598</v>
          </cell>
          <cell r="M368">
            <v>1826166</v>
          </cell>
          <cell r="N368" t="str">
            <v>PLN</v>
          </cell>
          <cell r="O368">
            <v>2985903.35840117</v>
          </cell>
          <cell r="P368">
            <v>1642894.68169155</v>
          </cell>
        </row>
        <row r="369">
          <cell r="B369">
            <v>358</v>
          </cell>
          <cell r="C369" t="str">
            <v>kWh m 3 phs. 220/380 V - 20/60 A ST Clas 1 Elektronik</v>
          </cell>
          <cell r="D369" t="str">
            <v>bh</v>
          </cell>
          <cell r="E369" t="str">
            <v>PLN</v>
          </cell>
          <cell r="F369">
            <v>234686.43238950201</v>
          </cell>
          <cell r="G369">
            <v>145701</v>
          </cell>
          <cell r="H369">
            <v>247570.31992927499</v>
          </cell>
          <cell r="I369">
            <v>147856</v>
          </cell>
          <cell r="J369">
            <v>218954.33995775701</v>
          </cell>
          <cell r="K369">
            <v>148714</v>
          </cell>
          <cell r="L369">
            <v>204792.21977443699</v>
          </cell>
          <cell r="M369">
            <v>147010</v>
          </cell>
          <cell r="N369" t="str">
            <v>PLN</v>
          </cell>
          <cell r="O369">
            <v>215741.78988447899</v>
          </cell>
          <cell r="P369">
            <v>145316.572100369</v>
          </cell>
        </row>
        <row r="370">
          <cell r="B370">
            <v>359</v>
          </cell>
          <cell r="C370" t="str">
            <v>kWh m 3 phs. Elektronik lengkap dengan Modem</v>
          </cell>
          <cell r="D370" t="str">
            <v>bh</v>
          </cell>
          <cell r="E370" t="str">
            <v>PLN</v>
          </cell>
          <cell r="F370">
            <v>260762.70265500201</v>
          </cell>
          <cell r="G370">
            <v>145756</v>
          </cell>
          <cell r="H370">
            <v>275078.13325474999</v>
          </cell>
          <cell r="I370">
            <v>147911</v>
          </cell>
          <cell r="J370">
            <v>243282.599953064</v>
          </cell>
          <cell r="K370">
            <v>148769</v>
          </cell>
          <cell r="L370">
            <v>227546.47974937499</v>
          </cell>
          <cell r="M370">
            <v>147064</v>
          </cell>
          <cell r="N370" t="str">
            <v>PLN</v>
          </cell>
          <cell r="O370">
            <v>239712.65987164399</v>
          </cell>
          <cell r="P370">
            <v>145370.28049953299</v>
          </cell>
        </row>
        <row r="371">
          <cell r="B371">
            <v>360</v>
          </cell>
          <cell r="C371" t="str">
            <v>kWh m Electronic Anti Temper 1 Phasa 2 kawat 50 Hz, 5(20) klass 1 lengkap MCB</v>
          </cell>
          <cell r="D371" t="str">
            <v>bh</v>
          </cell>
          <cell r="E371" t="str">
            <v>PLN</v>
          </cell>
          <cell r="F371">
            <v>60005.2542140488</v>
          </cell>
          <cell r="G371">
            <v>34460</v>
          </cell>
          <cell r="H371">
            <v>63432.205930032003</v>
          </cell>
          <cell r="I371">
            <v>34968</v>
          </cell>
          <cell r="J371">
            <v>58223.879988766901</v>
          </cell>
          <cell r="K371">
            <v>35171</v>
          </cell>
          <cell r="L371">
            <v>55275.449939118298</v>
          </cell>
          <cell r="M371">
            <v>34768</v>
          </cell>
          <cell r="N371" t="str">
            <v>PLN</v>
          </cell>
          <cell r="O371">
            <v>57639.779969136202</v>
          </cell>
          <cell r="P371">
            <v>33003.207761004902</v>
          </cell>
        </row>
        <row r="372">
          <cell r="B372">
            <v>361</v>
          </cell>
          <cell r="C372" t="str">
            <v>kWh m TM Kelas 0,5s dilengkapi fasilitas AMR</v>
          </cell>
          <cell r="D372" t="str">
            <v>bh</v>
          </cell>
          <cell r="E372" t="str">
            <v>PLN</v>
          </cell>
          <cell r="F372">
            <v>231789.06902666899</v>
          </cell>
          <cell r="G372">
            <v>145756</v>
          </cell>
          <cell r="H372">
            <v>244513.89622644399</v>
          </cell>
          <cell r="I372">
            <v>147911</v>
          </cell>
          <cell r="J372">
            <v>216251.639958279</v>
          </cell>
          <cell r="K372">
            <v>148769</v>
          </cell>
          <cell r="L372">
            <v>202263.42977722199</v>
          </cell>
          <cell r="M372">
            <v>147064</v>
          </cell>
          <cell r="N372" t="str">
            <v>PLN</v>
          </cell>
          <cell r="O372">
            <v>213077.69988590601</v>
          </cell>
          <cell r="P372">
            <v>145370.28049953299</v>
          </cell>
        </row>
        <row r="373">
          <cell r="B373">
            <v>362</v>
          </cell>
          <cell r="C373" t="str">
            <v>L Bow Besi 2"</v>
          </cell>
          <cell r="D373" t="str">
            <v>bh</v>
          </cell>
          <cell r="E373">
            <v>160529</v>
          </cell>
          <cell r="F373">
            <v>7533.1447433667399</v>
          </cell>
          <cell r="G373">
            <v>3977</v>
          </cell>
          <cell r="H373">
            <v>7946.7016273594299</v>
          </cell>
          <cell r="I373">
            <v>4001</v>
          </cell>
          <cell r="J373">
            <v>7028.9999986438997</v>
          </cell>
          <cell r="K373">
            <v>3807</v>
          </cell>
          <cell r="L373">
            <v>6573.6899927595796</v>
          </cell>
          <cell r="M373">
            <v>3598</v>
          </cell>
          <cell r="N373">
            <v>160529</v>
          </cell>
          <cell r="O373">
            <v>6925.0499962919203</v>
          </cell>
          <cell r="P373">
            <v>3474.90179156161</v>
          </cell>
        </row>
        <row r="374">
          <cell r="B374">
            <v>363</v>
          </cell>
          <cell r="C374" t="str">
            <v>L Bow Besi 3"</v>
          </cell>
          <cell r="D374" t="str">
            <v>bh</v>
          </cell>
          <cell r="E374">
            <v>243811</v>
          </cell>
          <cell r="F374">
            <v>8112.6174159334096</v>
          </cell>
          <cell r="G374">
            <v>4161</v>
          </cell>
          <cell r="H374">
            <v>8557.9863679255395</v>
          </cell>
          <cell r="I374">
            <v>4186</v>
          </cell>
          <cell r="J374">
            <v>7569.5399985396098</v>
          </cell>
          <cell r="K374">
            <v>3982</v>
          </cell>
          <cell r="L374">
            <v>7080.0299922018803</v>
          </cell>
          <cell r="M374">
            <v>3763</v>
          </cell>
          <cell r="N374">
            <v>243811</v>
          </cell>
          <cell r="O374">
            <v>7458.6599960061903</v>
          </cell>
          <cell r="P374">
            <v>3635.2818742490699</v>
          </cell>
        </row>
        <row r="375">
          <cell r="B375">
            <v>364</v>
          </cell>
          <cell r="C375" t="str">
            <v>L Bow PVC 2"</v>
          </cell>
          <cell r="D375" t="str">
            <v>bh</v>
          </cell>
          <cell r="E375">
            <v>42244</v>
          </cell>
          <cell r="F375">
            <v>6663.93573451673</v>
          </cell>
          <cell r="G375">
            <v>3467</v>
          </cell>
          <cell r="H375">
            <v>7029.7745165102597</v>
          </cell>
          <cell r="I375">
            <v>3489</v>
          </cell>
          <cell r="J375">
            <v>6218.1899988003297</v>
          </cell>
          <cell r="K375">
            <v>3318</v>
          </cell>
          <cell r="L375">
            <v>5815.1499935950496</v>
          </cell>
          <cell r="M375">
            <v>3137</v>
          </cell>
          <cell r="N375">
            <v>42244</v>
          </cell>
          <cell r="O375">
            <v>6126.1199967197099</v>
          </cell>
          <cell r="P375">
            <v>3029.4015618742301</v>
          </cell>
        </row>
        <row r="376">
          <cell r="B376">
            <v>365</v>
          </cell>
          <cell r="C376" t="str">
            <v>L Bow PVC 3"</v>
          </cell>
          <cell r="D376" t="str">
            <v>bh</v>
          </cell>
          <cell r="E376">
            <v>89317</v>
          </cell>
          <cell r="F376">
            <v>6953.6720708000603</v>
          </cell>
          <cell r="G376">
            <v>3606</v>
          </cell>
          <cell r="H376">
            <v>7335.4168867933204</v>
          </cell>
          <cell r="I376">
            <v>3629</v>
          </cell>
          <cell r="J376">
            <v>6488.4599987481897</v>
          </cell>
          <cell r="K376">
            <v>3451</v>
          </cell>
          <cell r="L376">
            <v>6068.3199933162095</v>
          </cell>
          <cell r="M376">
            <v>3263</v>
          </cell>
          <cell r="N376">
            <v>89317</v>
          </cell>
          <cell r="O376">
            <v>6392.4299965771097</v>
          </cell>
          <cell r="P376">
            <v>3150.5776243492001</v>
          </cell>
        </row>
        <row r="377">
          <cell r="B377">
            <v>366</v>
          </cell>
          <cell r="C377" t="str">
            <v>LBS Motorized + RTU + Kabel Data</v>
          </cell>
          <cell r="D377" t="str">
            <v>Set</v>
          </cell>
          <cell r="E377" t="str">
            <v>PLN</v>
          </cell>
          <cell r="F377">
            <v>1794376.44473013</v>
          </cell>
          <cell r="G377">
            <v>1068861</v>
          </cell>
          <cell r="H377">
            <v>1884033.6769923</v>
          </cell>
          <cell r="I377">
            <v>1084673</v>
          </cell>
          <cell r="J377">
            <v>1524683.1597058401</v>
          </cell>
          <cell r="K377">
            <v>1090958</v>
          </cell>
          <cell r="L377">
            <v>1371584.8484893001</v>
          </cell>
          <cell r="M377">
            <v>1078461</v>
          </cell>
          <cell r="N377" t="str">
            <v>PLN</v>
          </cell>
          <cell r="O377">
            <v>1484335.7092052</v>
          </cell>
          <cell r="P377">
            <v>1066043.73807344</v>
          </cell>
        </row>
        <row r="378">
          <cell r="B378">
            <v>367</v>
          </cell>
          <cell r="C378" t="str">
            <v>Lemari APP Pengukuran Tidak Langsung Montage 100A Aluminium</v>
          </cell>
          <cell r="D378" t="str">
            <v>bh</v>
          </cell>
          <cell r="E378" t="str">
            <v>PLN</v>
          </cell>
          <cell r="F378">
            <v>329450.78000813501</v>
          </cell>
          <cell r="G378">
            <v>206666</v>
          </cell>
          <cell r="H378">
            <v>346983.88252431003</v>
          </cell>
          <cell r="I378">
            <v>209724</v>
          </cell>
          <cell r="J378">
            <v>298028.60994250199</v>
          </cell>
          <cell r="K378">
            <v>210938</v>
          </cell>
          <cell r="L378">
            <v>275346.13969672698</v>
          </cell>
          <cell r="M378">
            <v>208522</v>
          </cell>
          <cell r="N378" t="str">
            <v>PLN</v>
          </cell>
          <cell r="O378">
            <v>292531.13984336099</v>
          </cell>
          <cell r="P378">
            <v>187594.37267902601</v>
          </cell>
        </row>
        <row r="379">
          <cell r="B379">
            <v>368</v>
          </cell>
          <cell r="C379" t="str">
            <v>Lemari APP Pengukuran Tidak Langsung Montage 125A Aluminium</v>
          </cell>
          <cell r="D379" t="str">
            <v>bh</v>
          </cell>
          <cell r="E379" t="str">
            <v>PLN</v>
          </cell>
          <cell r="F379">
            <v>329450.78000813501</v>
          </cell>
          <cell r="G379">
            <v>206666</v>
          </cell>
          <cell r="H379">
            <v>346983.88252431003</v>
          </cell>
          <cell r="I379">
            <v>209724</v>
          </cell>
          <cell r="J379">
            <v>298028.60994250199</v>
          </cell>
          <cell r="K379">
            <v>210938</v>
          </cell>
          <cell r="L379">
            <v>275346.13969672698</v>
          </cell>
          <cell r="M379">
            <v>208522</v>
          </cell>
          <cell r="N379" t="str">
            <v>PLN</v>
          </cell>
          <cell r="O379">
            <v>292531.13984336099</v>
          </cell>
          <cell r="P379">
            <v>187594.37267902601</v>
          </cell>
        </row>
        <row r="380">
          <cell r="B380">
            <v>369</v>
          </cell>
          <cell r="C380" t="str">
            <v>Lemari APP Pengukuran Tidak Langsung Montage 160A Aluminium</v>
          </cell>
          <cell r="D380" t="str">
            <v>bh</v>
          </cell>
          <cell r="E380" t="str">
            <v>PLN</v>
          </cell>
          <cell r="F380">
            <v>329450.78000813501</v>
          </cell>
          <cell r="G380">
            <v>206666</v>
          </cell>
          <cell r="H380">
            <v>346983.88252431003</v>
          </cell>
          <cell r="I380">
            <v>209724</v>
          </cell>
          <cell r="J380">
            <v>298028.60994250199</v>
          </cell>
          <cell r="K380">
            <v>210938</v>
          </cell>
          <cell r="L380">
            <v>275346.13969672698</v>
          </cell>
          <cell r="M380">
            <v>208522</v>
          </cell>
          <cell r="N380" t="str">
            <v>PLN</v>
          </cell>
          <cell r="O380">
            <v>292531.13984336099</v>
          </cell>
          <cell r="P380">
            <v>187594.37267902601</v>
          </cell>
        </row>
        <row r="381">
          <cell r="B381">
            <v>370</v>
          </cell>
          <cell r="C381" t="str">
            <v>Lemari APP Pengukuran Tidak Langsung Montage 200A Aluminium</v>
          </cell>
          <cell r="D381" t="str">
            <v>bh</v>
          </cell>
          <cell r="E381" t="str">
            <v>PLN</v>
          </cell>
          <cell r="F381">
            <v>329450.78000813501</v>
          </cell>
          <cell r="G381">
            <v>206666</v>
          </cell>
          <cell r="H381">
            <v>346983.88252431003</v>
          </cell>
          <cell r="I381">
            <v>209724</v>
          </cell>
          <cell r="J381">
            <v>298028.60994250199</v>
          </cell>
          <cell r="K381">
            <v>210938</v>
          </cell>
          <cell r="L381">
            <v>275346.13969672698</v>
          </cell>
          <cell r="M381">
            <v>208522</v>
          </cell>
          <cell r="N381" t="str">
            <v>PLN</v>
          </cell>
          <cell r="O381">
            <v>292531.13984336099</v>
          </cell>
          <cell r="P381">
            <v>187594.37267902601</v>
          </cell>
        </row>
        <row r="382">
          <cell r="B382">
            <v>371</v>
          </cell>
          <cell r="C382" t="str">
            <v>Lemari APP Pengukuran Tidak Langsung Montage 225A Aluminium</v>
          </cell>
          <cell r="D382" t="str">
            <v>bh</v>
          </cell>
          <cell r="E382" t="str">
            <v>PLN</v>
          </cell>
          <cell r="F382">
            <v>329450.78000813501</v>
          </cell>
          <cell r="G382">
            <v>206666</v>
          </cell>
          <cell r="H382">
            <v>346983.88252431003</v>
          </cell>
          <cell r="I382">
            <v>209724</v>
          </cell>
          <cell r="J382">
            <v>298028.60994250199</v>
          </cell>
          <cell r="K382">
            <v>210938</v>
          </cell>
          <cell r="L382">
            <v>275346.13969672698</v>
          </cell>
          <cell r="M382">
            <v>208522</v>
          </cell>
          <cell r="N382" t="str">
            <v>PLN</v>
          </cell>
          <cell r="O382">
            <v>292531.13984336099</v>
          </cell>
          <cell r="P382">
            <v>187594.37267902601</v>
          </cell>
        </row>
        <row r="383">
          <cell r="B383">
            <v>372</v>
          </cell>
          <cell r="C383" t="str">
            <v>Lemari APP Pengukuran Tidak Langsung Montage 250A Aluminium</v>
          </cell>
          <cell r="D383" t="str">
            <v>bh</v>
          </cell>
          <cell r="E383" t="str">
            <v>PLN</v>
          </cell>
          <cell r="F383">
            <v>329450.78000813501</v>
          </cell>
          <cell r="G383">
            <v>206666</v>
          </cell>
          <cell r="H383">
            <v>346983.88252431003</v>
          </cell>
          <cell r="I383">
            <v>209724</v>
          </cell>
          <cell r="J383">
            <v>298028.60994250199</v>
          </cell>
          <cell r="K383">
            <v>210938</v>
          </cell>
          <cell r="L383">
            <v>275346.13969672698</v>
          </cell>
          <cell r="M383">
            <v>208522</v>
          </cell>
          <cell r="N383" t="str">
            <v>PLN</v>
          </cell>
          <cell r="O383">
            <v>292531.13984336099</v>
          </cell>
          <cell r="P383">
            <v>187594.37267902601</v>
          </cell>
        </row>
        <row r="384">
          <cell r="B384">
            <v>373</v>
          </cell>
          <cell r="C384" t="str">
            <v>Lemari APP Pengukuran Tidak Langsung Montage 300A Aluminium</v>
          </cell>
          <cell r="D384" t="str">
            <v>bh</v>
          </cell>
          <cell r="E384" t="str">
            <v>PLN</v>
          </cell>
          <cell r="F384">
            <v>348167.90624480502</v>
          </cell>
          <cell r="G384">
            <v>206666</v>
          </cell>
          <cell r="H384">
            <v>367570.63848774403</v>
          </cell>
          <cell r="I384">
            <v>209724</v>
          </cell>
          <cell r="J384">
            <v>323963.63993749802</v>
          </cell>
          <cell r="K384">
            <v>210938</v>
          </cell>
          <cell r="L384">
            <v>302578.88966673199</v>
          </cell>
          <cell r="M384">
            <v>208522</v>
          </cell>
          <cell r="N384" t="str">
            <v>PLN</v>
          </cell>
          <cell r="O384">
            <v>319068.08982915198</v>
          </cell>
          <cell r="P384">
            <v>187594.37267902601</v>
          </cell>
        </row>
        <row r="385">
          <cell r="B385">
            <v>374</v>
          </cell>
          <cell r="C385" t="str">
            <v>Lemari APP Pengukuran Tidak Langsung Montage 80A Aluminium</v>
          </cell>
          <cell r="D385" t="str">
            <v>bh</v>
          </cell>
          <cell r="E385" t="str">
            <v>PLN</v>
          </cell>
          <cell r="F385">
            <v>329450.78000813501</v>
          </cell>
          <cell r="G385">
            <v>206666</v>
          </cell>
          <cell r="H385">
            <v>346983.88252431003</v>
          </cell>
          <cell r="I385">
            <v>209724</v>
          </cell>
          <cell r="J385">
            <v>298028.60994250199</v>
          </cell>
          <cell r="K385">
            <v>210938</v>
          </cell>
          <cell r="L385">
            <v>275346.13969672698</v>
          </cell>
          <cell r="M385">
            <v>208522</v>
          </cell>
          <cell r="N385" t="str">
            <v>PLN</v>
          </cell>
          <cell r="O385">
            <v>292531.13984336099</v>
          </cell>
          <cell r="P385">
            <v>187594.37267902601</v>
          </cell>
        </row>
        <row r="386">
          <cell r="B386">
            <v>375</v>
          </cell>
          <cell r="C386" t="str">
            <v>Lightning Arrester 24 kV - 10 kA</v>
          </cell>
          <cell r="D386" t="str">
            <v>bh</v>
          </cell>
          <cell r="E386" t="str">
            <v>PLN</v>
          </cell>
          <cell r="F386">
            <v>45198.8684602004</v>
          </cell>
          <cell r="G386">
            <v>30630</v>
          </cell>
          <cell r="H386">
            <v>47680.2097641566</v>
          </cell>
          <cell r="I386">
            <v>31083</v>
          </cell>
          <cell r="J386">
            <v>42169.049991864398</v>
          </cell>
          <cell r="K386">
            <v>31263</v>
          </cell>
          <cell r="L386">
            <v>39442.139956557497</v>
          </cell>
          <cell r="M386">
            <v>30905</v>
          </cell>
          <cell r="N386" t="str">
            <v>PLN</v>
          </cell>
          <cell r="O386">
            <v>41550.2999777515</v>
          </cell>
          <cell r="P386">
            <v>29336.1846764488</v>
          </cell>
        </row>
        <row r="387">
          <cell r="B387">
            <v>376</v>
          </cell>
          <cell r="C387" t="str">
            <v>Line Tap Connector (type press) 35-70/35-70 mm + scoth</v>
          </cell>
          <cell r="D387" t="str">
            <v>bh</v>
          </cell>
          <cell r="E387" t="str">
            <v>PLN</v>
          </cell>
          <cell r="F387">
            <v>13327.8714690335</v>
          </cell>
          <cell r="G387">
            <v>7725</v>
          </cell>
          <cell r="H387">
            <v>14059.549033020499</v>
          </cell>
          <cell r="I387">
            <v>7775</v>
          </cell>
          <cell r="J387">
            <v>12435.3899976008</v>
          </cell>
          <cell r="K387">
            <v>7394</v>
          </cell>
          <cell r="L387">
            <v>11630.299987190099</v>
          </cell>
          <cell r="M387">
            <v>6989</v>
          </cell>
          <cell r="N387" t="str">
            <v>PLN</v>
          </cell>
          <cell r="O387">
            <v>12252.2399934394</v>
          </cell>
          <cell r="P387">
            <v>6751.2377664625601</v>
          </cell>
        </row>
        <row r="388">
          <cell r="B388">
            <v>377</v>
          </cell>
          <cell r="C388" t="str">
            <v>Line Tap Connector (type press) 6-25/35-70 mm + heatshrink</v>
          </cell>
          <cell r="D388" t="str">
            <v>bh</v>
          </cell>
          <cell r="E388" t="str">
            <v>PLN</v>
          </cell>
          <cell r="F388">
            <v>13327.8714690335</v>
          </cell>
          <cell r="G388">
            <v>7725</v>
          </cell>
          <cell r="H388">
            <v>14059.549033020499</v>
          </cell>
          <cell r="I388">
            <v>7775</v>
          </cell>
          <cell r="J388">
            <v>12435.3899976008</v>
          </cell>
          <cell r="K388">
            <v>7394</v>
          </cell>
          <cell r="L388">
            <v>11630.299987190099</v>
          </cell>
          <cell r="M388">
            <v>6989</v>
          </cell>
          <cell r="N388" t="str">
            <v>PLN</v>
          </cell>
          <cell r="O388">
            <v>12252.2399934394</v>
          </cell>
          <cell r="P388">
            <v>6751.2377664625601</v>
          </cell>
        </row>
        <row r="389">
          <cell r="B389">
            <v>378</v>
          </cell>
          <cell r="C389" t="str">
            <v xml:space="preserve">Line Tap Connector 50-70/35-50 mm type G </v>
          </cell>
          <cell r="D389" t="str">
            <v>bh</v>
          </cell>
          <cell r="E389" t="str">
            <v>PLN</v>
          </cell>
          <cell r="F389">
            <v>11589.4534513334</v>
          </cell>
          <cell r="G389">
            <v>6760</v>
          </cell>
          <cell r="H389">
            <v>12225.694811322201</v>
          </cell>
          <cell r="I389">
            <v>6803</v>
          </cell>
          <cell r="J389">
            <v>10812.7799979139</v>
          </cell>
          <cell r="K389">
            <v>6470</v>
          </cell>
          <cell r="L389">
            <v>10113.219988861099</v>
          </cell>
          <cell r="M389">
            <v>6116</v>
          </cell>
          <cell r="N389" t="str">
            <v>PLN</v>
          </cell>
          <cell r="O389">
            <v>10654.379994295001</v>
          </cell>
          <cell r="P389">
            <v>5907.3330456547401</v>
          </cell>
        </row>
        <row r="390">
          <cell r="B390">
            <v>379</v>
          </cell>
          <cell r="C390" t="str">
            <v>Line Tap Connector Al - 35 mm - tipe C</v>
          </cell>
          <cell r="D390" t="str">
            <v>bh</v>
          </cell>
          <cell r="E390" t="str">
            <v>PLN</v>
          </cell>
          <cell r="F390">
            <v>11589.4534513334</v>
          </cell>
          <cell r="G390">
            <v>6760</v>
          </cell>
          <cell r="H390">
            <v>12225.694811322201</v>
          </cell>
          <cell r="I390">
            <v>6803</v>
          </cell>
          <cell r="J390">
            <v>10812.7799979139</v>
          </cell>
          <cell r="K390">
            <v>6470</v>
          </cell>
          <cell r="L390">
            <v>10113.219988861099</v>
          </cell>
          <cell r="M390">
            <v>6116</v>
          </cell>
          <cell r="N390" t="str">
            <v>PLN</v>
          </cell>
          <cell r="O390">
            <v>10654.379994295001</v>
          </cell>
          <cell r="P390">
            <v>5907.3330456547401</v>
          </cell>
        </row>
        <row r="391">
          <cell r="B391">
            <v>380</v>
          </cell>
          <cell r="C391" t="str">
            <v>Line Tap Connector Al 150 - 50 mm type G</v>
          </cell>
          <cell r="D391" t="str">
            <v>bh</v>
          </cell>
          <cell r="E391">
            <v>36294</v>
          </cell>
          <cell r="F391">
            <v>13327.8714690335</v>
          </cell>
          <cell r="G391">
            <v>7837</v>
          </cell>
          <cell r="H391">
            <v>14059.549033020499</v>
          </cell>
          <cell r="I391">
            <v>7887</v>
          </cell>
          <cell r="J391">
            <v>12435.3899976008</v>
          </cell>
          <cell r="K391">
            <v>7501</v>
          </cell>
          <cell r="L391">
            <v>11630.299987190099</v>
          </cell>
          <cell r="M391">
            <v>7091</v>
          </cell>
          <cell r="N391">
            <v>36294</v>
          </cell>
          <cell r="O391">
            <v>12252.2399934394</v>
          </cell>
          <cell r="P391">
            <v>6849.0817920634699</v>
          </cell>
        </row>
        <row r="392">
          <cell r="B392">
            <v>381</v>
          </cell>
          <cell r="C392" t="e">
            <v>#N/A</v>
          </cell>
          <cell r="D392" t="e">
            <v>#N/A</v>
          </cell>
          <cell r="E392" t="str">
            <v>PLN</v>
          </cell>
          <cell r="F392" t="e">
            <v>#N/A</v>
          </cell>
          <cell r="G392">
            <v>7116</v>
          </cell>
          <cell r="H392" t="e">
            <v>#N/A</v>
          </cell>
          <cell r="I392">
            <v>7160</v>
          </cell>
          <cell r="J392" t="e">
            <v>#N/A</v>
          </cell>
          <cell r="K392">
            <v>6811</v>
          </cell>
          <cell r="L392" t="e">
            <v>#N/A</v>
          </cell>
          <cell r="M392">
            <v>6437</v>
          </cell>
          <cell r="N392" t="str">
            <v>PLN</v>
          </cell>
          <cell r="O392" t="e">
            <v>#N/A</v>
          </cell>
          <cell r="P392">
            <v>6218.2453112155199</v>
          </cell>
        </row>
        <row r="393">
          <cell r="B393">
            <v>382</v>
          </cell>
          <cell r="C393" t="e">
            <v>#N/A</v>
          </cell>
          <cell r="D393" t="e">
            <v>#N/A</v>
          </cell>
          <cell r="E393" t="str">
            <v>PLN</v>
          </cell>
          <cell r="F393" t="e">
            <v>#N/A</v>
          </cell>
          <cell r="G393">
            <v>7725</v>
          </cell>
          <cell r="H393" t="e">
            <v>#N/A</v>
          </cell>
          <cell r="I393">
            <v>7775</v>
          </cell>
          <cell r="J393" t="e">
            <v>#N/A</v>
          </cell>
          <cell r="K393">
            <v>7394</v>
          </cell>
          <cell r="L393" t="e">
            <v>#N/A</v>
          </cell>
          <cell r="M393">
            <v>6989</v>
          </cell>
          <cell r="N393" t="str">
            <v>PLN</v>
          </cell>
          <cell r="O393" t="e">
            <v>#N/A</v>
          </cell>
          <cell r="P393">
            <v>6751.2377664625601</v>
          </cell>
        </row>
        <row r="394">
          <cell r="B394">
            <v>383</v>
          </cell>
          <cell r="C394" t="str">
            <v>Link - HDG</v>
          </cell>
          <cell r="D394" t="str">
            <v>bh</v>
          </cell>
          <cell r="E394">
            <v>3834</v>
          </cell>
          <cell r="F394">
            <v>2000.17514046829</v>
          </cell>
          <cell r="G394">
            <v>1353</v>
          </cell>
          <cell r="H394">
            <v>2114.4068643343999</v>
          </cell>
          <cell r="I394">
            <v>1361</v>
          </cell>
          <cell r="J394">
            <v>1941.3899996254499</v>
          </cell>
          <cell r="K394">
            <v>1295</v>
          </cell>
          <cell r="L394">
            <v>1842.9999979700799</v>
          </cell>
          <cell r="M394">
            <v>1224</v>
          </cell>
          <cell r="N394">
            <v>3834</v>
          </cell>
          <cell r="O394">
            <v>1921.5899989710699</v>
          </cell>
          <cell r="P394">
            <v>1181.46660913095</v>
          </cell>
        </row>
        <row r="395">
          <cell r="B395">
            <v>384</v>
          </cell>
          <cell r="C395" t="str">
            <v>LLC 70-150 mm</v>
          </cell>
          <cell r="D395" t="str">
            <v>bh</v>
          </cell>
          <cell r="E395" t="str">
            <v>PLN</v>
          </cell>
          <cell r="F395">
            <v>44299.826847952201</v>
          </cell>
          <cell r="G395">
            <v>27310</v>
          </cell>
          <cell r="H395">
            <v>46599.047371867797</v>
          </cell>
          <cell r="I395">
            <v>27482</v>
          </cell>
          <cell r="J395">
            <v>39089.159992458597</v>
          </cell>
          <cell r="K395">
            <v>26138</v>
          </cell>
          <cell r="L395">
            <v>35743.529960631196</v>
          </cell>
          <cell r="M395">
            <v>24707</v>
          </cell>
          <cell r="N395" t="str">
            <v>PLN</v>
          </cell>
          <cell r="O395">
            <v>38246.669979520499</v>
          </cell>
          <cell r="P395">
            <v>23868.0123056757</v>
          </cell>
        </row>
        <row r="396">
          <cell r="B396">
            <v>385</v>
          </cell>
          <cell r="C396" t="str">
            <v>Load Break Switch 24 kV - 630 A Manual</v>
          </cell>
          <cell r="D396" t="str">
            <v>set</v>
          </cell>
          <cell r="E396" t="str">
            <v>PLN</v>
          </cell>
          <cell r="F396">
            <v>1345782.3335476001</v>
          </cell>
          <cell r="G396">
            <v>787617</v>
          </cell>
          <cell r="H396">
            <v>1413025.2577442201</v>
          </cell>
          <cell r="I396">
            <v>799267</v>
          </cell>
          <cell r="J396">
            <v>1143512.36977938</v>
          </cell>
          <cell r="K396">
            <v>803899</v>
          </cell>
          <cell r="L396">
            <v>1028688.87886698</v>
          </cell>
          <cell r="M396">
            <v>794689</v>
          </cell>
          <cell r="N396" t="str">
            <v>PLN</v>
          </cell>
          <cell r="O396">
            <v>1113252.0294039</v>
          </cell>
          <cell r="P396">
            <v>754359.03453725495</v>
          </cell>
        </row>
        <row r="397">
          <cell r="B397">
            <v>386</v>
          </cell>
          <cell r="C397" t="str">
            <v>Load Segel Kabel Tanah (identifikasi Kabel)</v>
          </cell>
          <cell r="D397" t="str">
            <v>bh</v>
          </cell>
          <cell r="E397" t="str">
            <v>PLN</v>
          </cell>
          <cell r="F397">
            <v>5794.7267256667201</v>
          </cell>
          <cell r="G397">
            <v>3581</v>
          </cell>
          <cell r="H397">
            <v>6112.8474056611003</v>
          </cell>
          <cell r="I397">
            <v>3634</v>
          </cell>
          <cell r="J397">
            <v>5406.38999895695</v>
          </cell>
          <cell r="K397">
            <v>3655</v>
          </cell>
          <cell r="L397">
            <v>5056.6099944305297</v>
          </cell>
          <cell r="M397">
            <v>3613</v>
          </cell>
          <cell r="N397" t="str">
            <v>PLN</v>
          </cell>
          <cell r="O397">
            <v>5327.1899971475004</v>
          </cell>
          <cell r="P397">
            <v>3428.9047024420702</v>
          </cell>
        </row>
        <row r="398">
          <cell r="B398">
            <v>387</v>
          </cell>
          <cell r="C398" t="str">
            <v>LV Insulator A1</v>
          </cell>
          <cell r="D398" t="str">
            <v>bh</v>
          </cell>
          <cell r="E398" t="str">
            <v>PLN</v>
          </cell>
          <cell r="F398">
            <v>8692.0900885000792</v>
          </cell>
          <cell r="G398">
            <v>6127</v>
          </cell>
          <cell r="H398">
            <v>9169.27110849165</v>
          </cell>
          <cell r="I398">
            <v>6217</v>
          </cell>
          <cell r="J398">
            <v>8110.0799984353298</v>
          </cell>
          <cell r="K398">
            <v>6253</v>
          </cell>
          <cell r="L398">
            <v>7585.3999916452603</v>
          </cell>
          <cell r="M398">
            <v>6182</v>
          </cell>
          <cell r="N398" t="str">
            <v>PLN</v>
          </cell>
          <cell r="O398">
            <v>7991.27999572099</v>
          </cell>
          <cell r="P398">
            <v>5867.2369352897604</v>
          </cell>
        </row>
        <row r="399">
          <cell r="B399">
            <v>388</v>
          </cell>
          <cell r="C399" t="str">
            <v>LVSB ; LV Panel 250A, 2 Jurusan (SPLN D3.016-1 : 2010)-LBS</v>
          </cell>
          <cell r="D399" t="str">
            <v>bh</v>
          </cell>
          <cell r="E399" t="str">
            <v>PLN</v>
          </cell>
          <cell r="F399">
            <v>701413.92509257596</v>
          </cell>
          <cell r="G399">
            <v>393809</v>
          </cell>
          <cell r="H399">
            <v>737818.25005457306</v>
          </cell>
          <cell r="I399">
            <v>399634</v>
          </cell>
          <cell r="J399">
            <v>618910.37988059397</v>
          </cell>
          <cell r="K399">
            <v>401950</v>
          </cell>
          <cell r="L399">
            <v>565939.70937665994</v>
          </cell>
          <cell r="M399">
            <v>397345</v>
          </cell>
          <cell r="N399" t="str">
            <v>PLN</v>
          </cell>
          <cell r="O399">
            <v>605559.23967574805</v>
          </cell>
          <cell r="P399">
            <v>377179.51726862701</v>
          </cell>
        </row>
        <row r="400">
          <cell r="B400">
            <v>389</v>
          </cell>
          <cell r="C400" t="str">
            <v>LVSB ; LV Panel 400A, 4 Jurusan (SPLN D3.016-1 : 2010)-LBS</v>
          </cell>
          <cell r="D400" t="str">
            <v>bh</v>
          </cell>
          <cell r="E400" t="str">
            <v>PLN</v>
          </cell>
          <cell r="F400">
            <v>849080.01458574994</v>
          </cell>
          <cell r="G400">
            <v>459443</v>
          </cell>
          <cell r="H400">
            <v>893148.40796079906</v>
          </cell>
          <cell r="I400">
            <v>466240</v>
          </cell>
          <cell r="J400">
            <v>749207.24985545594</v>
          </cell>
          <cell r="K400">
            <v>468941</v>
          </cell>
          <cell r="L400">
            <v>685084.80924543098</v>
          </cell>
          <cell r="M400">
            <v>463569</v>
          </cell>
          <cell r="N400" t="str">
            <v>PLN</v>
          </cell>
          <cell r="O400">
            <v>733045.49960748397</v>
          </cell>
          <cell r="P400">
            <v>440042.77014673199</v>
          </cell>
        </row>
        <row r="401">
          <cell r="B401">
            <v>390</v>
          </cell>
          <cell r="C401" t="str">
            <v>MCB 230 V - 2 A s/d 35 A - 1 Phasa</v>
          </cell>
          <cell r="D401" t="str">
            <v>bh</v>
          </cell>
          <cell r="E401" t="str">
            <v>PLN</v>
          </cell>
          <cell r="F401">
            <v>10000.8757023415</v>
          </cell>
          <cell r="G401">
            <v>5930</v>
          </cell>
          <cell r="H401">
            <v>10572.034321671999</v>
          </cell>
          <cell r="I401">
            <v>6017</v>
          </cell>
          <cell r="J401">
            <v>9703.9799981278193</v>
          </cell>
          <cell r="K401">
            <v>6051</v>
          </cell>
          <cell r="L401">
            <v>9213.0599898525106</v>
          </cell>
          <cell r="M401">
            <v>5982</v>
          </cell>
          <cell r="N401" t="str">
            <v>PLN</v>
          </cell>
          <cell r="O401">
            <v>9606.9599948558607</v>
          </cell>
          <cell r="P401">
            <v>5677.9712276997698</v>
          </cell>
        </row>
        <row r="402">
          <cell r="B402">
            <v>391</v>
          </cell>
          <cell r="C402" t="str">
            <v>MCB 3 phs. 230 V - 25 A s/d 50 A</v>
          </cell>
          <cell r="D402" t="str">
            <v>Bh</v>
          </cell>
          <cell r="E402" t="str">
            <v>PLN</v>
          </cell>
          <cell r="F402">
            <v>12001.0508428098</v>
          </cell>
          <cell r="G402">
            <v>6893</v>
          </cell>
          <cell r="H402">
            <v>12686.441186006399</v>
          </cell>
          <cell r="I402">
            <v>6994</v>
          </cell>
          <cell r="J402">
            <v>11645.3699977533</v>
          </cell>
          <cell r="K402">
            <v>7035</v>
          </cell>
          <cell r="L402">
            <v>11055.0899878237</v>
          </cell>
          <cell r="M402">
            <v>6954</v>
          </cell>
          <cell r="N402" t="str">
            <v>PLN</v>
          </cell>
          <cell r="O402">
            <v>11528.5499938269</v>
          </cell>
          <cell r="P402">
            <v>6600.6415522009802</v>
          </cell>
        </row>
        <row r="403">
          <cell r="B403">
            <v>392</v>
          </cell>
          <cell r="C403" t="str">
            <v>MCCB 100 A, 18 kA, 3 Phs (Fixed)</v>
          </cell>
          <cell r="D403" t="str">
            <v>bh</v>
          </cell>
          <cell r="E403" t="str">
            <v>PLN</v>
          </cell>
          <cell r="F403">
            <v>81126.174159334099</v>
          </cell>
          <cell r="G403">
            <v>38169</v>
          </cell>
          <cell r="H403">
            <v>85579.863679255403</v>
          </cell>
          <cell r="I403">
            <v>38734</v>
          </cell>
          <cell r="J403">
            <v>75688.469985397503</v>
          </cell>
          <cell r="K403">
            <v>38959</v>
          </cell>
          <cell r="L403">
            <v>70792.539922027398</v>
          </cell>
          <cell r="M403">
            <v>38512</v>
          </cell>
          <cell r="N403" t="str">
            <v>PLN</v>
          </cell>
          <cell r="O403">
            <v>74577.689960066695</v>
          </cell>
          <cell r="P403">
            <v>38067.697503067102</v>
          </cell>
        </row>
        <row r="404">
          <cell r="B404">
            <v>393</v>
          </cell>
          <cell r="C404" t="str">
            <v>MCCB 125 A, 18 kA, 3 Phs (Fixed)</v>
          </cell>
          <cell r="D404" t="str">
            <v>bh</v>
          </cell>
          <cell r="E404" t="str">
            <v>PLN</v>
          </cell>
          <cell r="F404">
            <v>63741.993982333901</v>
          </cell>
          <cell r="G404">
            <v>38169</v>
          </cell>
          <cell r="H404">
            <v>67241.321462272099</v>
          </cell>
          <cell r="I404">
            <v>38734</v>
          </cell>
          <cell r="J404">
            <v>59469.299988526604</v>
          </cell>
          <cell r="K404">
            <v>38959</v>
          </cell>
          <cell r="L404">
            <v>55622.709938735803</v>
          </cell>
          <cell r="M404">
            <v>38512</v>
          </cell>
          <cell r="N404" t="str">
            <v>PLN</v>
          </cell>
          <cell r="O404">
            <v>58597.109968623598</v>
          </cell>
          <cell r="P404">
            <v>38067.697503067102</v>
          </cell>
        </row>
        <row r="405">
          <cell r="B405">
            <v>394</v>
          </cell>
          <cell r="C405" t="str">
            <v>MCCB 160 A, 18 kA, 3 Phs (Fixed)</v>
          </cell>
          <cell r="D405" t="str">
            <v>bh</v>
          </cell>
          <cell r="E405" t="str">
            <v>PLN</v>
          </cell>
          <cell r="F405">
            <v>63741.993982333901</v>
          </cell>
          <cell r="G405">
            <v>38169</v>
          </cell>
          <cell r="H405">
            <v>67241.321462272099</v>
          </cell>
          <cell r="I405">
            <v>38734</v>
          </cell>
          <cell r="J405">
            <v>59469.299988526604</v>
          </cell>
          <cell r="K405">
            <v>38959</v>
          </cell>
          <cell r="L405">
            <v>55622.709938735803</v>
          </cell>
          <cell r="M405">
            <v>38512</v>
          </cell>
          <cell r="N405" t="str">
            <v>PLN</v>
          </cell>
          <cell r="O405">
            <v>58597.109968623598</v>
          </cell>
          <cell r="P405">
            <v>38067.697503067102</v>
          </cell>
        </row>
        <row r="406">
          <cell r="B406">
            <v>395</v>
          </cell>
          <cell r="C406" t="str">
            <v>MCCB 200 A, 18 kA, 3 Phs (Fixed)</v>
          </cell>
          <cell r="D406" t="str">
            <v>bh</v>
          </cell>
          <cell r="E406" t="str">
            <v>PLN</v>
          </cell>
          <cell r="F406">
            <v>63741.993982333901</v>
          </cell>
          <cell r="G406">
            <v>38169</v>
          </cell>
          <cell r="H406">
            <v>67241.321462272099</v>
          </cell>
          <cell r="I406">
            <v>38734</v>
          </cell>
          <cell r="J406">
            <v>59469.299988526604</v>
          </cell>
          <cell r="K406">
            <v>38959</v>
          </cell>
          <cell r="L406">
            <v>55622.709938735803</v>
          </cell>
          <cell r="M406">
            <v>38512</v>
          </cell>
          <cell r="N406" t="str">
            <v>PLN</v>
          </cell>
          <cell r="O406">
            <v>58597.109968623598</v>
          </cell>
          <cell r="P406">
            <v>38067.697503067102</v>
          </cell>
        </row>
        <row r="407">
          <cell r="B407">
            <v>396</v>
          </cell>
          <cell r="C407" t="str">
            <v>MCCB 225 A, 18 kA, 3 Phs (Fixed)</v>
          </cell>
          <cell r="D407" t="str">
            <v>bh</v>
          </cell>
          <cell r="E407" t="str">
            <v>PLN</v>
          </cell>
          <cell r="F407">
            <v>63741.993982333901</v>
          </cell>
          <cell r="G407">
            <v>38169</v>
          </cell>
          <cell r="H407">
            <v>67241.321462272099</v>
          </cell>
          <cell r="I407">
            <v>38734</v>
          </cell>
          <cell r="J407">
            <v>59469.299988526604</v>
          </cell>
          <cell r="K407">
            <v>38959</v>
          </cell>
          <cell r="L407">
            <v>55622.709938735803</v>
          </cell>
          <cell r="M407">
            <v>38512</v>
          </cell>
          <cell r="N407" t="str">
            <v>PLN</v>
          </cell>
          <cell r="O407">
            <v>58597.109968623598</v>
          </cell>
          <cell r="P407">
            <v>38067.697503067102</v>
          </cell>
        </row>
        <row r="408">
          <cell r="B408">
            <v>397</v>
          </cell>
          <cell r="C408" t="str">
            <v>MCCB 250 A, 18 kA, 3 Phs (Fixed)</v>
          </cell>
          <cell r="D408" t="str">
            <v>bh</v>
          </cell>
          <cell r="E408" t="str">
            <v>PLN</v>
          </cell>
          <cell r="F408">
            <v>63741.993982333901</v>
          </cell>
          <cell r="G408">
            <v>38169</v>
          </cell>
          <cell r="H408">
            <v>67241.321462272099</v>
          </cell>
          <cell r="I408">
            <v>38734</v>
          </cell>
          <cell r="J408">
            <v>59469.299988526604</v>
          </cell>
          <cell r="K408">
            <v>38959</v>
          </cell>
          <cell r="L408">
            <v>55622.709938735803</v>
          </cell>
          <cell r="M408">
            <v>38512</v>
          </cell>
          <cell r="N408" t="str">
            <v>PLN</v>
          </cell>
          <cell r="O408">
            <v>58597.109968623598</v>
          </cell>
          <cell r="P408">
            <v>38067.697503067102</v>
          </cell>
        </row>
        <row r="409">
          <cell r="B409">
            <v>398</v>
          </cell>
          <cell r="C409" t="str">
            <v>MCCB 300 A, 36 kA, 3 Phs (Fixed)</v>
          </cell>
          <cell r="D409" t="str">
            <v>bh</v>
          </cell>
          <cell r="E409" t="str">
            <v>PLN</v>
          </cell>
          <cell r="F409">
            <v>63741.993982333901</v>
          </cell>
          <cell r="G409">
            <v>38169</v>
          </cell>
          <cell r="H409">
            <v>67241.321462272099</v>
          </cell>
          <cell r="I409">
            <v>38734</v>
          </cell>
          <cell r="J409">
            <v>59469.299988526604</v>
          </cell>
          <cell r="K409">
            <v>38959</v>
          </cell>
          <cell r="L409">
            <v>55622.709938735803</v>
          </cell>
          <cell r="M409">
            <v>38512</v>
          </cell>
          <cell r="N409" t="str">
            <v>PLN</v>
          </cell>
          <cell r="O409">
            <v>58597.109968623598</v>
          </cell>
          <cell r="P409">
            <v>38067.697503067102</v>
          </cell>
        </row>
        <row r="410">
          <cell r="B410">
            <v>399</v>
          </cell>
          <cell r="C410" t="str">
            <v>MCCB 63 A, 25 kA, 3 Phs (Adj)</v>
          </cell>
          <cell r="D410" t="str">
            <v>bh</v>
          </cell>
          <cell r="E410" t="str">
            <v>PLN</v>
          </cell>
          <cell r="F410">
            <v>63741.993982333901</v>
          </cell>
          <cell r="G410">
            <v>38169</v>
          </cell>
          <cell r="H410">
            <v>67241.321462272099</v>
          </cell>
          <cell r="I410">
            <v>38734</v>
          </cell>
          <cell r="J410">
            <v>59469.299988526604</v>
          </cell>
          <cell r="K410">
            <v>38959</v>
          </cell>
          <cell r="L410">
            <v>55622.709938735803</v>
          </cell>
          <cell r="M410">
            <v>38512</v>
          </cell>
          <cell r="N410" t="str">
            <v>PLN</v>
          </cell>
          <cell r="O410">
            <v>58597.109968623598</v>
          </cell>
          <cell r="P410">
            <v>38067.697503067102</v>
          </cell>
        </row>
        <row r="411">
          <cell r="B411">
            <v>400</v>
          </cell>
          <cell r="C411" t="str">
            <v>MCCB 80 A, 18 kA, 3 Phs (Fixed)</v>
          </cell>
          <cell r="D411" t="str">
            <v>bh</v>
          </cell>
          <cell r="E411" t="str">
            <v>PLN</v>
          </cell>
          <cell r="F411">
            <v>63741.993982333901</v>
          </cell>
          <cell r="G411">
            <v>38169</v>
          </cell>
          <cell r="H411">
            <v>67241.321462272099</v>
          </cell>
          <cell r="I411">
            <v>38734</v>
          </cell>
          <cell r="J411">
            <v>59469.299988526604</v>
          </cell>
          <cell r="K411">
            <v>38959</v>
          </cell>
          <cell r="L411">
            <v>55622.709938735803</v>
          </cell>
          <cell r="M411">
            <v>38512</v>
          </cell>
          <cell r="N411" t="str">
            <v>PLN</v>
          </cell>
          <cell r="O411">
            <v>58597.109968623598</v>
          </cell>
          <cell r="P411">
            <v>38067.697503067102</v>
          </cell>
        </row>
        <row r="412">
          <cell r="B412">
            <v>401</v>
          </cell>
          <cell r="C412" t="str">
            <v>m Elektronik (ME) 3 ph - 4 W, teg: 57,7/100V; Arus :5A. Class: 0,5</v>
          </cell>
          <cell r="D412" t="str">
            <v>bh</v>
          </cell>
          <cell r="E412" t="str">
            <v>PLN</v>
          </cell>
          <cell r="F412">
            <v>434604.50442500401</v>
          </cell>
          <cell r="G412">
            <v>269010</v>
          </cell>
          <cell r="H412">
            <v>458463.55542458303</v>
          </cell>
          <cell r="I412">
            <v>272990</v>
          </cell>
          <cell r="J412">
            <v>405470.339921773</v>
          </cell>
          <cell r="K412">
            <v>274572</v>
          </cell>
          <cell r="L412">
            <v>379243.80958229199</v>
          </cell>
          <cell r="M412">
            <v>271427</v>
          </cell>
          <cell r="N412" t="str">
            <v>PLN</v>
          </cell>
          <cell r="O412">
            <v>399520.439786073</v>
          </cell>
          <cell r="P412">
            <v>268300.647946171</v>
          </cell>
        </row>
        <row r="413">
          <cell r="B413">
            <v>402</v>
          </cell>
          <cell r="C413" t="str">
            <v>NA2XSEYBY 3 x 150 mm2;20kV;UG</v>
          </cell>
          <cell r="D413" t="str">
            <v>m</v>
          </cell>
          <cell r="E413" t="str">
            <v>PLN</v>
          </cell>
          <cell r="F413">
            <v>41492.3454243913</v>
          </cell>
          <cell r="G413">
            <v>23972</v>
          </cell>
          <cell r="H413">
            <v>43748.855421508102</v>
          </cell>
          <cell r="I413">
            <v>24326</v>
          </cell>
          <cell r="J413">
            <v>38480.309992576003</v>
          </cell>
          <cell r="K413">
            <v>24467</v>
          </cell>
          <cell r="L413">
            <v>35909.3999604485</v>
          </cell>
          <cell r="M413">
            <v>24187</v>
          </cell>
          <cell r="N413" t="str">
            <v>PLN</v>
          </cell>
          <cell r="O413">
            <v>37888.289979712397</v>
          </cell>
          <cell r="P413">
            <v>22958.753225046901</v>
          </cell>
        </row>
        <row r="414">
          <cell r="B414">
            <v>403</v>
          </cell>
          <cell r="C414" t="str">
            <v>NA2XSEYBY 3 x 240 mm2;20kV;UG</v>
          </cell>
          <cell r="D414" t="str">
            <v>m</v>
          </cell>
          <cell r="E414" t="str">
            <v>PLN</v>
          </cell>
          <cell r="F414">
            <v>46102.606027101501</v>
          </cell>
          <cell r="G414">
            <v>27567</v>
          </cell>
          <cell r="H414">
            <v>48609.839357231198</v>
          </cell>
          <cell r="I414">
            <v>27975</v>
          </cell>
          <cell r="J414">
            <v>42756.119991751097</v>
          </cell>
          <cell r="K414">
            <v>28137</v>
          </cell>
          <cell r="L414">
            <v>39899.979956053197</v>
          </cell>
          <cell r="M414">
            <v>27816</v>
          </cell>
          <cell r="N414" t="str">
            <v>PLN</v>
          </cell>
          <cell r="O414">
            <v>42098.759977457798</v>
          </cell>
          <cell r="P414">
            <v>26402.566208803899</v>
          </cell>
        </row>
        <row r="415">
          <cell r="B415">
            <v>404</v>
          </cell>
          <cell r="C415" t="str">
            <v>NFA2X 4x10 mm</v>
          </cell>
          <cell r="D415" t="str">
            <v>m</v>
          </cell>
          <cell r="E415" t="str">
            <v>PLN</v>
          </cell>
          <cell r="F415">
            <v>11763.295253103401</v>
          </cell>
          <cell r="G415">
            <v>6565</v>
          </cell>
          <cell r="H415">
            <v>12409.080233492001</v>
          </cell>
          <cell r="I415">
            <v>6662</v>
          </cell>
          <cell r="J415">
            <v>10975.139997882599</v>
          </cell>
          <cell r="K415">
            <v>6700</v>
          </cell>
          <cell r="L415">
            <v>10265.5099886933</v>
          </cell>
          <cell r="M415">
            <v>6624</v>
          </cell>
          <cell r="N415" t="str">
            <v>PLN</v>
          </cell>
          <cell r="O415">
            <v>10813.769994209701</v>
          </cell>
          <cell r="P415">
            <v>6565</v>
          </cell>
        </row>
        <row r="416">
          <cell r="B416">
            <v>405</v>
          </cell>
          <cell r="C416" t="str">
            <v>NFA2X 4x25 mm</v>
          </cell>
          <cell r="D416" t="str">
            <v>m</v>
          </cell>
          <cell r="E416" t="str">
            <v>PLN</v>
          </cell>
          <cell r="F416">
            <v>15066.2894867335</v>
          </cell>
          <cell r="G416">
            <v>7658</v>
          </cell>
          <cell r="H416">
            <v>15893.4032547189</v>
          </cell>
          <cell r="I416">
            <v>7772</v>
          </cell>
          <cell r="J416">
            <v>14057.009997288</v>
          </cell>
          <cell r="K416">
            <v>7817</v>
          </cell>
          <cell r="L416">
            <v>13147.379985519199</v>
          </cell>
          <cell r="M416">
            <v>7727</v>
          </cell>
          <cell r="N416" t="str">
            <v>PLN</v>
          </cell>
          <cell r="O416">
            <v>13850.0999925838</v>
          </cell>
          <cell r="P416">
            <v>7658</v>
          </cell>
        </row>
        <row r="417">
          <cell r="B417">
            <v>406</v>
          </cell>
          <cell r="C417" t="str">
            <v>NFA2XSEY-T 3 x 150 + 1 x 95 mm2 - CWS</v>
          </cell>
          <cell r="D417" t="str">
            <v>m</v>
          </cell>
          <cell r="E417" t="str">
            <v>PLN</v>
          </cell>
          <cell r="F417">
            <v>46102.606027101501</v>
          </cell>
          <cell r="G417">
            <v>26723</v>
          </cell>
          <cell r="H417">
            <v>48609.839357231198</v>
          </cell>
          <cell r="I417">
            <v>27117</v>
          </cell>
          <cell r="J417">
            <v>42756.119991751097</v>
          </cell>
          <cell r="K417">
            <v>27275</v>
          </cell>
          <cell r="L417">
            <v>39899.979956053197</v>
          </cell>
          <cell r="M417">
            <v>26962</v>
          </cell>
          <cell r="N417" t="str">
            <v>PLN</v>
          </cell>
          <cell r="O417">
            <v>42098.759977457798</v>
          </cell>
          <cell r="P417">
            <v>26650.9234885476</v>
          </cell>
        </row>
        <row r="418">
          <cell r="B418">
            <v>407</v>
          </cell>
          <cell r="C418" t="str">
            <v>NFA2XSEY-T 3 x 240 + 1 x 95 mm2 - CWS</v>
          </cell>
          <cell r="D418" t="str">
            <v>m</v>
          </cell>
          <cell r="E418" t="str">
            <v>PLN</v>
          </cell>
          <cell r="F418">
            <v>55323.127232521801</v>
          </cell>
          <cell r="G418">
            <v>32061</v>
          </cell>
          <cell r="H418">
            <v>58331.807228677499</v>
          </cell>
          <cell r="I418">
            <v>32535</v>
          </cell>
          <cell r="J418">
            <v>51306.749990101402</v>
          </cell>
          <cell r="K418">
            <v>32724</v>
          </cell>
          <cell r="L418">
            <v>47879.1999472647</v>
          </cell>
          <cell r="M418">
            <v>32349</v>
          </cell>
          <cell r="N418" t="str">
            <v>PLN</v>
          </cell>
          <cell r="O418">
            <v>50517.719972949802</v>
          </cell>
          <cell r="P418">
            <v>31975.533390394601</v>
          </cell>
        </row>
        <row r="419">
          <cell r="B419">
            <v>408</v>
          </cell>
          <cell r="C419" t="str">
            <v>NFA2X-T;3x70 + 1x70 mm2</v>
          </cell>
          <cell r="D419" t="str">
            <v>m</v>
          </cell>
          <cell r="E419" t="str">
            <v>PLN</v>
          </cell>
          <cell r="F419">
            <v>16257.174162233199</v>
          </cell>
          <cell r="G419">
            <v>9190</v>
          </cell>
          <cell r="H419">
            <v>17091.670128658399</v>
          </cell>
          <cell r="I419">
            <v>9326</v>
          </cell>
          <cell r="J419">
            <v>14216.3999972572</v>
          </cell>
          <cell r="K419">
            <v>9380</v>
          </cell>
          <cell r="L419">
            <v>12950.469985735999</v>
          </cell>
          <cell r="M419">
            <v>9273</v>
          </cell>
          <cell r="N419" t="str">
            <v>PLN</v>
          </cell>
          <cell r="O419">
            <v>13893.659992560501</v>
          </cell>
          <cell r="P419">
            <v>8800.8554029346396</v>
          </cell>
        </row>
        <row r="420">
          <cell r="B420">
            <v>409</v>
          </cell>
          <cell r="C420" t="str">
            <v>NYY 1 x 150 sq mm - Input (SPLN)</v>
          </cell>
          <cell r="D420" t="str">
            <v>m</v>
          </cell>
          <cell r="E420" t="str">
            <v>PLN</v>
          </cell>
          <cell r="F420">
            <v>18458.261186646701</v>
          </cell>
          <cell r="G420">
            <v>8615</v>
          </cell>
          <cell r="H420">
            <v>19416.269738278199</v>
          </cell>
          <cell r="I420">
            <v>8743</v>
          </cell>
          <cell r="J420">
            <v>16287.479996857701</v>
          </cell>
          <cell r="K420">
            <v>8794</v>
          </cell>
          <cell r="L420">
            <v>14893.3799835961</v>
          </cell>
          <cell r="M420">
            <v>8693</v>
          </cell>
          <cell r="N420" t="str">
            <v>PLN</v>
          </cell>
          <cell r="O420">
            <v>15936.029991466899</v>
          </cell>
          <cell r="P420">
            <v>8250.80194025122</v>
          </cell>
        </row>
        <row r="421">
          <cell r="B421">
            <v>410</v>
          </cell>
          <cell r="C421" t="str">
            <v>NYY 4 x 70 sq mm - Output (SPLN)</v>
          </cell>
          <cell r="D421" t="str">
            <v>m</v>
          </cell>
          <cell r="E421" t="str">
            <v>PLN</v>
          </cell>
          <cell r="F421">
            <v>31870.996991167001</v>
          </cell>
          <cell r="G421">
            <v>18034</v>
          </cell>
          <cell r="H421">
            <v>33620.6607311361</v>
          </cell>
          <cell r="I421">
            <v>18300</v>
          </cell>
          <cell r="J421">
            <v>29734.649994263302</v>
          </cell>
          <cell r="K421">
            <v>18406</v>
          </cell>
          <cell r="L421">
            <v>27811.8399693674</v>
          </cell>
          <cell r="M421">
            <v>18196</v>
          </cell>
          <cell r="N421" t="str">
            <v>PLN</v>
          </cell>
          <cell r="O421">
            <v>29299.049984311499</v>
          </cell>
          <cell r="P421">
            <v>17984.835334966901</v>
          </cell>
        </row>
        <row r="422">
          <cell r="B422">
            <v>411</v>
          </cell>
          <cell r="C422" t="str">
            <v>Ornament Cabel Band 4" x 8" - TM lengkap Bolt&amp;Nut-HDG</v>
          </cell>
          <cell r="D422" t="str">
            <v>bh</v>
          </cell>
          <cell r="E422">
            <v>115882</v>
          </cell>
          <cell r="F422">
            <v>8402.3537522167408</v>
          </cell>
          <cell r="G422">
            <v>4917</v>
          </cell>
          <cell r="H422">
            <v>8863.6287382085902</v>
          </cell>
          <cell r="I422">
            <v>4948</v>
          </cell>
          <cell r="J422">
            <v>7839.8099984874698</v>
          </cell>
          <cell r="K422">
            <v>4706</v>
          </cell>
          <cell r="L422">
            <v>7332.2299919241104</v>
          </cell>
          <cell r="M422">
            <v>4449</v>
          </cell>
          <cell r="N422">
            <v>115882</v>
          </cell>
          <cell r="O422">
            <v>7724.9699958635902</v>
          </cell>
          <cell r="P422">
            <v>4296.2422150216298</v>
          </cell>
        </row>
        <row r="423">
          <cell r="B423">
            <v>412</v>
          </cell>
          <cell r="C423" t="str">
            <v>Panel APP TM</v>
          </cell>
          <cell r="D423" t="str">
            <v>bh</v>
          </cell>
          <cell r="E423" t="str">
            <v>PLN</v>
          </cell>
          <cell r="F423">
            <v>922462.18402277899</v>
          </cell>
          <cell r="G423">
            <v>579403</v>
          </cell>
          <cell r="H423">
            <v>971554.87106806797</v>
          </cell>
          <cell r="I423">
            <v>587974</v>
          </cell>
          <cell r="J423">
            <v>834477.929839005</v>
          </cell>
          <cell r="K423">
            <v>591382</v>
          </cell>
          <cell r="L423">
            <v>770968.60915083694</v>
          </cell>
          <cell r="M423">
            <v>584606</v>
          </cell>
          <cell r="N423" t="str">
            <v>PLN</v>
          </cell>
          <cell r="O423">
            <v>819087.38956141204</v>
          </cell>
          <cell r="P423">
            <v>577875.18086950504</v>
          </cell>
        </row>
        <row r="424">
          <cell r="B424">
            <v>413</v>
          </cell>
          <cell r="C424" t="str">
            <v>Penghalang panjat 10" HDG (l=35 mm, t=3,2 mm, besi 10 mm) lengkap Bolt&amp;Nut-HDG</v>
          </cell>
          <cell r="D424" t="str">
            <v>bh</v>
          </cell>
          <cell r="E424">
            <v>133171</v>
          </cell>
          <cell r="F424">
            <v>18543.125522133501</v>
          </cell>
          <cell r="G424">
            <v>11266</v>
          </cell>
          <cell r="H424">
            <v>19561.111698115499</v>
          </cell>
          <cell r="I424">
            <v>11337</v>
          </cell>
          <cell r="J424">
            <v>17300.2499966623</v>
          </cell>
          <cell r="K424">
            <v>10783</v>
          </cell>
          <cell r="L424">
            <v>16181.539982177301</v>
          </cell>
          <cell r="M424">
            <v>10193</v>
          </cell>
          <cell r="N424">
            <v>133171</v>
          </cell>
          <cell r="O424">
            <v>17046.809990872101</v>
          </cell>
          <cell r="P424">
            <v>9845.5550760912392</v>
          </cell>
        </row>
        <row r="425">
          <cell r="B425">
            <v>414</v>
          </cell>
          <cell r="C425" t="str">
            <v>PHB - TR 2 Jurusan 400 A - SPLN D5.016.1 : 2010</v>
          </cell>
          <cell r="D425" t="str">
            <v>bh</v>
          </cell>
          <cell r="E425" t="str">
            <v>PLN</v>
          </cell>
          <cell r="F425">
            <v>553747.83559940197</v>
          </cell>
          <cell r="G425">
            <v>320655</v>
          </cell>
          <cell r="H425">
            <v>582488.09214834694</v>
          </cell>
          <cell r="I425">
            <v>325399</v>
          </cell>
          <cell r="J425">
            <v>488613.509905732</v>
          </cell>
          <cell r="K425">
            <v>327284</v>
          </cell>
          <cell r="L425">
            <v>446794.60950789001</v>
          </cell>
          <cell r="M425">
            <v>323534</v>
          </cell>
          <cell r="N425" t="str">
            <v>PLN</v>
          </cell>
          <cell r="O425">
            <v>478072.97974401101</v>
          </cell>
          <cell r="P425">
            <v>319809.04230310902</v>
          </cell>
        </row>
        <row r="426">
          <cell r="B426">
            <v>415</v>
          </cell>
          <cell r="C426" t="str">
            <v>Pierching Tap Connector 70/70 mm - Al/Al</v>
          </cell>
          <cell r="D426" t="str">
            <v>bh</v>
          </cell>
          <cell r="E426" t="str">
            <v>PLN</v>
          </cell>
          <cell r="F426">
            <v>6374.1993982333897</v>
          </cell>
          <cell r="G426">
            <v>3908</v>
          </cell>
          <cell r="H426">
            <v>6724.1321462272099</v>
          </cell>
          <cell r="I426">
            <v>3966</v>
          </cell>
          <cell r="J426">
            <v>5946.92999885266</v>
          </cell>
          <cell r="K426">
            <v>3989</v>
          </cell>
          <cell r="L426">
            <v>5562.9499938728304</v>
          </cell>
          <cell r="M426">
            <v>3943</v>
          </cell>
          <cell r="N426" t="str">
            <v>PLN</v>
          </cell>
          <cell r="O426">
            <v>5859.8099968623101</v>
          </cell>
          <cell r="P426">
            <v>3625.7135700139402</v>
          </cell>
        </row>
        <row r="427">
          <cell r="B427">
            <v>416</v>
          </cell>
          <cell r="C427" t="str">
            <v>Pipa Galvanized 2" - 2 m (tebal= 2,3 mm)</v>
          </cell>
          <cell r="D427" t="str">
            <v>bh</v>
          </cell>
          <cell r="E427">
            <v>255132</v>
          </cell>
          <cell r="F427">
            <v>13836.9327603417</v>
          </cell>
          <cell r="G427">
            <v>7953</v>
          </cell>
          <cell r="H427">
            <v>14573.323066020999</v>
          </cell>
          <cell r="I427">
            <v>8002</v>
          </cell>
          <cell r="J427">
            <v>12517.559997585</v>
          </cell>
          <cell r="K427">
            <v>7612</v>
          </cell>
          <cell r="L427">
            <v>11565.3099872617</v>
          </cell>
          <cell r="M427">
            <v>7195</v>
          </cell>
          <cell r="N427">
            <v>255132</v>
          </cell>
          <cell r="O427">
            <v>12286.8899934209</v>
          </cell>
          <cell r="P427">
            <v>6949.8035831232301</v>
          </cell>
        </row>
        <row r="428">
          <cell r="B428">
            <v>417</v>
          </cell>
          <cell r="C428" t="str">
            <v>Pipa Galvanized 2" - 6 m (tebal= 2,3 mm)</v>
          </cell>
          <cell r="D428" t="str">
            <v>bh</v>
          </cell>
          <cell r="E428">
            <v>695822</v>
          </cell>
          <cell r="F428">
            <v>29650.5702007322</v>
          </cell>
          <cell r="G428">
            <v>13520</v>
          </cell>
          <cell r="H428">
            <v>31228.5494271879</v>
          </cell>
          <cell r="I428">
            <v>13604</v>
          </cell>
          <cell r="J428">
            <v>26823.059994824998</v>
          </cell>
          <cell r="K428">
            <v>12940</v>
          </cell>
          <cell r="L428">
            <v>24781.559972704999</v>
          </cell>
          <cell r="M428">
            <v>12231</v>
          </cell>
          <cell r="N428">
            <v>695822</v>
          </cell>
          <cell r="O428">
            <v>26328.059985902401</v>
          </cell>
          <cell r="P428">
            <v>11814.6660913095</v>
          </cell>
        </row>
        <row r="429">
          <cell r="B429">
            <v>418</v>
          </cell>
          <cell r="C429" t="str">
            <v>Pipa Galvanized 3" - 1 m (tebal= 2,5 mm)</v>
          </cell>
          <cell r="D429" t="str">
            <v>bh</v>
          </cell>
          <cell r="E429">
            <v>299482</v>
          </cell>
          <cell r="F429">
            <v>17790.342120439302</v>
          </cell>
          <cell r="G429">
            <v>8320</v>
          </cell>
          <cell r="H429">
            <v>18737.1296563127</v>
          </cell>
          <cell r="I429">
            <v>8372</v>
          </cell>
          <cell r="J429">
            <v>16094.4299968949</v>
          </cell>
          <cell r="K429">
            <v>7963</v>
          </cell>
          <cell r="L429">
            <v>14869.129983622801</v>
          </cell>
          <cell r="M429">
            <v>7526</v>
          </cell>
          <cell r="N429">
            <v>299482</v>
          </cell>
          <cell r="O429">
            <v>15797.429991541099</v>
          </cell>
          <cell r="P429">
            <v>7270.5637484981498</v>
          </cell>
        </row>
        <row r="430">
          <cell r="B430">
            <v>419</v>
          </cell>
          <cell r="C430" t="str">
            <v>Pipa Galvanized 3" - 6 m (tebal= 2,5 mm)</v>
          </cell>
          <cell r="D430" t="str">
            <v>bh</v>
          </cell>
          <cell r="E430">
            <v>1196243</v>
          </cell>
          <cell r="F430">
            <v>39534.093600976201</v>
          </cell>
          <cell r="G430">
            <v>18026</v>
          </cell>
          <cell r="H430">
            <v>41638.065902917202</v>
          </cell>
          <cell r="I430">
            <v>18138</v>
          </cell>
          <cell r="J430">
            <v>35763.7499931001</v>
          </cell>
          <cell r="K430">
            <v>17252</v>
          </cell>
          <cell r="L430">
            <v>33042.079963606702</v>
          </cell>
          <cell r="M430">
            <v>16307</v>
          </cell>
          <cell r="N430">
            <v>1196243</v>
          </cell>
          <cell r="O430">
            <v>35104.409981203004</v>
          </cell>
          <cell r="P430">
            <v>15752.888121746</v>
          </cell>
        </row>
        <row r="431">
          <cell r="B431">
            <v>420</v>
          </cell>
          <cell r="C431" t="str">
            <v>Pipa Galvanized 3/4" - 1 m (tebal= 1,6 mm)</v>
          </cell>
          <cell r="D431" t="str">
            <v>bh</v>
          </cell>
          <cell r="E431">
            <v>47794</v>
          </cell>
          <cell r="F431">
            <v>7906.8187201952496</v>
          </cell>
          <cell r="G431">
            <v>4917</v>
          </cell>
          <cell r="H431">
            <v>8327.6131805834393</v>
          </cell>
          <cell r="I431">
            <v>4948</v>
          </cell>
          <cell r="J431">
            <v>7152.7499986200201</v>
          </cell>
          <cell r="K431">
            <v>4706</v>
          </cell>
          <cell r="L431">
            <v>6608.6099927211199</v>
          </cell>
          <cell r="M431">
            <v>4449</v>
          </cell>
          <cell r="N431">
            <v>47794</v>
          </cell>
          <cell r="O431">
            <v>7021.0799962404999</v>
          </cell>
          <cell r="P431">
            <v>4296.2422150216298</v>
          </cell>
        </row>
        <row r="432">
          <cell r="B432">
            <v>421</v>
          </cell>
          <cell r="C432" t="str">
            <v>Pipa Galvanized 3/4" - 2 m (tebal= 1,6 mm) u/Pipa Pelindung</v>
          </cell>
          <cell r="D432" t="str">
            <v>bh</v>
          </cell>
          <cell r="E432">
            <v>86129</v>
          </cell>
          <cell r="F432">
            <v>10542.424960260299</v>
          </cell>
          <cell r="G432">
            <v>5354</v>
          </cell>
          <cell r="H432">
            <v>11103.4842407779</v>
          </cell>
          <cell r="I432">
            <v>5433</v>
          </cell>
          <cell r="J432">
            <v>9537.6599981599102</v>
          </cell>
          <cell r="K432">
            <v>5392</v>
          </cell>
          <cell r="L432">
            <v>8811.4799902948198</v>
          </cell>
          <cell r="M432">
            <v>5097</v>
          </cell>
          <cell r="N432">
            <v>86129</v>
          </cell>
          <cell r="O432">
            <v>9361.4399949873296</v>
          </cell>
          <cell r="P432">
            <v>4922.7775380456196</v>
          </cell>
        </row>
        <row r="433">
          <cell r="B433">
            <v>422</v>
          </cell>
          <cell r="C433" t="str">
            <v>Pipa Galvanized 3/4" - 3 m (tebal= 1,6 mm)</v>
          </cell>
          <cell r="D433" t="str">
            <v>bh</v>
          </cell>
          <cell r="E433">
            <v>134337</v>
          </cell>
          <cell r="F433">
            <v>11860.2280802929</v>
          </cell>
          <cell r="G433">
            <v>6076</v>
          </cell>
          <cell r="H433">
            <v>12491.4197708752</v>
          </cell>
          <cell r="I433">
            <v>6114</v>
          </cell>
          <cell r="J433">
            <v>10729.6199979299</v>
          </cell>
          <cell r="K433">
            <v>5816</v>
          </cell>
          <cell r="L433">
            <v>9913.3999890811392</v>
          </cell>
          <cell r="M433">
            <v>5497</v>
          </cell>
          <cell r="N433">
            <v>134337</v>
          </cell>
          <cell r="O433">
            <v>10531.619994360701</v>
          </cell>
          <cell r="P433">
            <v>5309.9622882289796</v>
          </cell>
        </row>
        <row r="434">
          <cell r="B434">
            <v>423</v>
          </cell>
          <cell r="C434" t="str">
            <v>Pipa Galvanized 3/4" - 4 m (tebal= 1,6 mm)</v>
          </cell>
          <cell r="D434" t="str">
            <v>bh</v>
          </cell>
          <cell r="E434">
            <v>146709</v>
          </cell>
          <cell r="F434">
            <v>11530.777300284701</v>
          </cell>
          <cell r="G434">
            <v>6596</v>
          </cell>
          <cell r="H434">
            <v>12144.435888350799</v>
          </cell>
          <cell r="I434">
            <v>6637</v>
          </cell>
          <cell r="J434">
            <v>10431.6299979874</v>
          </cell>
          <cell r="K434">
            <v>6312</v>
          </cell>
          <cell r="L434">
            <v>9637.9199893845598</v>
          </cell>
          <cell r="M434">
            <v>5966</v>
          </cell>
          <cell r="N434">
            <v>146709</v>
          </cell>
          <cell r="O434">
            <v>10239.5699945171</v>
          </cell>
          <cell r="P434">
            <v>5763.2517518582899</v>
          </cell>
        </row>
        <row r="435">
          <cell r="B435">
            <v>424</v>
          </cell>
          <cell r="C435" t="str">
            <v>Pipa Galvanized 6" - 6 m (tebal= 5,0 mm)</v>
          </cell>
          <cell r="D435" t="str">
            <v>bh</v>
          </cell>
          <cell r="E435">
            <v>5613880</v>
          </cell>
          <cell r="F435">
            <v>52152.540531000501</v>
          </cell>
          <cell r="G435">
            <v>31809</v>
          </cell>
          <cell r="H435">
            <v>55015.626650949896</v>
          </cell>
          <cell r="I435">
            <v>32008</v>
          </cell>
          <cell r="J435">
            <v>48656.519990612702</v>
          </cell>
          <cell r="K435">
            <v>30444</v>
          </cell>
          <cell r="L435">
            <v>45509.489949874798</v>
          </cell>
          <cell r="M435">
            <v>28776</v>
          </cell>
          <cell r="N435">
            <v>5613880</v>
          </cell>
          <cell r="O435">
            <v>47942.729974328598</v>
          </cell>
          <cell r="P435">
            <v>27799.214332492898</v>
          </cell>
        </row>
        <row r="436">
          <cell r="B436">
            <v>425</v>
          </cell>
          <cell r="C436" t="str">
            <v>Plat Brodes Uk. Min. 2,2 mm + rangka besi siku L 30 x 40 mm (dicat anti karat)</v>
          </cell>
          <cell r="D436" t="str">
            <v>bh</v>
          </cell>
          <cell r="E436">
            <v>512968</v>
          </cell>
          <cell r="F436">
            <v>93564.021522310402</v>
          </cell>
          <cell r="G436">
            <v>54959</v>
          </cell>
          <cell r="H436">
            <v>98543.422636903997</v>
          </cell>
          <cell r="I436">
            <v>55772</v>
          </cell>
          <cell r="J436">
            <v>84640.049983670498</v>
          </cell>
          <cell r="K436">
            <v>56095</v>
          </cell>
          <cell r="L436">
            <v>78198.489913870304</v>
          </cell>
          <cell r="M436">
            <v>55452</v>
          </cell>
          <cell r="N436">
            <v>512968</v>
          </cell>
          <cell r="O436">
            <v>83078.8199555147</v>
          </cell>
          <cell r="P436">
            <v>51000.550717368104</v>
          </cell>
        </row>
        <row r="437">
          <cell r="B437">
            <v>426</v>
          </cell>
          <cell r="C437" t="str">
            <v>Plat Cooper 4 x 40 mm</v>
          </cell>
          <cell r="D437" t="str">
            <v>m</v>
          </cell>
          <cell r="E437">
            <v>264800</v>
          </cell>
          <cell r="F437">
            <v>46123.109201138897</v>
          </cell>
          <cell r="G437">
            <v>27038</v>
          </cell>
          <cell r="H437">
            <v>48577.743553403401</v>
          </cell>
          <cell r="I437">
            <v>27207</v>
          </cell>
          <cell r="J437">
            <v>41724.5399919501</v>
          </cell>
          <cell r="K437">
            <v>25878</v>
          </cell>
          <cell r="L437">
            <v>38548.769957541503</v>
          </cell>
          <cell r="M437">
            <v>24460</v>
          </cell>
          <cell r="N437">
            <v>264800</v>
          </cell>
          <cell r="O437">
            <v>40955.309978070101</v>
          </cell>
          <cell r="P437">
            <v>23629.332182619</v>
          </cell>
        </row>
        <row r="438">
          <cell r="B438">
            <v>427</v>
          </cell>
          <cell r="C438" t="str">
            <v>Plat Tembaga 20 X 2 mm</v>
          </cell>
          <cell r="D438" t="str">
            <v>m</v>
          </cell>
          <cell r="E438">
            <v>132399</v>
          </cell>
          <cell r="F438">
            <v>23061.5546005695</v>
          </cell>
          <cell r="G438">
            <v>13520</v>
          </cell>
          <cell r="H438">
            <v>24288.871776701701</v>
          </cell>
          <cell r="I438">
            <v>13604</v>
          </cell>
          <cell r="J438">
            <v>20862.269995975101</v>
          </cell>
          <cell r="K438">
            <v>12940</v>
          </cell>
          <cell r="L438">
            <v>19274.869978770199</v>
          </cell>
          <cell r="M438">
            <v>12231</v>
          </cell>
          <cell r="N438">
            <v>132399</v>
          </cell>
          <cell r="O438">
            <v>20478.149989034799</v>
          </cell>
          <cell r="P438">
            <v>11814.6660913095</v>
          </cell>
        </row>
        <row r="439">
          <cell r="B439">
            <v>428</v>
          </cell>
          <cell r="C439" t="str">
            <v>Plat Tembaga Uk.600 x 50 x 5 (untuk jumper Termination)</v>
          </cell>
          <cell r="D439" t="str">
            <v>bh</v>
          </cell>
          <cell r="E439">
            <v>404340</v>
          </cell>
          <cell r="F439">
            <v>29650.5702007322</v>
          </cell>
          <cell r="G439">
            <v>16899</v>
          </cell>
          <cell r="H439">
            <v>31228.5494271879</v>
          </cell>
          <cell r="I439">
            <v>17005</v>
          </cell>
          <cell r="J439">
            <v>26823.059994824998</v>
          </cell>
          <cell r="K439">
            <v>16173</v>
          </cell>
          <cell r="L439">
            <v>24781.559972704999</v>
          </cell>
          <cell r="M439">
            <v>15288</v>
          </cell>
          <cell r="N439">
            <v>404340</v>
          </cell>
          <cell r="O439">
            <v>26328.059985902401</v>
          </cell>
          <cell r="P439">
            <v>14768.3326141369</v>
          </cell>
        </row>
        <row r="440">
          <cell r="B440">
            <v>429</v>
          </cell>
          <cell r="C440" t="str">
            <v>PMCB Out Door 24 kV lengkap</v>
          </cell>
          <cell r="D440" t="str">
            <v>set</v>
          </cell>
          <cell r="E440" t="str">
            <v>PLN</v>
          </cell>
          <cell r="F440">
            <v>1635518.66983094</v>
          </cell>
          <cell r="G440">
            <v>918885</v>
          </cell>
          <cell r="H440">
            <v>1718667.6280272801</v>
          </cell>
          <cell r="I440">
            <v>932479</v>
          </cell>
          <cell r="J440">
            <v>1413825.92972723</v>
          </cell>
          <cell r="K440">
            <v>937882</v>
          </cell>
          <cell r="L440">
            <v>1281517.43858851</v>
          </cell>
          <cell r="M440">
            <v>927137</v>
          </cell>
          <cell r="N440" t="str">
            <v>PLN</v>
          </cell>
          <cell r="O440">
            <v>1379598.65926128</v>
          </cell>
          <cell r="P440">
            <v>880085.54029346397</v>
          </cell>
        </row>
        <row r="441">
          <cell r="B441">
            <v>430</v>
          </cell>
          <cell r="C441" t="str">
            <v>Pole Block Band 12" - TM (557/u/2009)</v>
          </cell>
          <cell r="D441" t="str">
            <v>bh</v>
          </cell>
          <cell r="E441">
            <v>76040</v>
          </cell>
          <cell r="F441">
            <v>23061.5546005695</v>
          </cell>
          <cell r="G441">
            <v>13520</v>
          </cell>
          <cell r="H441">
            <v>24288.871776701701</v>
          </cell>
          <cell r="I441">
            <v>13604</v>
          </cell>
          <cell r="J441">
            <v>20862.269995975101</v>
          </cell>
          <cell r="K441">
            <v>12940</v>
          </cell>
          <cell r="L441">
            <v>19274.869978770199</v>
          </cell>
          <cell r="M441">
            <v>12231</v>
          </cell>
          <cell r="N441">
            <v>76040</v>
          </cell>
          <cell r="O441">
            <v>20478.149989034799</v>
          </cell>
          <cell r="P441">
            <v>11814.6660913095</v>
          </cell>
        </row>
        <row r="442">
          <cell r="B442">
            <v>431</v>
          </cell>
          <cell r="C442" t="str">
            <v>Polymer Arrester 24 kV - 10 kA</v>
          </cell>
          <cell r="D442" t="str">
            <v>bh</v>
          </cell>
          <cell r="E442" t="str">
            <v>PLN</v>
          </cell>
          <cell r="F442">
            <v>28973.633628333599</v>
          </cell>
          <cell r="G442">
            <v>17816</v>
          </cell>
          <cell r="H442">
            <v>30564.237028305499</v>
          </cell>
          <cell r="I442">
            <v>18078</v>
          </cell>
          <cell r="J442">
            <v>27031.9499947847</v>
          </cell>
          <cell r="K442">
            <v>18183</v>
          </cell>
          <cell r="L442">
            <v>25283.049972152599</v>
          </cell>
          <cell r="M442">
            <v>17975</v>
          </cell>
          <cell r="N442" t="str">
            <v>PLN</v>
          </cell>
          <cell r="O442">
            <v>26634.9599857381</v>
          </cell>
          <cell r="P442">
            <v>17767.282325698401</v>
          </cell>
        </row>
        <row r="443">
          <cell r="B443">
            <v>432</v>
          </cell>
          <cell r="C443" t="str">
            <v>Polymer Cut Out Switch 24 kV + Fuse</v>
          </cell>
          <cell r="D443" t="str">
            <v>bh</v>
          </cell>
          <cell r="E443" t="str">
            <v>PLN</v>
          </cell>
          <cell r="F443">
            <v>18543.125522133501</v>
          </cell>
          <cell r="G443">
            <v>11027</v>
          </cell>
          <cell r="H443">
            <v>19561.111698115499</v>
          </cell>
          <cell r="I443">
            <v>11190</v>
          </cell>
          <cell r="J443">
            <v>17300.2499966623</v>
          </cell>
          <cell r="K443">
            <v>11255</v>
          </cell>
          <cell r="L443">
            <v>16181.539982177301</v>
          </cell>
          <cell r="M443">
            <v>11127</v>
          </cell>
          <cell r="N443" t="str">
            <v>PLN</v>
          </cell>
          <cell r="O443">
            <v>17046.809990872101</v>
          </cell>
          <cell r="P443">
            <v>11027</v>
          </cell>
        </row>
        <row r="444">
          <cell r="B444">
            <v>433</v>
          </cell>
          <cell r="C444" t="str">
            <v>Potensial Trafo (PT) 20 kV - Outdoor</v>
          </cell>
          <cell r="D444" t="str">
            <v>bh</v>
          </cell>
          <cell r="E444" t="str">
            <v>PLN</v>
          </cell>
          <cell r="F444">
            <v>112013.26520276599</v>
          </cell>
          <cell r="G444">
            <v>68918</v>
          </cell>
          <cell r="H444">
            <v>117974.520058265</v>
          </cell>
          <cell r="I444">
            <v>69936</v>
          </cell>
          <cell r="J444">
            <v>101329.469980451</v>
          </cell>
          <cell r="K444">
            <v>70342</v>
          </cell>
          <cell r="L444">
            <v>93617.609896887298</v>
          </cell>
          <cell r="M444">
            <v>69536</v>
          </cell>
          <cell r="N444" t="str">
            <v>PLN</v>
          </cell>
          <cell r="O444">
            <v>99461.339946742504</v>
          </cell>
          <cell r="P444">
            <v>66006.415522009804</v>
          </cell>
        </row>
        <row r="445">
          <cell r="B445">
            <v>434</v>
          </cell>
          <cell r="C445" t="str">
            <v>Potential Transformer kelas maks 0,2 Burden minimal 30 VA</v>
          </cell>
          <cell r="D445" t="str">
            <v>bh</v>
          </cell>
          <cell r="E445" t="str">
            <v>PLN</v>
          </cell>
          <cell r="F445">
            <v>98835.2340024406</v>
          </cell>
          <cell r="G445">
            <v>59232</v>
          </cell>
          <cell r="H445">
            <v>104095.16475729299</v>
          </cell>
          <cell r="I445">
            <v>60107</v>
          </cell>
          <cell r="J445">
            <v>89408.879982750397</v>
          </cell>
          <cell r="K445">
            <v>60456</v>
          </cell>
          <cell r="L445">
            <v>82604.229909017697</v>
          </cell>
          <cell r="M445">
            <v>59764</v>
          </cell>
          <cell r="N445" t="str">
            <v>PLN</v>
          </cell>
          <cell r="O445">
            <v>87759.539953008294</v>
          </cell>
          <cell r="P445">
            <v>53764.784074502299</v>
          </cell>
        </row>
        <row r="446">
          <cell r="B446">
            <v>435</v>
          </cell>
          <cell r="C446" t="str">
            <v>Preformed Side Tie 150 mm (Semi Cond/non metalic/Composite)</v>
          </cell>
          <cell r="D446" t="str">
            <v>bh</v>
          </cell>
          <cell r="E446">
            <v>82510</v>
          </cell>
          <cell r="F446">
            <v>8692.0900885000792</v>
          </cell>
          <cell r="G446">
            <v>5151</v>
          </cell>
          <cell r="H446">
            <v>9169.27110849165</v>
          </cell>
          <cell r="I446">
            <v>5183</v>
          </cell>
          <cell r="J446">
            <v>8110.0799984353298</v>
          </cell>
          <cell r="K446">
            <v>4930</v>
          </cell>
          <cell r="L446">
            <v>7585.3999916452603</v>
          </cell>
          <cell r="M446">
            <v>4659</v>
          </cell>
          <cell r="N446" t="str">
            <v>PLN</v>
          </cell>
          <cell r="O446">
            <v>7991.27999572099</v>
          </cell>
          <cell r="P446">
            <v>4500.8251776417101</v>
          </cell>
        </row>
        <row r="447">
          <cell r="B447">
            <v>436</v>
          </cell>
          <cell r="C447" t="str">
            <v>Preformed Side Tie Double 150 mm (Semi Cond/non metalic/Composite)</v>
          </cell>
          <cell r="D447" t="str">
            <v>bh</v>
          </cell>
          <cell r="E447">
            <v>145600</v>
          </cell>
          <cell r="F447">
            <v>8692.0900885000792</v>
          </cell>
          <cell r="G447">
            <v>5408</v>
          </cell>
          <cell r="H447">
            <v>9169.27110849165</v>
          </cell>
          <cell r="I447">
            <v>5442</v>
          </cell>
          <cell r="J447">
            <v>8110.0799984353298</v>
          </cell>
          <cell r="K447">
            <v>5176</v>
          </cell>
          <cell r="L447">
            <v>7585.3999916452603</v>
          </cell>
          <cell r="M447">
            <v>4893</v>
          </cell>
          <cell r="N447" t="str">
            <v>PLN</v>
          </cell>
          <cell r="O447">
            <v>7991.27999572099</v>
          </cell>
          <cell r="P447">
            <v>4725.8664365237901</v>
          </cell>
        </row>
        <row r="448">
          <cell r="B448">
            <v>437</v>
          </cell>
          <cell r="C448" t="str">
            <v>Preformed Termination 22 mm (542/u/2009)</v>
          </cell>
          <cell r="D448" t="str">
            <v>bh</v>
          </cell>
          <cell r="E448">
            <v>26486</v>
          </cell>
          <cell r="F448">
            <v>14486.816814166799</v>
          </cell>
          <cell r="G448">
            <v>9014</v>
          </cell>
          <cell r="H448">
            <v>15282.1185141527</v>
          </cell>
          <cell r="I448">
            <v>9069</v>
          </cell>
          <cell r="J448">
            <v>13516.4699973923</v>
          </cell>
          <cell r="K448">
            <v>8627</v>
          </cell>
          <cell r="L448">
            <v>12642.0099860758</v>
          </cell>
          <cell r="M448">
            <v>8154</v>
          </cell>
          <cell r="N448">
            <v>26486</v>
          </cell>
          <cell r="O448">
            <v>13317.479992869001</v>
          </cell>
          <cell r="P448">
            <v>7876.4440608729901</v>
          </cell>
        </row>
        <row r="449">
          <cell r="B449">
            <v>438</v>
          </cell>
          <cell r="C449" t="str">
            <v>Preformed Termination 35 mm (542/u/2009)</v>
          </cell>
          <cell r="D449" t="str">
            <v>bh</v>
          </cell>
          <cell r="E449">
            <v>56550</v>
          </cell>
          <cell r="F449">
            <v>17384.180177000198</v>
          </cell>
          <cell r="G449">
            <v>10815</v>
          </cell>
          <cell r="H449">
            <v>18338.5422169833</v>
          </cell>
          <cell r="I449">
            <v>10884</v>
          </cell>
          <cell r="J449">
            <v>16219.1699968708</v>
          </cell>
          <cell r="K449">
            <v>10351</v>
          </cell>
          <cell r="L449">
            <v>15169.8299832916</v>
          </cell>
          <cell r="M449">
            <v>9785</v>
          </cell>
          <cell r="N449">
            <v>56550</v>
          </cell>
          <cell r="O449">
            <v>15981.5699914425</v>
          </cell>
          <cell r="P449">
            <v>9451.7328730475892</v>
          </cell>
        </row>
        <row r="450">
          <cell r="B450">
            <v>439</v>
          </cell>
          <cell r="C450" t="str">
            <v>Preformed Termination 70 mm (542/u/2009)</v>
          </cell>
          <cell r="D450" t="str">
            <v>bh</v>
          </cell>
          <cell r="E450">
            <v>70375</v>
          </cell>
          <cell r="F450">
            <v>20281.543539833499</v>
          </cell>
          <cell r="G450">
            <v>11266</v>
          </cell>
          <cell r="H450">
            <v>21394.965919813902</v>
          </cell>
          <cell r="I450">
            <v>11337</v>
          </cell>
          <cell r="J450">
            <v>18922.859996349202</v>
          </cell>
          <cell r="K450">
            <v>10783</v>
          </cell>
          <cell r="L450">
            <v>17698.619980506301</v>
          </cell>
          <cell r="M450">
            <v>10193</v>
          </cell>
          <cell r="N450">
            <v>70375</v>
          </cell>
          <cell r="O450">
            <v>18644.6699900165</v>
          </cell>
          <cell r="P450">
            <v>9845.5550760912392</v>
          </cell>
        </row>
        <row r="451">
          <cell r="B451">
            <v>440</v>
          </cell>
          <cell r="C451" t="str">
            <v>Preformed Top Tie 150 mm (Semi Cond/non metalic/Composite)</v>
          </cell>
          <cell r="D451" t="str">
            <v>bh</v>
          </cell>
          <cell r="E451">
            <v>82400</v>
          </cell>
          <cell r="F451">
            <v>11589.4534513334</v>
          </cell>
          <cell r="G451">
            <v>6760</v>
          </cell>
          <cell r="H451">
            <v>12225.694811322201</v>
          </cell>
          <cell r="I451">
            <v>6803</v>
          </cell>
          <cell r="J451">
            <v>10812.7799979139</v>
          </cell>
          <cell r="K451">
            <v>6470</v>
          </cell>
          <cell r="L451">
            <v>10113.219988861099</v>
          </cell>
          <cell r="M451">
            <v>6116</v>
          </cell>
          <cell r="N451" t="str">
            <v>PLN</v>
          </cell>
          <cell r="O451">
            <v>10654.379994295001</v>
          </cell>
          <cell r="P451">
            <v>5907.3330456547401</v>
          </cell>
        </row>
        <row r="452">
          <cell r="B452">
            <v>441</v>
          </cell>
          <cell r="C452" t="str">
            <v>Recloser 24 kV-630 A Motorized 12,5 kA c/w PTCC</v>
          </cell>
          <cell r="D452" t="str">
            <v>set</v>
          </cell>
          <cell r="E452" t="str">
            <v>PLN</v>
          </cell>
          <cell r="F452">
            <v>2242970.5559126702</v>
          </cell>
          <cell r="G452">
            <v>1378328</v>
          </cell>
          <cell r="H452">
            <v>2355042.0962403701</v>
          </cell>
          <cell r="I452">
            <v>1398717</v>
          </cell>
          <cell r="J452">
            <v>1905853.9496323001</v>
          </cell>
          <cell r="K452">
            <v>1406822</v>
          </cell>
          <cell r="L452">
            <v>1714480.8181116299</v>
          </cell>
          <cell r="M452">
            <v>1390706</v>
          </cell>
          <cell r="N452" t="str">
            <v>PLN</v>
          </cell>
          <cell r="O452">
            <v>1855419.3890064999</v>
          </cell>
          <cell r="P452">
            <v>1320128.3104401999</v>
          </cell>
        </row>
        <row r="453">
          <cell r="B453">
            <v>442</v>
          </cell>
          <cell r="C453" t="e">
            <v>#N/A</v>
          </cell>
          <cell r="D453" t="e">
            <v>#N/A</v>
          </cell>
          <cell r="E453" t="str">
            <v>PLN</v>
          </cell>
          <cell r="F453" t="e">
            <v>#N/A</v>
          </cell>
          <cell r="G453">
            <v>5151</v>
          </cell>
          <cell r="H453" t="e">
            <v>#N/A</v>
          </cell>
          <cell r="I453">
            <v>5183</v>
          </cell>
          <cell r="J453" t="e">
            <v>#N/A</v>
          </cell>
          <cell r="K453">
            <v>4930</v>
          </cell>
          <cell r="L453" t="e">
            <v>#N/A</v>
          </cell>
          <cell r="M453">
            <v>4659</v>
          </cell>
          <cell r="N453" t="str">
            <v>PLN</v>
          </cell>
          <cell r="O453" t="e">
            <v>#N/A</v>
          </cell>
          <cell r="P453">
            <v>4500.8251776417101</v>
          </cell>
        </row>
        <row r="454">
          <cell r="B454">
            <v>443</v>
          </cell>
          <cell r="C454" t="e">
            <v>#N/A</v>
          </cell>
          <cell r="D454" t="e">
            <v>#N/A</v>
          </cell>
          <cell r="E454" t="str">
            <v>PLN</v>
          </cell>
          <cell r="F454" t="e">
            <v>#N/A</v>
          </cell>
          <cell r="G454">
            <v>5408</v>
          </cell>
          <cell r="H454" t="e">
            <v>#N/A</v>
          </cell>
          <cell r="I454">
            <v>5442</v>
          </cell>
          <cell r="J454" t="e">
            <v>#N/A</v>
          </cell>
          <cell r="K454">
            <v>5176</v>
          </cell>
          <cell r="L454" t="e">
            <v>#N/A</v>
          </cell>
          <cell r="M454">
            <v>4893</v>
          </cell>
          <cell r="N454" t="str">
            <v>PLN</v>
          </cell>
          <cell r="O454" t="e">
            <v>#N/A</v>
          </cell>
          <cell r="P454">
            <v>4725.8664365237901</v>
          </cell>
        </row>
        <row r="455">
          <cell r="B455">
            <v>444</v>
          </cell>
          <cell r="C455" t="str">
            <v>Separator Clamp for Netral - (Acc.MVTIC)</v>
          </cell>
          <cell r="D455" t="str">
            <v>bh</v>
          </cell>
          <cell r="E455">
            <v>31531</v>
          </cell>
          <cell r="F455">
            <v>2635.6062400650799</v>
          </cell>
          <cell r="G455">
            <v>1424</v>
          </cell>
          <cell r="H455">
            <v>2775.8710601944799</v>
          </cell>
          <cell r="I455">
            <v>1433</v>
          </cell>
          <cell r="J455">
            <v>2384.9099995398801</v>
          </cell>
          <cell r="K455">
            <v>1363</v>
          </cell>
          <cell r="L455">
            <v>2202.86999757371</v>
          </cell>
          <cell r="M455">
            <v>1288</v>
          </cell>
          <cell r="N455">
            <v>31531</v>
          </cell>
          <cell r="O455">
            <v>2340.3599987468301</v>
          </cell>
          <cell r="P455">
            <v>1243.6490622430999</v>
          </cell>
        </row>
        <row r="456">
          <cell r="B456">
            <v>445</v>
          </cell>
          <cell r="C456" t="str">
            <v>Single Arm Band 6" (t = 6 mm x 42 mm) HDG TM lengkap Nut-HDG</v>
          </cell>
          <cell r="D456" t="str">
            <v>bh</v>
          </cell>
          <cell r="E456">
            <v>89397</v>
          </cell>
          <cell r="F456">
            <v>9851.0354336334203</v>
          </cell>
          <cell r="G456">
            <v>6288</v>
          </cell>
          <cell r="H456">
            <v>10391.8405896239</v>
          </cell>
          <cell r="I456">
            <v>6328</v>
          </cell>
          <cell r="J456">
            <v>9191.1599982267599</v>
          </cell>
          <cell r="K456">
            <v>6018</v>
          </cell>
          <cell r="L456">
            <v>8597.1099905309402</v>
          </cell>
          <cell r="M456">
            <v>5689</v>
          </cell>
          <cell r="N456">
            <v>89397</v>
          </cell>
          <cell r="O456">
            <v>9056.5199951506002</v>
          </cell>
          <cell r="P456">
            <v>5495.1935308416196</v>
          </cell>
        </row>
        <row r="457">
          <cell r="B457">
            <v>446</v>
          </cell>
          <cell r="C457" t="str">
            <v>Single Arm Band 8" (t = 6 mm x 35 mm) HDG TR lengkap Nut-HDG</v>
          </cell>
          <cell r="D457" t="str">
            <v>bh</v>
          </cell>
          <cell r="E457">
            <v>93789</v>
          </cell>
          <cell r="F457">
            <v>10430.508106200101</v>
          </cell>
          <cell r="G457">
            <v>6438</v>
          </cell>
          <cell r="H457">
            <v>11003.12533019</v>
          </cell>
          <cell r="I457">
            <v>6479</v>
          </cell>
          <cell r="J457">
            <v>9731.6999981224708</v>
          </cell>
          <cell r="K457">
            <v>6162</v>
          </cell>
          <cell r="L457">
            <v>9102.4799899743102</v>
          </cell>
          <cell r="M457">
            <v>5825</v>
          </cell>
          <cell r="N457">
            <v>93789</v>
          </cell>
          <cell r="O457">
            <v>9589.1399948653998</v>
          </cell>
          <cell r="P457">
            <v>5626.0314720521401</v>
          </cell>
        </row>
        <row r="458">
          <cell r="B458">
            <v>447</v>
          </cell>
          <cell r="C458" t="str">
            <v>Single Arm Band 8" (t = 6 mm x 42 mm) HDG TM lengkap Nut-HDG</v>
          </cell>
          <cell r="D458" t="str">
            <v>bh</v>
          </cell>
          <cell r="E458">
            <v>97397</v>
          </cell>
          <cell r="F458">
            <v>10430.508106200101</v>
          </cell>
          <cell r="G458">
            <v>6596</v>
          </cell>
          <cell r="H458">
            <v>11003.12533019</v>
          </cell>
          <cell r="I458">
            <v>6637</v>
          </cell>
          <cell r="J458">
            <v>9731.6999981224708</v>
          </cell>
          <cell r="K458">
            <v>6312</v>
          </cell>
          <cell r="L458">
            <v>9102.4799899743102</v>
          </cell>
          <cell r="M458">
            <v>5966</v>
          </cell>
          <cell r="N458">
            <v>97397</v>
          </cell>
          <cell r="O458">
            <v>9589.1399948653998</v>
          </cell>
          <cell r="P458">
            <v>5763.2517518582899</v>
          </cell>
        </row>
        <row r="459">
          <cell r="B459">
            <v>448</v>
          </cell>
          <cell r="C459" t="str">
            <v>Single Guy Wire Band 6" - (t = 6 mm x 42 mm) HDG TM lengkap Nut-HDG</v>
          </cell>
          <cell r="D459" t="str">
            <v>bh</v>
          </cell>
          <cell r="E459">
            <v>69623</v>
          </cell>
          <cell r="F459">
            <v>10430.508106200101</v>
          </cell>
          <cell r="G459">
            <v>6516</v>
          </cell>
          <cell r="H459">
            <v>11003.12533019</v>
          </cell>
          <cell r="I459">
            <v>6557</v>
          </cell>
          <cell r="J459">
            <v>9731.6999981224708</v>
          </cell>
          <cell r="K459">
            <v>6236</v>
          </cell>
          <cell r="L459">
            <v>9102.4799899743102</v>
          </cell>
          <cell r="M459">
            <v>5895</v>
          </cell>
          <cell r="N459">
            <v>69623</v>
          </cell>
          <cell r="O459">
            <v>9589.1399948653998</v>
          </cell>
          <cell r="P459">
            <v>5693.8149837636101</v>
          </cell>
        </row>
        <row r="460">
          <cell r="B460">
            <v>449</v>
          </cell>
          <cell r="C460" t="str">
            <v>Single Guy Wire Band 9" - (t = 6 mm x 35 mm) HDG TR lengkap Nut-HDG</v>
          </cell>
          <cell r="D460" t="str">
            <v>bh</v>
          </cell>
          <cell r="E460">
            <v>81396</v>
          </cell>
          <cell r="F460">
            <v>15066.2894867335</v>
          </cell>
          <cell r="G460">
            <v>8865</v>
          </cell>
          <cell r="H460">
            <v>15893.4032547189</v>
          </cell>
          <cell r="I460">
            <v>8922</v>
          </cell>
          <cell r="J460">
            <v>14057.009997288</v>
          </cell>
          <cell r="K460">
            <v>8485</v>
          </cell>
          <cell r="L460">
            <v>13147.379985519199</v>
          </cell>
          <cell r="M460">
            <v>8020</v>
          </cell>
          <cell r="N460">
            <v>81396</v>
          </cell>
          <cell r="O460">
            <v>13850.0999925838</v>
          </cell>
          <cell r="P460">
            <v>7747.3220270881902</v>
          </cell>
        </row>
        <row r="461">
          <cell r="B461">
            <v>450</v>
          </cell>
          <cell r="C461" t="str">
            <v>Single Guy Wire Band 9" - (t = 6 mm x 42 mm) HDG TM lengkap Nut-HDG</v>
          </cell>
          <cell r="D461" t="str">
            <v>bh</v>
          </cell>
          <cell r="E461">
            <v>89213</v>
          </cell>
          <cell r="F461">
            <v>15935.498495583501</v>
          </cell>
          <cell r="G461">
            <v>9166</v>
          </cell>
          <cell r="H461">
            <v>16810.330365567999</v>
          </cell>
          <cell r="I461">
            <v>9223</v>
          </cell>
          <cell r="J461">
            <v>14867.819997131601</v>
          </cell>
          <cell r="K461">
            <v>8773</v>
          </cell>
          <cell r="L461">
            <v>13905.9199846837</v>
          </cell>
          <cell r="M461">
            <v>8292</v>
          </cell>
          <cell r="N461">
            <v>89213</v>
          </cell>
          <cell r="O461">
            <v>14650.019992155499</v>
          </cell>
          <cell r="P461">
            <v>8009.9431127521902</v>
          </cell>
        </row>
        <row r="462">
          <cell r="B462">
            <v>451</v>
          </cell>
          <cell r="C462" t="str">
            <v>Square Washer - (l=50 mm, p=50 mm, t=2,5 mm)</v>
          </cell>
          <cell r="D462" t="str">
            <v>bh</v>
          </cell>
          <cell r="E462">
            <v>4414</v>
          </cell>
          <cell r="F462">
            <v>1448.68168141668</v>
          </cell>
          <cell r="G462">
            <v>833</v>
          </cell>
          <cell r="H462">
            <v>1528.2118514152801</v>
          </cell>
          <cell r="I462">
            <v>838</v>
          </cell>
          <cell r="J462">
            <v>1352.33999973909</v>
          </cell>
          <cell r="K462">
            <v>797</v>
          </cell>
          <cell r="L462">
            <v>1264.87999860683</v>
          </cell>
          <cell r="M462">
            <v>754</v>
          </cell>
          <cell r="N462">
            <v>4414</v>
          </cell>
          <cell r="O462">
            <v>1332.53999928648</v>
          </cell>
          <cell r="P462">
            <v>727.05637484981503</v>
          </cell>
        </row>
        <row r="463">
          <cell r="B463">
            <v>452</v>
          </cell>
          <cell r="C463" t="str">
            <v xml:space="preserve">Stainless Steel Strip non magnetic </v>
          </cell>
          <cell r="D463" t="str">
            <v>m</v>
          </cell>
          <cell r="E463">
            <v>13764</v>
          </cell>
          <cell r="F463">
            <v>5562.9376566400497</v>
          </cell>
          <cell r="G463">
            <v>3182</v>
          </cell>
          <cell r="H463">
            <v>5868.3335094346603</v>
          </cell>
          <cell r="I463">
            <v>3201</v>
          </cell>
          <cell r="J463">
            <v>5190.5699989985897</v>
          </cell>
          <cell r="K463">
            <v>3045</v>
          </cell>
          <cell r="L463">
            <v>4854.84999465275</v>
          </cell>
          <cell r="M463">
            <v>2878</v>
          </cell>
          <cell r="N463">
            <v>13764</v>
          </cell>
          <cell r="O463">
            <v>5114.3399972614798</v>
          </cell>
          <cell r="P463">
            <v>2779.9214332492902</v>
          </cell>
        </row>
        <row r="464">
          <cell r="B464">
            <v>453</v>
          </cell>
          <cell r="C464" t="str">
            <v>Stoping Buckle non magnetic</v>
          </cell>
          <cell r="D464" t="str">
            <v>bh</v>
          </cell>
          <cell r="E464">
            <v>3834</v>
          </cell>
          <cell r="F464">
            <v>3650.6778371700302</v>
          </cell>
          <cell r="G464">
            <v>1932</v>
          </cell>
          <cell r="H464">
            <v>3851.09386556649</v>
          </cell>
          <cell r="I464">
            <v>1945</v>
          </cell>
          <cell r="J464">
            <v>3406.5899993427702</v>
          </cell>
          <cell r="K464">
            <v>1850</v>
          </cell>
          <cell r="L464">
            <v>3186.4499964903698</v>
          </cell>
          <cell r="M464">
            <v>1748</v>
          </cell>
          <cell r="N464">
            <v>3834</v>
          </cell>
          <cell r="O464">
            <v>3356.0999982029398</v>
          </cell>
          <cell r="P464">
            <v>1687.80944161564</v>
          </cell>
        </row>
        <row r="465">
          <cell r="B465">
            <v>454</v>
          </cell>
          <cell r="C465" t="str">
            <v>Strain Clamp 70 - 150 mm - 2 nut</v>
          </cell>
          <cell r="D465" t="str">
            <v>bh</v>
          </cell>
          <cell r="E465">
            <v>96584</v>
          </cell>
          <cell r="F465">
            <v>17384.180177000198</v>
          </cell>
          <cell r="G465">
            <v>4508</v>
          </cell>
          <cell r="H465">
            <v>18338.5422169833</v>
          </cell>
          <cell r="I465">
            <v>4535</v>
          </cell>
          <cell r="J465">
            <v>16219.1699968708</v>
          </cell>
          <cell r="K465">
            <v>4314</v>
          </cell>
          <cell r="L465">
            <v>15169.8299832916</v>
          </cell>
          <cell r="M465">
            <v>4077</v>
          </cell>
          <cell r="N465">
            <v>96584</v>
          </cell>
          <cell r="O465">
            <v>15981.5699914425</v>
          </cell>
          <cell r="P465">
            <v>3938.2220304365001</v>
          </cell>
        </row>
        <row r="466">
          <cell r="B466">
            <v>455</v>
          </cell>
          <cell r="C466" t="str">
            <v>Strain Clamp 150 - 240 mm - 3 nut</v>
          </cell>
          <cell r="D466" t="str">
            <v>bh</v>
          </cell>
          <cell r="E466">
            <v>189858</v>
          </cell>
          <cell r="F466">
            <v>23178.906902666899</v>
          </cell>
          <cell r="G466">
            <v>5408</v>
          </cell>
          <cell r="H466">
            <v>24451.389622644401</v>
          </cell>
          <cell r="I466">
            <v>5442</v>
          </cell>
          <cell r="J466">
            <v>21625.5599958278</v>
          </cell>
          <cell r="K466">
            <v>5176</v>
          </cell>
          <cell r="L466">
            <v>20226.439977722101</v>
          </cell>
          <cell r="M466">
            <v>4893</v>
          </cell>
          <cell r="N466">
            <v>189858</v>
          </cell>
          <cell r="O466">
            <v>21307.7699885906</v>
          </cell>
          <cell r="P466">
            <v>4726</v>
          </cell>
        </row>
        <row r="467">
          <cell r="B467">
            <v>456</v>
          </cell>
          <cell r="C467" t="str">
            <v>Strut Arm TM - (l=50 mm, t=5 mm, tgg=100 mm) NP 10 - 30 cm</v>
          </cell>
          <cell r="D467" t="str">
            <v>bh</v>
          </cell>
          <cell r="E467">
            <v>74431</v>
          </cell>
          <cell r="F467">
            <v>20281.543539833499</v>
          </cell>
          <cell r="G467">
            <v>12576</v>
          </cell>
          <cell r="H467">
            <v>21394.965919813902</v>
          </cell>
          <cell r="I467">
            <v>12655</v>
          </cell>
          <cell r="J467">
            <v>18922.859996349202</v>
          </cell>
          <cell r="K467">
            <v>12036</v>
          </cell>
          <cell r="L467">
            <v>17698.619980506301</v>
          </cell>
          <cell r="M467">
            <v>11378</v>
          </cell>
          <cell r="N467">
            <v>74431</v>
          </cell>
          <cell r="O467">
            <v>18644.6699900165</v>
          </cell>
          <cell r="P467">
            <v>10990.387061683199</v>
          </cell>
        </row>
        <row r="468">
          <cell r="B468">
            <v>457</v>
          </cell>
          <cell r="C468" t="str">
            <v>Strut Arm TR - (l=50 mm, t=5 mm, tgg=100 mm) NP 10 - 25 cm</v>
          </cell>
          <cell r="D468" t="str">
            <v>bh</v>
          </cell>
          <cell r="E468">
            <v>68625</v>
          </cell>
          <cell r="F468">
            <v>20281.543539833499</v>
          </cell>
          <cell r="G468">
            <v>12017</v>
          </cell>
          <cell r="H468">
            <v>21394.965919813902</v>
          </cell>
          <cell r="I468">
            <v>12092</v>
          </cell>
          <cell r="J468">
            <v>18922.859996349202</v>
          </cell>
          <cell r="K468">
            <v>11502</v>
          </cell>
          <cell r="L468">
            <v>17698.619980506301</v>
          </cell>
          <cell r="M468">
            <v>10872</v>
          </cell>
          <cell r="N468">
            <v>68625</v>
          </cell>
          <cell r="O468">
            <v>18644.6699900165</v>
          </cell>
          <cell r="P468">
            <v>10501.9254144973</v>
          </cell>
        </row>
        <row r="469">
          <cell r="B469">
            <v>458</v>
          </cell>
          <cell r="C469" t="str">
            <v>Strut Tie 2000 - pipe 2" - 1,5 meter, Tebal 2,0 mm - TR</v>
          </cell>
          <cell r="E469">
            <v>190213</v>
          </cell>
          <cell r="F469">
            <v>11266</v>
          </cell>
          <cell r="G469">
            <v>6760</v>
          </cell>
          <cell r="H469">
            <v>11337</v>
          </cell>
          <cell r="I469">
            <v>6803</v>
          </cell>
          <cell r="J469">
            <v>10783</v>
          </cell>
          <cell r="K469">
            <v>6470</v>
          </cell>
          <cell r="L469">
            <v>10193</v>
          </cell>
          <cell r="M469">
            <v>6116</v>
          </cell>
          <cell r="N469">
            <v>190213</v>
          </cell>
          <cell r="O469">
            <v>9846</v>
          </cell>
          <cell r="P469">
            <v>5907.3330456547401</v>
          </cell>
        </row>
        <row r="470">
          <cell r="B470">
            <v>459</v>
          </cell>
          <cell r="C470" t="str">
            <v>Suspension Clamp For MV</v>
          </cell>
          <cell r="D470" t="str">
            <v>bh</v>
          </cell>
          <cell r="E470">
            <v>33200</v>
          </cell>
          <cell r="F470">
            <v>5215.2540531000504</v>
          </cell>
          <cell r="G470">
            <v>3005</v>
          </cell>
          <cell r="H470">
            <v>5501.5626650949898</v>
          </cell>
          <cell r="I470">
            <v>3023</v>
          </cell>
          <cell r="J470">
            <v>4865.8499990612299</v>
          </cell>
          <cell r="K470">
            <v>2877</v>
          </cell>
          <cell r="L470">
            <v>4551.2399949871597</v>
          </cell>
          <cell r="M470">
            <v>2719</v>
          </cell>
          <cell r="N470">
            <v>33200</v>
          </cell>
          <cell r="O470">
            <v>4794.5699974326999</v>
          </cell>
          <cell r="P470">
            <v>2625.48135362433</v>
          </cell>
        </row>
        <row r="471">
          <cell r="B471">
            <v>460</v>
          </cell>
          <cell r="C471" t="str">
            <v>Tanda Bahaya Besar - (l=400 mm, tgg=450 mm)</v>
          </cell>
          <cell r="D471" t="str">
            <v>bh</v>
          </cell>
          <cell r="E471">
            <v>76152</v>
          </cell>
          <cell r="F471">
            <v>5215.2540531000504</v>
          </cell>
          <cell r="G471">
            <v>3005</v>
          </cell>
          <cell r="H471">
            <v>5501.5626650949898</v>
          </cell>
          <cell r="I471">
            <v>3023</v>
          </cell>
          <cell r="J471">
            <v>4865.8499990612299</v>
          </cell>
          <cell r="K471">
            <v>2877</v>
          </cell>
          <cell r="L471">
            <v>4551.2399949871597</v>
          </cell>
          <cell r="M471">
            <v>2719</v>
          </cell>
          <cell r="N471">
            <v>76152</v>
          </cell>
          <cell r="O471">
            <v>4794.5699974326999</v>
          </cell>
          <cell r="P471">
            <v>2625.48135362433</v>
          </cell>
        </row>
        <row r="472">
          <cell r="B472">
            <v>461</v>
          </cell>
          <cell r="C472" t="str">
            <v>Tanda Bahaya Kecil</v>
          </cell>
          <cell r="D472" t="str">
            <v>bh</v>
          </cell>
          <cell r="E472">
            <v>23172</v>
          </cell>
          <cell r="F472">
            <v>2897.36336283336</v>
          </cell>
          <cell r="G472">
            <v>1424</v>
          </cell>
          <cell r="H472">
            <v>3056.4237028305502</v>
          </cell>
          <cell r="I472">
            <v>1433</v>
          </cell>
          <cell r="J472">
            <v>2703.6899994783798</v>
          </cell>
          <cell r="K472">
            <v>1363</v>
          </cell>
          <cell r="L472">
            <v>2528.7899972147302</v>
          </cell>
          <cell r="M472">
            <v>1288</v>
          </cell>
          <cell r="N472">
            <v>23172</v>
          </cell>
          <cell r="O472">
            <v>2664.08999857349</v>
          </cell>
          <cell r="P472">
            <v>1243.6490622430999</v>
          </cell>
        </row>
        <row r="473">
          <cell r="B473">
            <v>462</v>
          </cell>
          <cell r="C473" t="str">
            <v>TC 3 x 50 + 1 x 35 sq mm (SPLN)</v>
          </cell>
          <cell r="D473" t="str">
            <v>bh</v>
          </cell>
          <cell r="E473" t="str">
            <v>PLN</v>
          </cell>
          <cell r="F473">
            <v>11632.490860714001</v>
          </cell>
          <cell r="G473">
            <v>6742</v>
          </cell>
          <cell r="H473">
            <v>12246.048172596</v>
          </cell>
          <cell r="I473">
            <v>6843</v>
          </cell>
          <cell r="J473">
            <v>10449.449997984</v>
          </cell>
          <cell r="K473">
            <v>6882</v>
          </cell>
          <cell r="L473">
            <v>9627.2499893963195</v>
          </cell>
          <cell r="M473">
            <v>6803</v>
          </cell>
          <cell r="N473" t="str">
            <v>PLN</v>
          </cell>
          <cell r="O473">
            <v>10248.4799945124</v>
          </cell>
          <cell r="P473">
            <v>6723.7476927051803</v>
          </cell>
        </row>
        <row r="474">
          <cell r="B474">
            <v>463</v>
          </cell>
          <cell r="C474" t="str">
            <v>TC 35 mm - 50 cm untuk kumisan</v>
          </cell>
          <cell r="D474" t="str">
            <v>bh</v>
          </cell>
          <cell r="E474" t="str">
            <v>PLN</v>
          </cell>
          <cell r="F474">
            <v>4635.7813805333799</v>
          </cell>
          <cell r="G474">
            <v>2757</v>
          </cell>
          <cell r="H474">
            <v>4890.2779245288802</v>
          </cell>
          <cell r="I474">
            <v>2799</v>
          </cell>
          <cell r="J474">
            <v>4325.3099991655199</v>
          </cell>
          <cell r="K474">
            <v>2815</v>
          </cell>
          <cell r="L474">
            <v>4045.8699955437801</v>
          </cell>
          <cell r="M474">
            <v>2782</v>
          </cell>
          <cell r="N474" t="str">
            <v>PLN</v>
          </cell>
          <cell r="O474">
            <v>4261.9499977179003</v>
          </cell>
          <cell r="P474">
            <v>2640.2566208803901</v>
          </cell>
        </row>
        <row r="475">
          <cell r="B475">
            <v>464</v>
          </cell>
          <cell r="C475" t="e">
            <v>#N/A</v>
          </cell>
          <cell r="D475" t="e">
            <v>#N/A</v>
          </cell>
          <cell r="E475" t="str">
            <v>PLN</v>
          </cell>
          <cell r="F475" t="e">
            <v>#N/A</v>
          </cell>
          <cell r="G475">
            <v>12253</v>
          </cell>
          <cell r="H475" t="e">
            <v>#N/A</v>
          </cell>
          <cell r="I475">
            <v>12434</v>
          </cell>
          <cell r="J475" t="e">
            <v>#N/A</v>
          </cell>
          <cell r="K475">
            <v>12506</v>
          </cell>
          <cell r="L475" t="e">
            <v>#N/A</v>
          </cell>
          <cell r="M475">
            <v>12363</v>
          </cell>
          <cell r="N475" t="str">
            <v>PLN</v>
          </cell>
          <cell r="O475" t="e">
            <v>#N/A</v>
          </cell>
          <cell r="P475">
            <v>11734.473870579501</v>
          </cell>
        </row>
        <row r="476">
          <cell r="B476">
            <v>465</v>
          </cell>
          <cell r="C476" t="str">
            <v>Tension Bracket (Load 600 kg)</v>
          </cell>
          <cell r="D476" t="str">
            <v>bh</v>
          </cell>
          <cell r="E476">
            <v>29501</v>
          </cell>
          <cell r="F476">
            <v>7906.8187201952496</v>
          </cell>
          <cell r="G476">
            <v>4508</v>
          </cell>
          <cell r="H476">
            <v>8327.6131805834393</v>
          </cell>
          <cell r="I476">
            <v>4535</v>
          </cell>
          <cell r="J476">
            <v>7152.7499986200201</v>
          </cell>
          <cell r="K476">
            <v>4314</v>
          </cell>
          <cell r="L476">
            <v>6608.6099927211199</v>
          </cell>
          <cell r="M476">
            <v>4077</v>
          </cell>
          <cell r="N476">
            <v>29501</v>
          </cell>
          <cell r="O476">
            <v>7021.0799962404999</v>
          </cell>
          <cell r="P476">
            <v>3938.2220304365001</v>
          </cell>
        </row>
        <row r="477">
          <cell r="B477">
            <v>466</v>
          </cell>
          <cell r="C477" t="str">
            <v>Terminal Lug 35 mm - Al 1 Hole</v>
          </cell>
          <cell r="D477" t="str">
            <v>bh</v>
          </cell>
          <cell r="E477" t="str">
            <v>PLN</v>
          </cell>
          <cell r="F477">
            <v>9561.2990973500891</v>
          </cell>
          <cell r="G477">
            <v>6009</v>
          </cell>
          <cell r="H477">
            <v>10086.1982193408</v>
          </cell>
          <cell r="I477">
            <v>6046</v>
          </cell>
          <cell r="J477">
            <v>8920.8899982789007</v>
          </cell>
          <cell r="K477">
            <v>5752</v>
          </cell>
          <cell r="L477">
            <v>8343.9399908097803</v>
          </cell>
          <cell r="M477">
            <v>5437</v>
          </cell>
          <cell r="N477" t="str">
            <v>PLN</v>
          </cell>
          <cell r="O477">
            <v>8790.2099952932003</v>
          </cell>
          <cell r="P477">
            <v>5250.9627072486601</v>
          </cell>
        </row>
        <row r="478">
          <cell r="B478">
            <v>467</v>
          </cell>
          <cell r="C478" t="str">
            <v>Terminal Lug 35 mm - Al 2 Hole</v>
          </cell>
          <cell r="D478" t="str">
            <v>bh</v>
          </cell>
          <cell r="E478" t="str">
            <v>PLN</v>
          </cell>
          <cell r="F478">
            <v>9561.2990973500891</v>
          </cell>
          <cell r="G478">
            <v>6009</v>
          </cell>
          <cell r="H478">
            <v>10086.1982193408</v>
          </cell>
          <cell r="I478">
            <v>6046</v>
          </cell>
          <cell r="J478">
            <v>8920.8899982789007</v>
          </cell>
          <cell r="K478">
            <v>5752</v>
          </cell>
          <cell r="L478">
            <v>8343.9399908097803</v>
          </cell>
          <cell r="M478">
            <v>5437</v>
          </cell>
          <cell r="N478" t="str">
            <v>PLN</v>
          </cell>
          <cell r="O478">
            <v>8790.2099952932003</v>
          </cell>
          <cell r="P478">
            <v>5250.9627072486601</v>
          </cell>
        </row>
        <row r="479">
          <cell r="B479">
            <v>468</v>
          </cell>
          <cell r="C479" t="str">
            <v>Terminal Lug 35 mm - Al/Cu 1 Hole</v>
          </cell>
          <cell r="D479" t="str">
            <v>bh</v>
          </cell>
          <cell r="E479" t="str">
            <v>PLN</v>
          </cell>
          <cell r="F479">
            <v>9561.2990973500891</v>
          </cell>
          <cell r="G479">
            <v>6009</v>
          </cell>
          <cell r="H479">
            <v>10086.1982193408</v>
          </cell>
          <cell r="I479">
            <v>6046</v>
          </cell>
          <cell r="J479">
            <v>8920.8899982789007</v>
          </cell>
          <cell r="K479">
            <v>5752</v>
          </cell>
          <cell r="L479">
            <v>8343.9399908097803</v>
          </cell>
          <cell r="M479">
            <v>5437</v>
          </cell>
          <cell r="N479" t="str">
            <v>PLN</v>
          </cell>
          <cell r="O479">
            <v>8790.2099952932003</v>
          </cell>
          <cell r="P479">
            <v>5250.9627072486601</v>
          </cell>
        </row>
        <row r="480">
          <cell r="B480">
            <v>469</v>
          </cell>
          <cell r="C480" t="str">
            <v>Terminal Lug 35 mm - Al/Cu 2 Hole</v>
          </cell>
          <cell r="D480" t="str">
            <v>bh</v>
          </cell>
          <cell r="E480" t="str">
            <v>PLN</v>
          </cell>
          <cell r="F480">
            <v>9561.2990973500891</v>
          </cell>
          <cell r="G480">
            <v>6009</v>
          </cell>
          <cell r="H480">
            <v>10086.1982193408</v>
          </cell>
          <cell r="I480">
            <v>6046</v>
          </cell>
          <cell r="J480">
            <v>8920.8899982789007</v>
          </cell>
          <cell r="K480">
            <v>5752</v>
          </cell>
          <cell r="L480">
            <v>8343.9399908097803</v>
          </cell>
          <cell r="M480">
            <v>5437</v>
          </cell>
          <cell r="N480" t="str">
            <v>PLN</v>
          </cell>
          <cell r="O480">
            <v>8790.2099952932003</v>
          </cell>
          <cell r="P480">
            <v>5250.9627072486601</v>
          </cell>
        </row>
        <row r="481">
          <cell r="B481">
            <v>470</v>
          </cell>
          <cell r="C481" t="str">
            <v>Terminal Lug 35 mm - Cu 2 Hole</v>
          </cell>
          <cell r="D481" t="str">
            <v>bh</v>
          </cell>
          <cell r="E481" t="str">
            <v>PLN</v>
          </cell>
          <cell r="F481">
            <v>9561.2990973500891</v>
          </cell>
          <cell r="G481">
            <v>6009</v>
          </cell>
          <cell r="H481">
            <v>10086.1982193408</v>
          </cell>
          <cell r="I481">
            <v>6046</v>
          </cell>
          <cell r="J481">
            <v>8920.8899982789007</v>
          </cell>
          <cell r="K481">
            <v>5752</v>
          </cell>
          <cell r="L481">
            <v>8343.9399908097803</v>
          </cell>
          <cell r="M481">
            <v>5437</v>
          </cell>
          <cell r="N481" t="str">
            <v>PLN</v>
          </cell>
          <cell r="O481">
            <v>8790.2099952932003</v>
          </cell>
          <cell r="P481">
            <v>5250.9627072486601</v>
          </cell>
        </row>
        <row r="482">
          <cell r="B482">
            <v>471</v>
          </cell>
          <cell r="C482" t="str">
            <v>Terminal Lug 50 mm - Al 1 Hole</v>
          </cell>
          <cell r="D482" t="str">
            <v>bh</v>
          </cell>
          <cell r="E482" t="str">
            <v>PLN</v>
          </cell>
          <cell r="F482">
            <v>12748.398796466799</v>
          </cell>
          <cell r="G482">
            <v>7725</v>
          </cell>
          <cell r="H482">
            <v>13448.2642924544</v>
          </cell>
          <cell r="I482">
            <v>7775</v>
          </cell>
          <cell r="J482">
            <v>11893.8599977053</v>
          </cell>
          <cell r="K482">
            <v>7394</v>
          </cell>
          <cell r="L482">
            <v>11124.9299877467</v>
          </cell>
          <cell r="M482">
            <v>6989</v>
          </cell>
          <cell r="N482" t="str">
            <v>PLN</v>
          </cell>
          <cell r="O482">
            <v>11719.6199937246</v>
          </cell>
          <cell r="P482">
            <v>6751.2377664625601</v>
          </cell>
        </row>
        <row r="483">
          <cell r="B483">
            <v>472</v>
          </cell>
          <cell r="C483" t="str">
            <v>Terminal Lug 50 mm - Al 2 Hole</v>
          </cell>
          <cell r="D483" t="str">
            <v>bh</v>
          </cell>
          <cell r="E483" t="str">
            <v>PLN</v>
          </cell>
          <cell r="F483">
            <v>12748.398796466799</v>
          </cell>
          <cell r="G483">
            <v>7725</v>
          </cell>
          <cell r="H483">
            <v>13448.2642924544</v>
          </cell>
          <cell r="I483">
            <v>7775</v>
          </cell>
          <cell r="J483">
            <v>11893.8599977053</v>
          </cell>
          <cell r="K483">
            <v>7394</v>
          </cell>
          <cell r="L483">
            <v>11124.9299877467</v>
          </cell>
          <cell r="M483">
            <v>6989</v>
          </cell>
          <cell r="N483" t="str">
            <v>PLN</v>
          </cell>
          <cell r="O483">
            <v>11719.6199937246</v>
          </cell>
          <cell r="P483">
            <v>6751.2377664625601</v>
          </cell>
        </row>
        <row r="484">
          <cell r="B484">
            <v>473</v>
          </cell>
          <cell r="C484" t="str">
            <v>Terminal Lug 50 mm - Al/Cu 1 Hole</v>
          </cell>
          <cell r="D484" t="str">
            <v>bh</v>
          </cell>
          <cell r="E484" t="str">
            <v>PLN</v>
          </cell>
          <cell r="F484">
            <v>12748.398796466799</v>
          </cell>
          <cell r="G484">
            <v>7725</v>
          </cell>
          <cell r="H484">
            <v>13448.2642924544</v>
          </cell>
          <cell r="I484">
            <v>7775</v>
          </cell>
          <cell r="J484">
            <v>11893.8599977053</v>
          </cell>
          <cell r="K484">
            <v>7394</v>
          </cell>
          <cell r="L484">
            <v>11124.9299877467</v>
          </cell>
          <cell r="M484">
            <v>6989</v>
          </cell>
          <cell r="N484" t="str">
            <v>PLN</v>
          </cell>
          <cell r="O484">
            <v>11719.6199937246</v>
          </cell>
          <cell r="P484">
            <v>6751.2377664625601</v>
          </cell>
        </row>
        <row r="485">
          <cell r="B485">
            <v>474</v>
          </cell>
          <cell r="C485" t="str">
            <v>Terminal Lug 50 mm - Al/Cu 2 Hole</v>
          </cell>
          <cell r="D485" t="str">
            <v>bh</v>
          </cell>
          <cell r="E485" t="str">
            <v>PLN</v>
          </cell>
          <cell r="F485">
            <v>12748.398796466799</v>
          </cell>
          <cell r="G485">
            <v>7725</v>
          </cell>
          <cell r="H485">
            <v>13448.2642924544</v>
          </cell>
          <cell r="I485">
            <v>7775</v>
          </cell>
          <cell r="J485">
            <v>11893.8599977053</v>
          </cell>
          <cell r="K485">
            <v>7394</v>
          </cell>
          <cell r="L485">
            <v>11124.9299877467</v>
          </cell>
          <cell r="M485">
            <v>6989</v>
          </cell>
          <cell r="N485" t="str">
            <v>PLN</v>
          </cell>
          <cell r="O485">
            <v>11719.6199937246</v>
          </cell>
          <cell r="P485">
            <v>6751.2377664625601</v>
          </cell>
        </row>
        <row r="486">
          <cell r="B486">
            <v>475</v>
          </cell>
          <cell r="C486" t="str">
            <v>Terminal Lug 50 mm - Cu 2 Hole</v>
          </cell>
          <cell r="D486" t="str">
            <v>bh</v>
          </cell>
          <cell r="E486" t="str">
            <v>PLN</v>
          </cell>
          <cell r="F486">
            <v>12748.398796466799</v>
          </cell>
          <cell r="G486">
            <v>7725</v>
          </cell>
          <cell r="H486">
            <v>13448.2642924544</v>
          </cell>
          <cell r="I486">
            <v>7775</v>
          </cell>
          <cell r="J486">
            <v>11893.8599977053</v>
          </cell>
          <cell r="K486">
            <v>7394</v>
          </cell>
          <cell r="L486">
            <v>11124.9299877467</v>
          </cell>
          <cell r="M486">
            <v>6989</v>
          </cell>
          <cell r="N486" t="str">
            <v>PLN</v>
          </cell>
          <cell r="O486">
            <v>11719.6199937246</v>
          </cell>
          <cell r="P486">
            <v>6751.2377664625601</v>
          </cell>
        </row>
        <row r="487">
          <cell r="B487">
            <v>476</v>
          </cell>
          <cell r="C487" t="str">
            <v>Terminal Lug 70 mm - Al/Cu 2 Hole</v>
          </cell>
          <cell r="D487" t="str">
            <v>bh</v>
          </cell>
          <cell r="E487" t="str">
            <v>PLN</v>
          </cell>
          <cell r="F487">
            <v>12748.398796466799</v>
          </cell>
          <cell r="G487">
            <v>7725</v>
          </cell>
          <cell r="H487">
            <v>13448.2642924544</v>
          </cell>
          <cell r="I487">
            <v>7775</v>
          </cell>
          <cell r="J487">
            <v>11893.8599977053</v>
          </cell>
          <cell r="K487">
            <v>7394</v>
          </cell>
          <cell r="L487">
            <v>11124.9299877467</v>
          </cell>
          <cell r="M487">
            <v>6989</v>
          </cell>
          <cell r="N487" t="str">
            <v>PLN</v>
          </cell>
          <cell r="O487">
            <v>11719.6199937246</v>
          </cell>
          <cell r="P487">
            <v>6751.2377664625601</v>
          </cell>
        </row>
        <row r="488">
          <cell r="B488">
            <v>477</v>
          </cell>
          <cell r="C488" t="str">
            <v>Terminal Lug 70 mm - Cu 2 Hole</v>
          </cell>
          <cell r="D488" t="str">
            <v>bh</v>
          </cell>
          <cell r="E488" t="str">
            <v>PLN</v>
          </cell>
          <cell r="F488">
            <v>12748.398796466799</v>
          </cell>
          <cell r="G488">
            <v>7725</v>
          </cell>
          <cell r="H488">
            <v>13448.2642924544</v>
          </cell>
          <cell r="I488">
            <v>7775</v>
          </cell>
          <cell r="J488">
            <v>11893.8599977053</v>
          </cell>
          <cell r="K488">
            <v>7394</v>
          </cell>
          <cell r="L488">
            <v>11124.9299877467</v>
          </cell>
          <cell r="M488">
            <v>6989</v>
          </cell>
          <cell r="N488" t="str">
            <v>PLN</v>
          </cell>
          <cell r="O488">
            <v>11719.6199937246</v>
          </cell>
          <cell r="P488">
            <v>6751.2377664625601</v>
          </cell>
        </row>
        <row r="489">
          <cell r="B489">
            <v>478</v>
          </cell>
          <cell r="C489" t="str">
            <v>Terminal Lug 70 mm - Al 1 Hole</v>
          </cell>
          <cell r="D489" t="str">
            <v>bh</v>
          </cell>
          <cell r="E489" t="str">
            <v>PLN</v>
          </cell>
          <cell r="F489">
            <v>12748.398796466799</v>
          </cell>
          <cell r="G489">
            <v>7725</v>
          </cell>
          <cell r="H489">
            <v>13448.2642924544</v>
          </cell>
          <cell r="I489">
            <v>7775</v>
          </cell>
          <cell r="J489">
            <v>11893.8599977053</v>
          </cell>
          <cell r="K489">
            <v>7394</v>
          </cell>
          <cell r="L489">
            <v>11124.9299877467</v>
          </cell>
          <cell r="M489">
            <v>6989</v>
          </cell>
          <cell r="N489" t="str">
            <v>PLN</v>
          </cell>
          <cell r="O489">
            <v>11719.6199937246</v>
          </cell>
          <cell r="P489">
            <v>6751.2377664625601</v>
          </cell>
        </row>
        <row r="490">
          <cell r="B490">
            <v>479</v>
          </cell>
          <cell r="C490" t="str">
            <v>Terminal Lug 70 mm - Al 2 Hole</v>
          </cell>
          <cell r="D490" t="str">
            <v>bh</v>
          </cell>
          <cell r="E490" t="str">
            <v>PLN</v>
          </cell>
          <cell r="F490">
            <v>12748.398796466799</v>
          </cell>
          <cell r="G490">
            <v>7725</v>
          </cell>
          <cell r="H490">
            <v>13448.2642924544</v>
          </cell>
          <cell r="I490">
            <v>7775</v>
          </cell>
          <cell r="J490">
            <v>11893.8599977053</v>
          </cell>
          <cell r="K490">
            <v>7394</v>
          </cell>
          <cell r="L490">
            <v>11124.9299877467</v>
          </cell>
          <cell r="M490">
            <v>6989</v>
          </cell>
          <cell r="N490" t="str">
            <v>PLN</v>
          </cell>
          <cell r="O490">
            <v>11719.6199937246</v>
          </cell>
          <cell r="P490">
            <v>6751.2377664625601</v>
          </cell>
        </row>
        <row r="491">
          <cell r="B491">
            <v>480</v>
          </cell>
          <cell r="C491" t="str">
            <v>Terminal Lug 150 mm - Al 2 Hole</v>
          </cell>
          <cell r="D491" t="str">
            <v>bh</v>
          </cell>
          <cell r="E491" t="str">
            <v>PLN</v>
          </cell>
          <cell r="F491">
            <v>13907.344141600101</v>
          </cell>
          <cell r="G491">
            <v>9487</v>
          </cell>
          <cell r="H491">
            <v>14670.833773586601</v>
          </cell>
          <cell r="I491">
            <v>9547</v>
          </cell>
          <cell r="J491">
            <v>12975.9299974966</v>
          </cell>
          <cell r="K491">
            <v>9080</v>
          </cell>
          <cell r="L491">
            <v>12136.639986632401</v>
          </cell>
          <cell r="M491">
            <v>8583</v>
          </cell>
          <cell r="N491" t="str">
            <v>PLN</v>
          </cell>
          <cell r="O491">
            <v>12784.859993154199</v>
          </cell>
          <cell r="P491">
            <v>8290.9937482873593</v>
          </cell>
        </row>
        <row r="492">
          <cell r="B492">
            <v>481</v>
          </cell>
          <cell r="C492" t="str">
            <v>Terminal Lug 150 mm - Cu 2 Hole</v>
          </cell>
          <cell r="D492" t="str">
            <v>bh</v>
          </cell>
          <cell r="E492" t="str">
            <v>PLN</v>
          </cell>
          <cell r="F492">
            <v>13907.344141600101</v>
          </cell>
          <cell r="G492">
            <v>9487</v>
          </cell>
          <cell r="H492">
            <v>14670.833773586601</v>
          </cell>
          <cell r="I492">
            <v>9547</v>
          </cell>
          <cell r="J492">
            <v>12975.9299974966</v>
          </cell>
          <cell r="K492">
            <v>9080</v>
          </cell>
          <cell r="L492">
            <v>12136.639986632401</v>
          </cell>
          <cell r="M492">
            <v>8583</v>
          </cell>
          <cell r="N492" t="str">
            <v>PLN</v>
          </cell>
          <cell r="O492">
            <v>12784.859993154199</v>
          </cell>
          <cell r="P492">
            <v>8290.9937482873593</v>
          </cell>
        </row>
        <row r="493">
          <cell r="B493">
            <v>482</v>
          </cell>
          <cell r="C493" t="str">
            <v>Terminal Lug 240 mm - Al 2 Hole</v>
          </cell>
          <cell r="D493" t="str">
            <v>bh</v>
          </cell>
          <cell r="E493" t="str">
            <v>PLN</v>
          </cell>
          <cell r="F493">
            <v>13907.344141600101</v>
          </cell>
          <cell r="G493">
            <v>11266</v>
          </cell>
          <cell r="H493">
            <v>14670.833773586601</v>
          </cell>
          <cell r="I493">
            <v>11337</v>
          </cell>
          <cell r="J493">
            <v>12975.9299974966</v>
          </cell>
          <cell r="K493">
            <v>10783</v>
          </cell>
          <cell r="L493">
            <v>12136.639986632401</v>
          </cell>
          <cell r="M493">
            <v>10193</v>
          </cell>
          <cell r="N493" t="str">
            <v>PLN</v>
          </cell>
          <cell r="O493">
            <v>12784.859993154199</v>
          </cell>
          <cell r="P493">
            <v>9845.5550760912392</v>
          </cell>
        </row>
        <row r="494">
          <cell r="B494">
            <v>483</v>
          </cell>
          <cell r="C494" t="str">
            <v>Terminal Lug 240 mm - Cu 2 Hole</v>
          </cell>
          <cell r="D494" t="str">
            <v>bh</v>
          </cell>
          <cell r="E494" t="str">
            <v>PLN</v>
          </cell>
          <cell r="F494">
            <v>14486.816814166799</v>
          </cell>
          <cell r="G494">
            <v>11266</v>
          </cell>
          <cell r="H494">
            <v>15282.1185141527</v>
          </cell>
          <cell r="I494">
            <v>11337</v>
          </cell>
          <cell r="J494">
            <v>13516.4699973923</v>
          </cell>
          <cell r="K494">
            <v>10783</v>
          </cell>
          <cell r="L494">
            <v>12642.0099860758</v>
          </cell>
          <cell r="M494">
            <v>10193</v>
          </cell>
          <cell r="N494" t="str">
            <v>PLN</v>
          </cell>
          <cell r="O494">
            <v>13317.479992869001</v>
          </cell>
          <cell r="P494">
            <v>9845.5550760912392</v>
          </cell>
        </row>
        <row r="495">
          <cell r="B495">
            <v>484</v>
          </cell>
          <cell r="C495" t="e">
            <v>#N/A</v>
          </cell>
          <cell r="D495" t="e">
            <v>#N/A</v>
          </cell>
          <cell r="E495" t="str">
            <v>PLN</v>
          </cell>
          <cell r="F495" t="e">
            <v>#N/A</v>
          </cell>
          <cell r="G495">
            <v>1022475</v>
          </cell>
          <cell r="H495" t="e">
            <v>#N/A</v>
          </cell>
          <cell r="I495">
            <v>1037601</v>
          </cell>
          <cell r="J495" t="e">
            <v>#N/A</v>
          </cell>
          <cell r="K495">
            <v>1043613</v>
          </cell>
          <cell r="L495" t="e">
            <v>#N/A</v>
          </cell>
          <cell r="M495">
            <v>1031658</v>
          </cell>
          <cell r="N495" t="str">
            <v>PLN</v>
          </cell>
          <cell r="O495" t="e">
            <v>#N/A</v>
          </cell>
          <cell r="P495">
            <v>1019779.7309461799</v>
          </cell>
        </row>
        <row r="496">
          <cell r="B496">
            <v>485</v>
          </cell>
          <cell r="C496" t="e">
            <v>#N/A</v>
          </cell>
          <cell r="D496" t="e">
            <v>#N/A</v>
          </cell>
          <cell r="E496" t="str">
            <v>PLN</v>
          </cell>
          <cell r="F496" t="e">
            <v>#N/A</v>
          </cell>
          <cell r="G496">
            <v>1022475</v>
          </cell>
          <cell r="H496" t="e">
            <v>#N/A</v>
          </cell>
          <cell r="I496">
            <v>1037601</v>
          </cell>
          <cell r="J496" t="e">
            <v>#N/A</v>
          </cell>
          <cell r="K496">
            <v>1043613</v>
          </cell>
          <cell r="L496" t="e">
            <v>#N/A</v>
          </cell>
          <cell r="M496">
            <v>1031658</v>
          </cell>
          <cell r="N496" t="str">
            <v>PLN</v>
          </cell>
          <cell r="O496" t="e">
            <v>#N/A</v>
          </cell>
          <cell r="P496">
            <v>1019779.7309461799</v>
          </cell>
        </row>
        <row r="497">
          <cell r="B497">
            <v>486</v>
          </cell>
          <cell r="C497" t="e">
            <v>#N/A</v>
          </cell>
          <cell r="D497" t="e">
            <v>#N/A</v>
          </cell>
          <cell r="E497" t="str">
            <v>PLN</v>
          </cell>
          <cell r="F497" t="e">
            <v>#N/A</v>
          </cell>
          <cell r="G497">
            <v>1378328</v>
          </cell>
          <cell r="H497" t="e">
            <v>#N/A</v>
          </cell>
          <cell r="I497">
            <v>1398717</v>
          </cell>
          <cell r="J497" t="e">
            <v>#N/A</v>
          </cell>
          <cell r="K497">
            <v>1406822</v>
          </cell>
          <cell r="L497" t="e">
            <v>#N/A</v>
          </cell>
          <cell r="M497">
            <v>1390706</v>
          </cell>
          <cell r="N497" t="str">
            <v>PLN</v>
          </cell>
          <cell r="O497" t="e">
            <v>#N/A</v>
          </cell>
          <cell r="P497">
            <v>1320128.3104401999</v>
          </cell>
        </row>
        <row r="498">
          <cell r="B498">
            <v>487</v>
          </cell>
          <cell r="C498" t="e">
            <v>#N/A</v>
          </cell>
          <cell r="D498" t="e">
            <v>#N/A</v>
          </cell>
          <cell r="E498" t="str">
            <v>PLN</v>
          </cell>
          <cell r="F498" t="e">
            <v>#N/A</v>
          </cell>
          <cell r="G498">
            <v>1378328</v>
          </cell>
          <cell r="H498" t="e">
            <v>#N/A</v>
          </cell>
          <cell r="I498">
            <v>1398717</v>
          </cell>
          <cell r="J498" t="e">
            <v>#N/A</v>
          </cell>
          <cell r="K498">
            <v>1406822</v>
          </cell>
          <cell r="L498" t="e">
            <v>#N/A</v>
          </cell>
          <cell r="M498">
            <v>1390706</v>
          </cell>
          <cell r="N498" t="str">
            <v>PLN</v>
          </cell>
          <cell r="O498" t="e">
            <v>#N/A</v>
          </cell>
          <cell r="P498">
            <v>1320128.3104401999</v>
          </cell>
        </row>
        <row r="499">
          <cell r="B499">
            <v>488</v>
          </cell>
          <cell r="C499" t="e">
            <v>#N/A</v>
          </cell>
          <cell r="D499" t="e">
            <v>#N/A</v>
          </cell>
          <cell r="E499" t="str">
            <v>PLN</v>
          </cell>
          <cell r="F499" t="e">
            <v>#N/A</v>
          </cell>
          <cell r="G499">
            <v>1378328</v>
          </cell>
          <cell r="H499" t="e">
            <v>#N/A</v>
          </cell>
          <cell r="I499">
            <v>1398717</v>
          </cell>
          <cell r="J499" t="e">
            <v>#N/A</v>
          </cell>
          <cell r="K499">
            <v>1406822</v>
          </cell>
          <cell r="L499" t="e">
            <v>#N/A</v>
          </cell>
          <cell r="M499">
            <v>1390706</v>
          </cell>
          <cell r="N499" t="str">
            <v>PLN</v>
          </cell>
          <cell r="O499" t="e">
            <v>#N/A</v>
          </cell>
          <cell r="P499">
            <v>1320128.3104401999</v>
          </cell>
        </row>
        <row r="500">
          <cell r="B500">
            <v>489</v>
          </cell>
          <cell r="C500" t="str">
            <v>Termination Outdoor 24 kV - uk. 150  mm - 1 Core/MVTIC</v>
          </cell>
          <cell r="D500" t="str">
            <v>Set</v>
          </cell>
          <cell r="E500" t="str">
            <v>PLN</v>
          </cell>
          <cell r="F500">
            <v>2297212</v>
          </cell>
          <cell r="G500">
            <v>1378328</v>
          </cell>
          <cell r="H500">
            <v>2331195</v>
          </cell>
          <cell r="I500">
            <v>1398717</v>
          </cell>
          <cell r="J500">
            <v>2344703</v>
          </cell>
          <cell r="K500">
            <v>1406822</v>
          </cell>
          <cell r="L500">
            <v>2317843</v>
          </cell>
          <cell r="M500">
            <v>1390706</v>
          </cell>
          <cell r="N500" t="str">
            <v>PLN</v>
          </cell>
          <cell r="O500">
            <v>2200214</v>
          </cell>
          <cell r="P500">
            <v>1320128.3104401999</v>
          </cell>
        </row>
        <row r="501">
          <cell r="B501">
            <v>490</v>
          </cell>
          <cell r="C501" t="str">
            <v>Timah Segel</v>
          </cell>
          <cell r="D501" t="str">
            <v>bh</v>
          </cell>
          <cell r="E501" t="str">
            <v>PLN</v>
          </cell>
          <cell r="F501">
            <v>1750.15324790976</v>
          </cell>
          <cell r="G501">
            <v>1103</v>
          </cell>
          <cell r="H501">
            <v>1850.1060062925999</v>
          </cell>
          <cell r="I501">
            <v>1120</v>
          </cell>
          <cell r="J501">
            <v>1698.8399996722401</v>
          </cell>
          <cell r="K501">
            <v>1126</v>
          </cell>
          <cell r="L501">
            <v>1613.1099982232799</v>
          </cell>
          <cell r="M501">
            <v>1113</v>
          </cell>
          <cell r="N501" t="str">
            <v>PLN</v>
          </cell>
          <cell r="O501">
            <v>1682.0099990993499</v>
          </cell>
          <cell r="P501">
            <v>1056.10264835216</v>
          </cell>
        </row>
        <row r="502">
          <cell r="B502">
            <v>491</v>
          </cell>
          <cell r="C502" t="str">
            <v>Trafo Distribusi 20 kV 3 PH 50 kVA Yzn5 (D3)</v>
          </cell>
          <cell r="D502" t="str">
            <v>bh</v>
          </cell>
          <cell r="E502" t="str">
            <v>PLN</v>
          </cell>
          <cell r="F502">
            <v>901216.43922760896</v>
          </cell>
          <cell r="G502">
            <v>551331</v>
          </cell>
          <cell r="H502">
            <v>951921.04195740703</v>
          </cell>
          <cell r="I502">
            <v>559487</v>
          </cell>
          <cell r="J502">
            <v>863800.73983334703</v>
          </cell>
          <cell r="K502">
            <v>562729</v>
          </cell>
          <cell r="L502">
            <v>816359.75910084206</v>
          </cell>
          <cell r="M502">
            <v>556283</v>
          </cell>
          <cell r="N502" t="str">
            <v>PLN</v>
          </cell>
          <cell r="O502">
            <v>853906.67954276805</v>
          </cell>
          <cell r="P502">
            <v>528051.32417607796</v>
          </cell>
        </row>
        <row r="503">
          <cell r="B503">
            <v>492</v>
          </cell>
          <cell r="C503" t="str">
            <v>Trafo Distribusi 20 kV 3 PH 100 kVA Yzn5 (D3)</v>
          </cell>
          <cell r="D503" t="str">
            <v>bh</v>
          </cell>
          <cell r="E503" t="str">
            <v>PLN</v>
          </cell>
          <cell r="F503">
            <v>1001351.5991417899</v>
          </cell>
          <cell r="G503">
            <v>612591</v>
          </cell>
          <cell r="H503">
            <v>1057690.0466193401</v>
          </cell>
          <cell r="I503">
            <v>621653</v>
          </cell>
          <cell r="J503">
            <v>959778.26981483097</v>
          </cell>
          <cell r="K503">
            <v>625255</v>
          </cell>
          <cell r="L503">
            <v>907066.39900093502</v>
          </cell>
          <cell r="M503">
            <v>618092</v>
          </cell>
          <cell r="N503" t="str">
            <v>PLN</v>
          </cell>
          <cell r="O503">
            <v>948784.31949196395</v>
          </cell>
          <cell r="P503">
            <v>586723.69352897594</v>
          </cell>
        </row>
        <row r="504">
          <cell r="B504">
            <v>493</v>
          </cell>
          <cell r="C504" t="str">
            <v>Trafo Distribusi 20 kV 3 PH 160 kVA Yzn5 (D3)</v>
          </cell>
          <cell r="D504" t="str">
            <v>bh</v>
          </cell>
          <cell r="E504" t="str">
            <v>PLN</v>
          </cell>
          <cell r="F504">
            <v>1201621.9189701499</v>
          </cell>
          <cell r="G504">
            <v>689165</v>
          </cell>
          <cell r="H504">
            <v>1269228.0559432099</v>
          </cell>
          <cell r="I504">
            <v>699359</v>
          </cell>
          <cell r="J504">
            <v>1151733.3297778</v>
          </cell>
          <cell r="K504">
            <v>703411</v>
          </cell>
          <cell r="L504">
            <v>1088479.67880112</v>
          </cell>
          <cell r="M504">
            <v>695354</v>
          </cell>
          <cell r="N504" t="str">
            <v>PLN</v>
          </cell>
          <cell r="O504">
            <v>1138541.57939036</v>
          </cell>
          <cell r="P504">
            <v>660064.15522009798</v>
          </cell>
        </row>
        <row r="505">
          <cell r="B505">
            <v>494</v>
          </cell>
          <cell r="C505" t="str">
            <v>Trafo Distribusi 20 kV 3 PH 200 kVA Dyn5 (D3)</v>
          </cell>
          <cell r="D505" t="str">
            <v>bh</v>
          </cell>
          <cell r="E505" t="str">
            <v>PLN</v>
          </cell>
          <cell r="F505">
            <v>1301757.0788843201</v>
          </cell>
          <cell r="G505">
            <v>787617</v>
          </cell>
          <cell r="H505">
            <v>1374997.0606051399</v>
          </cell>
          <cell r="I505">
            <v>799267</v>
          </cell>
          <cell r="J505">
            <v>1247711.84975928</v>
          </cell>
          <cell r="K505">
            <v>803899</v>
          </cell>
          <cell r="L505">
            <v>1179186.31870122</v>
          </cell>
          <cell r="M505">
            <v>794689</v>
          </cell>
          <cell r="N505" t="str">
            <v>PLN</v>
          </cell>
          <cell r="O505">
            <v>1233420.20933955</v>
          </cell>
          <cell r="P505">
            <v>754359.03453725495</v>
          </cell>
        </row>
        <row r="506">
          <cell r="B506">
            <v>495</v>
          </cell>
          <cell r="C506" t="str">
            <v>Trafo Distribusi 20 kV 3 PH 250 kVA Dyn5 (D3)</v>
          </cell>
          <cell r="D506" t="str">
            <v>bh</v>
          </cell>
          <cell r="E506" t="str">
            <v>PLN</v>
          </cell>
          <cell r="F506">
            <v>1502027.39871268</v>
          </cell>
          <cell r="G506">
            <v>918885</v>
          </cell>
          <cell r="H506">
            <v>1586535.06992901</v>
          </cell>
          <cell r="I506">
            <v>932479</v>
          </cell>
          <cell r="J506">
            <v>1439666.90972225</v>
          </cell>
          <cell r="K506">
            <v>937882</v>
          </cell>
          <cell r="L506">
            <v>1360599.5985014001</v>
          </cell>
          <cell r="M506">
            <v>927137</v>
          </cell>
          <cell r="N506" t="str">
            <v>PLN</v>
          </cell>
          <cell r="O506">
            <v>1423176.4792379499</v>
          </cell>
          <cell r="P506">
            <v>880085.54029346397</v>
          </cell>
        </row>
        <row r="507">
          <cell r="B507">
            <v>496</v>
          </cell>
          <cell r="C507" t="str">
            <v>Tree Way Load Break Switch 24 kV-630 A Motorized 12,5 kA c/w PTCC</v>
          </cell>
          <cell r="D507" t="str">
            <v>set</v>
          </cell>
          <cell r="E507" t="str">
            <v>PLN</v>
          </cell>
          <cell r="F507">
            <v>1508272.1862532799</v>
          </cell>
          <cell r="G507">
            <v>918885</v>
          </cell>
          <cell r="H507">
            <v>1589972.9242596701</v>
          </cell>
          <cell r="I507">
            <v>932479</v>
          </cell>
          <cell r="J507">
            <v>1391826.1497314801</v>
          </cell>
          <cell r="K507">
            <v>937882</v>
          </cell>
          <cell r="L507">
            <v>1296273.07857225</v>
          </cell>
          <cell r="M507">
            <v>927137</v>
          </cell>
          <cell r="N507" t="str">
            <v>PLN</v>
          </cell>
          <cell r="O507">
            <v>1369577.87926665</v>
          </cell>
          <cell r="P507">
            <v>880085.54029346397</v>
          </cell>
        </row>
        <row r="508">
          <cell r="B508">
            <v>497</v>
          </cell>
          <cell r="C508" t="str">
            <v>Turn Buckle TM 3/4" (7000 kg) - TM - (l=42 mm, t=6 mm)</v>
          </cell>
          <cell r="D508" t="str">
            <v>bh</v>
          </cell>
          <cell r="E508">
            <v>139951</v>
          </cell>
          <cell r="F508">
            <v>17384.180177000198</v>
          </cell>
          <cell r="G508">
            <v>10815</v>
          </cell>
          <cell r="H508">
            <v>18338.5422169833</v>
          </cell>
          <cell r="I508">
            <v>10884</v>
          </cell>
          <cell r="J508">
            <v>16219.1699968708</v>
          </cell>
          <cell r="K508">
            <v>10351</v>
          </cell>
          <cell r="L508">
            <v>15169.8299832916</v>
          </cell>
          <cell r="M508">
            <v>9785</v>
          </cell>
          <cell r="N508">
            <v>139951</v>
          </cell>
          <cell r="O508">
            <v>15981.5699914425</v>
          </cell>
          <cell r="P508">
            <v>9451.7328730475892</v>
          </cell>
        </row>
        <row r="509">
          <cell r="B509">
            <v>498</v>
          </cell>
          <cell r="C509" t="str">
            <v>Turn Buckle TR 5/8" (4000 kg) - TR - (l=33 mm, t=6 mm)</v>
          </cell>
          <cell r="D509" t="str">
            <v>bh</v>
          </cell>
          <cell r="E509">
            <v>110162</v>
          </cell>
          <cell r="F509">
            <v>16225.234831866799</v>
          </cell>
          <cell r="G509">
            <v>10015</v>
          </cell>
          <cell r="H509">
            <v>17115.972735851101</v>
          </cell>
          <cell r="I509">
            <v>10077</v>
          </cell>
          <cell r="J509">
            <v>15138.0899970794</v>
          </cell>
          <cell r="K509">
            <v>9585</v>
          </cell>
          <cell r="L509">
            <v>14159.0899844048</v>
          </cell>
          <cell r="M509">
            <v>9060</v>
          </cell>
          <cell r="N509">
            <v>110162</v>
          </cell>
          <cell r="O509">
            <v>14916.329992012899</v>
          </cell>
          <cell r="P509">
            <v>8751.6045120810995</v>
          </cell>
        </row>
        <row r="510">
          <cell r="B510">
            <v>499</v>
          </cell>
          <cell r="C510" t="str">
            <v>Twisted Cable 2 x 10 mm - Al</v>
          </cell>
          <cell r="D510" t="str">
            <v>m</v>
          </cell>
          <cell r="E510" t="str">
            <v>PLN</v>
          </cell>
          <cell r="F510">
            <v>2317.8906902666899</v>
          </cell>
          <cell r="G510">
            <v>1364</v>
          </cell>
          <cell r="H510">
            <v>2445.1389622644401</v>
          </cell>
          <cell r="I510">
            <v>1384</v>
          </cell>
          <cell r="J510">
            <v>2163.1499995826598</v>
          </cell>
          <cell r="K510">
            <v>1392</v>
          </cell>
          <cell r="L510">
            <v>2023.4199977713599</v>
          </cell>
          <cell r="M510">
            <v>1377</v>
          </cell>
          <cell r="N510" t="str">
            <v>PLN</v>
          </cell>
          <cell r="O510">
            <v>2131.4699988586799</v>
          </cell>
          <cell r="P510">
            <v>1359.70630792825</v>
          </cell>
        </row>
        <row r="511">
          <cell r="B511">
            <v>500</v>
          </cell>
          <cell r="C511" t="str">
            <v>Type Box App sesuai SPLN No.D3.051-1:2011</v>
          </cell>
          <cell r="D511" t="str">
            <v>bh</v>
          </cell>
          <cell r="E511" t="str">
            <v>PLN</v>
          </cell>
          <cell r="F511">
            <v>231789.06902666899</v>
          </cell>
          <cell r="G511">
            <v>130114</v>
          </cell>
          <cell r="H511">
            <v>244513.89622644399</v>
          </cell>
          <cell r="I511">
            <v>132038</v>
          </cell>
          <cell r="J511">
            <v>216251.639958279</v>
          </cell>
          <cell r="K511">
            <v>132804</v>
          </cell>
          <cell r="L511">
            <v>202263.42977722199</v>
          </cell>
          <cell r="M511">
            <v>131282</v>
          </cell>
          <cell r="N511" t="str">
            <v>PLN</v>
          </cell>
          <cell r="O511">
            <v>213077.69988590601</v>
          </cell>
          <cell r="P511">
            <v>118106.37612171601</v>
          </cell>
        </row>
        <row r="512">
          <cell r="B512">
            <v>501</v>
          </cell>
          <cell r="C512" t="str">
            <v>U - Bolt + Steel Plate TM/TR Bolt M.18 + 2 nut</v>
          </cell>
          <cell r="D512" t="str">
            <v>bh</v>
          </cell>
          <cell r="E512">
            <v>84826</v>
          </cell>
          <cell r="F512">
            <v>6374.1993982333897</v>
          </cell>
          <cell r="G512">
            <v>3750</v>
          </cell>
          <cell r="H512">
            <v>6724.1321462272099</v>
          </cell>
          <cell r="I512">
            <v>3775</v>
          </cell>
          <cell r="J512">
            <v>5946.92999885266</v>
          </cell>
          <cell r="K512">
            <v>3590</v>
          </cell>
          <cell r="L512">
            <v>5562.9499938728304</v>
          </cell>
          <cell r="M512">
            <v>3393</v>
          </cell>
          <cell r="N512">
            <v>84826</v>
          </cell>
          <cell r="O512">
            <v>5859.8099968623101</v>
          </cell>
          <cell r="P512">
            <v>3277.2998866323101</v>
          </cell>
        </row>
        <row r="513">
          <cell r="B513">
            <v>502</v>
          </cell>
          <cell r="C513" t="str">
            <v>U - Strap - TM - (l=42 mm, t=6 mm)</v>
          </cell>
          <cell r="D513" t="str">
            <v>bh</v>
          </cell>
          <cell r="E513">
            <v>42928</v>
          </cell>
          <cell r="F513">
            <v>6953.6720708000603</v>
          </cell>
          <cell r="G513">
            <v>3750</v>
          </cell>
          <cell r="H513">
            <v>7335.4168867933204</v>
          </cell>
          <cell r="I513">
            <v>3775</v>
          </cell>
          <cell r="J513">
            <v>6488.4599987481897</v>
          </cell>
          <cell r="K513">
            <v>3590</v>
          </cell>
          <cell r="L513">
            <v>6068.3199933162095</v>
          </cell>
          <cell r="M513">
            <v>3393</v>
          </cell>
          <cell r="N513">
            <v>42928</v>
          </cell>
          <cell r="O513">
            <v>6392.4299965771097</v>
          </cell>
          <cell r="P513">
            <v>3277.2998866323101</v>
          </cell>
        </row>
        <row r="514">
          <cell r="B514">
            <v>503</v>
          </cell>
          <cell r="C514" t="str">
            <v>Washer 45 x 45 x 3,5 - HDG</v>
          </cell>
          <cell r="D514" t="str">
            <v>bh</v>
          </cell>
          <cell r="E514">
            <v>4267</v>
          </cell>
          <cell r="F514">
            <v>579.47267256667203</v>
          </cell>
          <cell r="G514">
            <v>341</v>
          </cell>
          <cell r="H514">
            <v>611.28474056611003</v>
          </cell>
          <cell r="I514">
            <v>347</v>
          </cell>
          <cell r="J514">
            <v>541.52999989552302</v>
          </cell>
          <cell r="K514">
            <v>349</v>
          </cell>
          <cell r="L514">
            <v>506.33999944230499</v>
          </cell>
          <cell r="M514">
            <v>345</v>
          </cell>
          <cell r="N514">
            <v>4267</v>
          </cell>
          <cell r="O514">
            <v>533.60999971427304</v>
          </cell>
          <cell r="P514">
            <v>339.92657698206199</v>
          </cell>
        </row>
        <row r="515">
          <cell r="B515">
            <v>504</v>
          </cell>
          <cell r="C515" t="str">
            <v>Wire Clip M10 (35 mm)</v>
          </cell>
          <cell r="D515" t="str">
            <v>bh</v>
          </cell>
          <cell r="E515">
            <v>6035</v>
          </cell>
          <cell r="F515">
            <v>6953.6720708000603</v>
          </cell>
          <cell r="G515">
            <v>3863</v>
          </cell>
          <cell r="H515">
            <v>7335.4168867933204</v>
          </cell>
          <cell r="I515">
            <v>3888</v>
          </cell>
          <cell r="J515">
            <v>6488.4599987481897</v>
          </cell>
          <cell r="K515">
            <v>3698</v>
          </cell>
          <cell r="L515">
            <v>6068.3199933162095</v>
          </cell>
          <cell r="M515">
            <v>3495</v>
          </cell>
          <cell r="N515">
            <v>6035</v>
          </cell>
          <cell r="O515">
            <v>6392.4299965771097</v>
          </cell>
          <cell r="P515">
            <v>3375.6188832312801</v>
          </cell>
        </row>
        <row r="516">
          <cell r="B516">
            <v>505</v>
          </cell>
          <cell r="C516" t="str">
            <v>Wire Clip M12 (70 mm)</v>
          </cell>
          <cell r="D516" t="str">
            <v>bh</v>
          </cell>
          <cell r="E516">
            <v>6035</v>
          </cell>
          <cell r="F516">
            <v>6953.6720708000603</v>
          </cell>
          <cell r="G516">
            <v>4036</v>
          </cell>
          <cell r="H516">
            <v>7335.4168867933204</v>
          </cell>
          <cell r="I516">
            <v>4061</v>
          </cell>
          <cell r="J516">
            <v>6488.4599987481897</v>
          </cell>
          <cell r="K516">
            <v>3863</v>
          </cell>
          <cell r="L516">
            <v>6068.3199933162095</v>
          </cell>
          <cell r="M516">
            <v>3652</v>
          </cell>
          <cell r="N516">
            <v>6035</v>
          </cell>
          <cell r="O516">
            <v>6392.4299965771097</v>
          </cell>
          <cell r="P516">
            <v>3526.7659974058201</v>
          </cell>
        </row>
        <row r="517">
          <cell r="B517">
            <v>506</v>
          </cell>
          <cell r="C517" t="str">
            <v>Wire Clip M16 (95 mm)</v>
          </cell>
          <cell r="D517" t="str">
            <v>bh</v>
          </cell>
          <cell r="E517">
            <v>8449</v>
          </cell>
          <cell r="F517">
            <v>6953.6720708000603</v>
          </cell>
          <cell r="G517">
            <v>4161</v>
          </cell>
          <cell r="H517">
            <v>7335.4168867933204</v>
          </cell>
          <cell r="I517">
            <v>4186</v>
          </cell>
          <cell r="J517">
            <v>6488.4599987481897</v>
          </cell>
          <cell r="K517">
            <v>3982</v>
          </cell>
          <cell r="L517">
            <v>6068.3199933162095</v>
          </cell>
          <cell r="M517">
            <v>3763</v>
          </cell>
          <cell r="N517">
            <v>8449</v>
          </cell>
          <cell r="O517">
            <v>6392.4299965771097</v>
          </cell>
          <cell r="P517">
            <v>3635.2818742490699</v>
          </cell>
        </row>
        <row r="518">
          <cell r="B518">
            <v>507</v>
          </cell>
          <cell r="C518" t="str">
            <v>Wire Clip M8 (22 mm)</v>
          </cell>
          <cell r="D518" t="str">
            <v>bh</v>
          </cell>
          <cell r="E518">
            <v>3621</v>
          </cell>
          <cell r="F518">
            <v>5215.2540531000504</v>
          </cell>
          <cell r="G518">
            <v>3782</v>
          </cell>
          <cell r="H518">
            <v>5501.5626650949898</v>
          </cell>
          <cell r="I518">
            <v>3806</v>
          </cell>
          <cell r="J518">
            <v>4865.8499990612299</v>
          </cell>
          <cell r="K518">
            <v>3620</v>
          </cell>
          <cell r="L518">
            <v>4551.2399949871597</v>
          </cell>
          <cell r="M518">
            <v>3422</v>
          </cell>
          <cell r="N518">
            <v>3621</v>
          </cell>
          <cell r="O518">
            <v>4794.5699974326999</v>
          </cell>
          <cell r="P518">
            <v>3304.80170386279</v>
          </cell>
        </row>
        <row r="519">
          <cell r="B519">
            <v>508</v>
          </cell>
          <cell r="C519" t="e">
            <v>#N/A</v>
          </cell>
          <cell r="D519" t="e">
            <v>#N/A</v>
          </cell>
          <cell r="E519" t="str">
            <v>PLN</v>
          </cell>
          <cell r="H519" t="e">
            <v>#N/A</v>
          </cell>
          <cell r="J519" t="e">
            <v>#N/A</v>
          </cell>
          <cell r="L519" t="e">
            <v>#N/A</v>
          </cell>
          <cell r="N519" t="str">
            <v>PLN</v>
          </cell>
          <cell r="O519" t="e">
            <v>#N/A</v>
          </cell>
        </row>
        <row r="534">
          <cell r="C534" t="str">
            <v>M : Meter</v>
          </cell>
        </row>
        <row r="535">
          <cell r="C535" t="str">
            <v>S: Set</v>
          </cell>
        </row>
        <row r="536">
          <cell r="C536" t="str">
            <v>B : Buah</v>
          </cell>
        </row>
        <row r="537">
          <cell r="C537" t="str">
            <v>Loks : Lokasi</v>
          </cell>
        </row>
        <row r="538">
          <cell r="C538" t="str">
            <v>Pek : Pekerjaan</v>
          </cell>
        </row>
        <row r="539">
          <cell r="C539" t="str">
            <v>M3: Meter Kubik</v>
          </cell>
        </row>
      </sheetData>
      <sheetData sheetId="1"/>
      <sheetData sheetId="2"/>
      <sheetData sheetId="3"/>
      <sheetData sheetId="4"/>
      <sheetData sheetId="5">
        <row r="18">
          <cell r="G18">
            <v>4</v>
          </cell>
        </row>
        <row r="27">
          <cell r="H27">
            <v>0</v>
          </cell>
        </row>
        <row r="28">
          <cell r="D28">
            <v>0</v>
          </cell>
          <cell r="H28">
            <v>0</v>
          </cell>
          <cell r="L28">
            <v>22</v>
          </cell>
        </row>
        <row r="29">
          <cell r="D29">
            <v>0</v>
          </cell>
          <cell r="H29">
            <v>0</v>
          </cell>
          <cell r="L29">
            <v>0</v>
          </cell>
        </row>
        <row r="30">
          <cell r="D30">
            <v>0</v>
          </cell>
          <cell r="H30">
            <v>0</v>
          </cell>
          <cell r="L30">
            <v>0</v>
          </cell>
        </row>
        <row r="31">
          <cell r="D31">
            <v>0</v>
          </cell>
          <cell r="H31">
            <v>0</v>
          </cell>
          <cell r="L31">
            <v>1</v>
          </cell>
        </row>
        <row r="32">
          <cell r="D32">
            <v>0</v>
          </cell>
          <cell r="H32">
            <v>0</v>
          </cell>
          <cell r="L32">
            <v>24</v>
          </cell>
        </row>
        <row r="33">
          <cell r="H33">
            <v>0</v>
          </cell>
          <cell r="L33">
            <v>13</v>
          </cell>
        </row>
        <row r="34">
          <cell r="D34">
            <v>0</v>
          </cell>
          <cell r="H34">
            <v>0</v>
          </cell>
          <cell r="L34">
            <v>2</v>
          </cell>
        </row>
        <row r="35">
          <cell r="H35">
            <v>0</v>
          </cell>
          <cell r="L35">
            <v>0</v>
          </cell>
        </row>
        <row r="36">
          <cell r="D36">
            <v>1</v>
          </cell>
          <cell r="H36">
            <v>0</v>
          </cell>
          <cell r="L36">
            <v>0</v>
          </cell>
        </row>
        <row r="37">
          <cell r="D37">
            <v>0</v>
          </cell>
          <cell r="H37">
            <v>0</v>
          </cell>
          <cell r="L37">
            <v>3</v>
          </cell>
        </row>
        <row r="38">
          <cell r="D38">
            <v>0</v>
          </cell>
          <cell r="H38">
            <v>0</v>
          </cell>
          <cell r="L38">
            <v>1</v>
          </cell>
        </row>
        <row r="39">
          <cell r="D39">
            <v>0</v>
          </cell>
          <cell r="L39">
            <v>0</v>
          </cell>
        </row>
        <row r="40">
          <cell r="D40">
            <v>0</v>
          </cell>
          <cell r="H40">
            <v>0</v>
          </cell>
          <cell r="L40">
            <v>0</v>
          </cell>
        </row>
        <row r="41">
          <cell r="D41">
            <v>0</v>
          </cell>
          <cell r="H41">
            <v>0</v>
          </cell>
        </row>
        <row r="42">
          <cell r="D42">
            <v>0</v>
          </cell>
          <cell r="L42">
            <v>5</v>
          </cell>
        </row>
        <row r="43">
          <cell r="L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B8074-BD04-4A37-88E1-AC9A11709B20}">
  <sheetPr>
    <tabColor rgb="FF92D050"/>
    <pageSetUpPr fitToPage="1"/>
  </sheetPr>
  <dimension ref="A1:O1129"/>
  <sheetViews>
    <sheetView tabSelected="1" view="pageBreakPreview" zoomScale="85" zoomScaleNormal="80" zoomScaleSheetLayoutView="85" workbookViewId="0">
      <selection activeCell="H75" sqref="H75"/>
    </sheetView>
  </sheetViews>
  <sheetFormatPr defaultColWidth="9" defaultRowHeight="14.4" x14ac:dyDescent="0.3"/>
  <cols>
    <col min="1" max="1" width="7" style="1" customWidth="1"/>
    <col min="2" max="2" width="64.5546875" style="1" customWidth="1"/>
    <col min="3" max="3" width="9.44140625" style="1" customWidth="1"/>
    <col min="4" max="6" width="13.5546875" style="1" customWidth="1"/>
    <col min="7" max="8" width="14" style="3" customWidth="1"/>
    <col min="9" max="11" width="17.5546875" style="3" customWidth="1"/>
    <col min="12" max="12" width="9" style="1"/>
    <col min="13" max="13" width="16.6640625" style="1" customWidth="1"/>
    <col min="14" max="14" width="65.109375" style="1" customWidth="1"/>
    <col min="15" max="15" width="14.109375" style="1" customWidth="1"/>
    <col min="16" max="16384" width="9" style="1"/>
  </cols>
  <sheetData>
    <row r="1" spans="1:11" x14ac:dyDescent="0.3">
      <c r="B1" s="2" t="s">
        <v>0</v>
      </c>
    </row>
    <row r="2" spans="1:11" x14ac:dyDescent="0.3">
      <c r="B2" s="4" t="s">
        <v>1</v>
      </c>
    </row>
    <row r="3" spans="1:11" x14ac:dyDescent="0.3">
      <c r="B3" s="4" t="s">
        <v>2</v>
      </c>
    </row>
    <row r="5" spans="1:11" ht="15.6" x14ac:dyDescent="0.3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3">
      <c r="A6" s="6"/>
      <c r="B6" s="7"/>
      <c r="C6" s="8"/>
      <c r="D6" s="8"/>
      <c r="E6" s="8"/>
      <c r="F6" s="8"/>
      <c r="G6" s="9"/>
      <c r="H6" s="9"/>
      <c r="I6" s="9"/>
      <c r="J6" s="9"/>
      <c r="K6" s="9"/>
    </row>
    <row r="7" spans="1:11" x14ac:dyDescent="0.3">
      <c r="A7" s="6"/>
      <c r="B7" s="6" t="s">
        <v>4</v>
      </c>
      <c r="C7" s="10"/>
      <c r="D7" s="11" t="s">
        <v>5</v>
      </c>
      <c r="E7" s="12" t="s">
        <v>6</v>
      </c>
      <c r="F7" s="13"/>
      <c r="G7" s="12"/>
      <c r="H7" s="12"/>
      <c r="I7" s="12"/>
      <c r="J7" s="12"/>
      <c r="K7" s="12"/>
    </row>
    <row r="8" spans="1:11" x14ac:dyDescent="0.3">
      <c r="A8" s="6"/>
      <c r="B8" s="6" t="s">
        <v>7</v>
      </c>
      <c r="C8" s="10"/>
      <c r="D8" s="10" t="s">
        <v>5</v>
      </c>
      <c r="E8" s="14">
        <f>[1]ISIAN_RAB!H27</f>
        <v>0</v>
      </c>
      <c r="F8" s="15" t="s">
        <v>8</v>
      </c>
      <c r="G8" s="12"/>
      <c r="H8" s="12"/>
      <c r="I8" s="12"/>
      <c r="J8" s="12"/>
      <c r="K8" s="12"/>
    </row>
    <row r="9" spans="1:11" x14ac:dyDescent="0.3">
      <c r="A9" s="6"/>
      <c r="B9" s="6" t="s">
        <v>9</v>
      </c>
      <c r="C9" s="10"/>
      <c r="D9" s="10" t="s">
        <v>5</v>
      </c>
      <c r="E9" s="16" t="e">
        <f>#REF!</f>
        <v>#REF!</v>
      </c>
      <c r="F9" s="15"/>
      <c r="G9" s="16"/>
      <c r="H9" s="16"/>
      <c r="I9" s="16"/>
      <c r="J9" s="16"/>
      <c r="K9" s="16"/>
    </row>
    <row r="10" spans="1:11" x14ac:dyDescent="0.3">
      <c r="A10" s="6"/>
      <c r="B10" s="6" t="s">
        <v>10</v>
      </c>
      <c r="C10" s="10"/>
      <c r="D10" s="10" t="s">
        <v>5</v>
      </c>
      <c r="E10" s="16" t="e">
        <f>#REF!</f>
        <v>#REF!</v>
      </c>
      <c r="F10" s="15"/>
      <c r="G10" s="16"/>
      <c r="H10" s="16"/>
      <c r="I10" s="16"/>
      <c r="J10" s="16"/>
      <c r="K10" s="16"/>
    </row>
    <row r="11" spans="1:11" x14ac:dyDescent="0.3">
      <c r="A11" s="6"/>
      <c r="B11" s="6"/>
      <c r="C11" s="10"/>
      <c r="D11" s="15"/>
      <c r="E11" s="15"/>
      <c r="F11" s="15"/>
      <c r="G11" s="16"/>
      <c r="H11" s="16"/>
      <c r="I11" s="16"/>
      <c r="J11" s="16"/>
      <c r="K11" s="16"/>
    </row>
    <row r="12" spans="1:11" ht="15" thickBot="1" x14ac:dyDescent="0.35">
      <c r="A12" s="6"/>
      <c r="B12" s="6"/>
      <c r="C12" s="13"/>
      <c r="D12" s="17"/>
      <c r="E12" s="17"/>
      <c r="F12" s="17"/>
      <c r="G12" s="18"/>
      <c r="H12" s="18"/>
      <c r="I12" s="18"/>
      <c r="J12" s="18"/>
      <c r="K12" s="19"/>
    </row>
    <row r="13" spans="1:11" ht="15" thickTop="1" x14ac:dyDescent="0.3">
      <c r="A13" s="20" t="s">
        <v>11</v>
      </c>
      <c r="B13" s="21" t="s">
        <v>132</v>
      </c>
      <c r="C13" s="21" t="s">
        <v>12</v>
      </c>
      <c r="D13" s="21" t="s">
        <v>13</v>
      </c>
      <c r="E13" s="21"/>
      <c r="F13" s="21"/>
      <c r="G13" s="22" t="s">
        <v>14</v>
      </c>
      <c r="H13" s="23"/>
      <c r="I13" s="22" t="s">
        <v>15</v>
      </c>
      <c r="J13" s="22"/>
      <c r="K13" s="24" t="s">
        <v>16</v>
      </c>
    </row>
    <row r="14" spans="1:11" x14ac:dyDescent="0.3">
      <c r="A14" s="25"/>
      <c r="B14" s="26"/>
      <c r="C14" s="26"/>
      <c r="D14" s="27" t="s">
        <v>17</v>
      </c>
      <c r="E14" s="27" t="s">
        <v>18</v>
      </c>
      <c r="F14" s="27" t="s">
        <v>19</v>
      </c>
      <c r="G14" s="28" t="s">
        <v>20</v>
      </c>
      <c r="H14" s="28" t="s">
        <v>21</v>
      </c>
      <c r="I14" s="28" t="s">
        <v>20</v>
      </c>
      <c r="J14" s="29" t="s">
        <v>21</v>
      </c>
      <c r="K14" s="30"/>
    </row>
    <row r="15" spans="1:11" hidden="1" x14ac:dyDescent="0.3">
      <c r="A15" s="31">
        <v>1</v>
      </c>
      <c r="B15" s="32">
        <v>2</v>
      </c>
      <c r="C15" s="33">
        <v>3</v>
      </c>
      <c r="D15" s="33">
        <v>5</v>
      </c>
      <c r="E15" s="33">
        <v>6</v>
      </c>
      <c r="F15" s="33">
        <v>7</v>
      </c>
      <c r="G15" s="34">
        <v>8</v>
      </c>
      <c r="H15" s="34">
        <v>9</v>
      </c>
      <c r="I15" s="34" t="s">
        <v>22</v>
      </c>
      <c r="J15" s="34" t="s">
        <v>23</v>
      </c>
      <c r="K15" s="35" t="s">
        <v>24</v>
      </c>
    </row>
    <row r="16" spans="1:11" s="63" customFormat="1" ht="15" hidden="1" customHeight="1" x14ac:dyDescent="0.3">
      <c r="A16" s="56"/>
      <c r="B16" s="57" t="s">
        <v>30</v>
      </c>
      <c r="C16" s="58"/>
      <c r="D16" s="59">
        <f>[1]ISIAN_RAB!H28</f>
        <v>0</v>
      </c>
      <c r="E16" s="60"/>
      <c r="F16" s="60"/>
      <c r="G16" s="61"/>
      <c r="H16" s="61"/>
      <c r="I16" s="61"/>
      <c r="J16" s="61"/>
      <c r="K16" s="62"/>
    </row>
    <row r="17" spans="1:11" ht="15" hidden="1" customHeight="1" x14ac:dyDescent="0.3">
      <c r="A17" s="47"/>
      <c r="B17" s="64" t="s">
        <v>31</v>
      </c>
      <c r="C17" s="49"/>
      <c r="D17" s="65"/>
      <c r="E17" s="52"/>
      <c r="F17" s="52"/>
      <c r="G17" s="66"/>
      <c r="H17" s="66"/>
      <c r="I17" s="52"/>
      <c r="J17" s="66"/>
      <c r="K17" s="53"/>
    </row>
    <row r="18" spans="1:11" ht="15" hidden="1" customHeight="1" x14ac:dyDescent="0.3">
      <c r="A18" s="47">
        <v>23</v>
      </c>
      <c r="B18" s="48" t="str">
        <f>VLOOKUP(A18,'[1]HS_SEP 24'!$B$12:$D$519,2,FALSE)</f>
        <v>Beton Block 400 x 400 x 100 - kotak</v>
      </c>
      <c r="C18" s="49" t="s">
        <v>28</v>
      </c>
      <c r="D18" s="67">
        <f>D16*1</f>
        <v>0</v>
      </c>
      <c r="E18" s="52">
        <f t="shared" ref="E18:E30" si="0">D18-F18</f>
        <v>0</v>
      </c>
      <c r="F18" s="52">
        <f t="shared" ref="F18:F30" si="1">IF(G18="PLN",D18,0)</f>
        <v>0</v>
      </c>
      <c r="G18" s="66">
        <f>IF([1]ISIAN_RAB!$G$18=4,(VLOOKUP(RINCIAN_RAB_JASA!A18,'[1]HS_SEP 24'!$B$12:P520,13,FALSE)),(VLOOKUP(RINCIAN_RAB_JASA!A18,'[1]HS_SEP 24'!$B$12:$P$520,4,FALSE)))</f>
        <v>187872.21172360299</v>
      </c>
      <c r="H18" s="66">
        <f>IF([1]ISIAN_RAB!$G$18=4,(VLOOKUP(A18,'[1]HS_SEP 24'!$B$12:$P$519,14,FALSE)),(IF([1]ISIAN_RAB!$G$18=2,(VLOOKUP(A18,'[1]HS_SEP 24'!$B$12:$P$519,7,FALSE)),(IF([1]ISIAN_RAB!$G$18=3,(VLOOKUP(A18,'[1]HS_SEP 24'!$B$12:$P3775,9,FALSE)),(IF([1]ISIAN_RAB!$G$18=5,(VLOOKUP(A18,'[1]HS_SEP 24'!$B$12:$P$519,11,FALSE)),"salah")))))))</f>
        <v>117013.049937344</v>
      </c>
      <c r="I18" s="52">
        <f t="shared" ref="I18:I30" si="2">IF(E18&lt;0,0,IF(G18="PLN","PLN",E18*G18))</f>
        <v>0</v>
      </c>
      <c r="J18" s="66">
        <f t="shared" ref="J18:J30" si="3">IF(D18&lt;0,0,D18*H18)</f>
        <v>0</v>
      </c>
      <c r="K18" s="53">
        <f t="shared" ref="K18:K30" si="4">SUM(I18:J18)</f>
        <v>0</v>
      </c>
    </row>
    <row r="19" spans="1:11" ht="15" hidden="1" customHeight="1" x14ac:dyDescent="0.3">
      <c r="A19" s="47">
        <v>501</v>
      </c>
      <c r="B19" s="48" t="str">
        <f>VLOOKUP(A19,'[1]HS_SEP 24'!$B$12:$D$519,2,FALSE)</f>
        <v>U - Bolt + Steel Plate TM/TR Bolt M.18 + 2 nut</v>
      </c>
      <c r="C19" s="49" t="s">
        <v>26</v>
      </c>
      <c r="D19" s="67">
        <f>D16*1</f>
        <v>0</v>
      </c>
      <c r="E19" s="52">
        <f t="shared" si="0"/>
        <v>0</v>
      </c>
      <c r="F19" s="52">
        <f t="shared" si="1"/>
        <v>0</v>
      </c>
      <c r="G19" s="66">
        <f>IF([1]ISIAN_RAB!$G$18=4,(VLOOKUP(RINCIAN_RAB_JASA!A19,'[1]HS_SEP 24'!$B$12:P521,13,FALSE)),(VLOOKUP(RINCIAN_RAB_JASA!A19,'[1]HS_SEP 24'!$B$12:$P$520,4,FALSE)))</f>
        <v>84826</v>
      </c>
      <c r="H19" s="66">
        <f>IF([1]ISIAN_RAB!$G$18=4,(VLOOKUP(A19,'[1]HS_SEP 24'!$B$12:$P$519,14,FALSE)),(IF([1]ISIAN_RAB!$G$18=2,(VLOOKUP(A19,'[1]HS_SEP 24'!$B$12:$P$519,7,FALSE)),(IF([1]ISIAN_RAB!$G$18=3,(VLOOKUP(A19,'[1]HS_SEP 24'!$B$12:$P3776,9,FALSE)),(IF([1]ISIAN_RAB!$G$18=5,(VLOOKUP(A19,'[1]HS_SEP 24'!$B$12:$P$519,11,FALSE)),"salah")))))))</f>
        <v>5859.8099968623101</v>
      </c>
      <c r="I19" s="52">
        <f t="shared" si="2"/>
        <v>0</v>
      </c>
      <c r="J19" s="66">
        <f t="shared" si="3"/>
        <v>0</v>
      </c>
      <c r="K19" s="53">
        <f t="shared" si="4"/>
        <v>0</v>
      </c>
    </row>
    <row r="20" spans="1:11" ht="15" hidden="1" customHeight="1" x14ac:dyDescent="0.3">
      <c r="A20" s="47">
        <v>349</v>
      </c>
      <c r="B20" s="48" t="str">
        <f>VLOOKUP(A20,'[1]HS_SEP 24'!$B$12:$D$519,2,FALSE)</f>
        <v>Guy Wire Rod 5/8" (15 mm) - 2.500 mm - TM</v>
      </c>
      <c r="C20" s="49" t="s">
        <v>28</v>
      </c>
      <c r="D20" s="67">
        <f>D16*1</f>
        <v>0</v>
      </c>
      <c r="E20" s="52"/>
      <c r="F20" s="52"/>
      <c r="G20" s="66"/>
      <c r="H20" s="66"/>
      <c r="I20" s="52"/>
      <c r="J20" s="66"/>
      <c r="K20" s="53"/>
    </row>
    <row r="21" spans="1:11" ht="15" hidden="1" customHeight="1" x14ac:dyDescent="0.3">
      <c r="A21" s="47"/>
      <c r="B21" s="64" t="s">
        <v>32</v>
      </c>
      <c r="C21" s="49"/>
      <c r="D21" s="67">
        <f>D16</f>
        <v>0</v>
      </c>
      <c r="E21" s="52"/>
      <c r="F21" s="52"/>
      <c r="G21" s="66"/>
      <c r="H21" s="66"/>
      <c r="I21" s="52"/>
      <c r="J21" s="66"/>
      <c r="K21" s="53"/>
    </row>
    <row r="22" spans="1:11" ht="15" hidden="1" customHeight="1" x14ac:dyDescent="0.3">
      <c r="A22" s="47">
        <v>79</v>
      </c>
      <c r="B22" s="48" t="str">
        <f>VLOOKUP(A22,'[1]HS_SEP 24'!$B$12:$D$519,2,FALSE)</f>
        <v>Guy Insulator MV (TM) - belimbing</v>
      </c>
      <c r="C22" s="49" t="s">
        <v>28</v>
      </c>
      <c r="D22" s="67">
        <f>D21*1</f>
        <v>0</v>
      </c>
      <c r="E22" s="52">
        <f t="shared" si="0"/>
        <v>0</v>
      </c>
      <c r="F22" s="52">
        <f t="shared" si="1"/>
        <v>0</v>
      </c>
      <c r="G22" s="66">
        <f>IF([1]ISIAN_RAB!$G$18=4,(VLOOKUP(RINCIAN_RAB_JASA!A22,'[1]HS_SEP 24'!$B$12:P524,13,FALSE)),(VLOOKUP(RINCIAN_RAB_JASA!A22,'[1]HS_SEP 24'!$B$12:$P$520,4,FALSE)))</f>
        <v>85302.995665312003</v>
      </c>
      <c r="H22" s="66">
        <f>IF([1]ISIAN_RAB!$G$18=4,(VLOOKUP(A22,'[1]HS_SEP 24'!$B$12:$P$519,14,FALSE)),(IF([1]ISIAN_RAB!$G$18=2,(VLOOKUP(A22,'[1]HS_SEP 24'!$B$12:$P$519,7,FALSE)),(IF([1]ISIAN_RAB!$G$18=3,(VLOOKUP(A22,'[1]HS_SEP 24'!$B$12:$P3779,9,FALSE)),(IF([1]ISIAN_RAB!$G$18=5,(VLOOKUP(A22,'[1]HS_SEP 24'!$B$12:$P$519,11,FALSE)),"salah")))))))</f>
        <v>7205.2199961419001</v>
      </c>
      <c r="I22" s="52">
        <f t="shared" si="2"/>
        <v>0</v>
      </c>
      <c r="J22" s="66">
        <f t="shared" si="3"/>
        <v>0</v>
      </c>
      <c r="K22" s="53">
        <f>SUM(I22:J22)</f>
        <v>0</v>
      </c>
    </row>
    <row r="23" spans="1:11" ht="15" hidden="1" customHeight="1" x14ac:dyDescent="0.3">
      <c r="A23" s="47">
        <v>439</v>
      </c>
      <c r="B23" s="48" t="str">
        <f>VLOOKUP(A23,'[1]HS_SEP 24'!$B$12:$D$519,2,FALSE)</f>
        <v>Preformed Termination 70 mm (542/u/2009)</v>
      </c>
      <c r="C23" s="49" t="s">
        <v>28</v>
      </c>
      <c r="D23" s="67">
        <f>D21*4</f>
        <v>0</v>
      </c>
      <c r="E23" s="52">
        <f t="shared" si="0"/>
        <v>0</v>
      </c>
      <c r="F23" s="52">
        <f t="shared" si="1"/>
        <v>0</v>
      </c>
      <c r="G23" s="66">
        <f>IF([1]ISIAN_RAB!$G$18=4,(VLOOKUP(RINCIAN_RAB_JASA!A23,'[1]HS_SEP 24'!$B$12:P525,13,FALSE)),(VLOOKUP(RINCIAN_RAB_JASA!A23,'[1]HS_SEP 24'!$B$12:$P$520,4,FALSE)))</f>
        <v>70375</v>
      </c>
      <c r="H23" s="66">
        <f>IF([1]ISIAN_RAB!$G$18=4,(VLOOKUP(A23,'[1]HS_SEP 24'!$B$12:$P$519,14,FALSE)),(IF([1]ISIAN_RAB!$G$18=2,(VLOOKUP(A23,'[1]HS_SEP 24'!$B$12:$P$519,7,FALSE)),(IF([1]ISIAN_RAB!$G$18=3,(VLOOKUP(A23,'[1]HS_SEP 24'!$B$12:$P3780,9,FALSE)),(IF([1]ISIAN_RAB!$G$18=5,(VLOOKUP(A23,'[1]HS_SEP 24'!$B$12:$P$519,11,FALSE)),"salah")))))))</f>
        <v>18644.6699900165</v>
      </c>
      <c r="I23" s="52">
        <f t="shared" si="2"/>
        <v>0</v>
      </c>
      <c r="J23" s="66">
        <f t="shared" si="3"/>
        <v>0</v>
      </c>
      <c r="K23" s="53">
        <f t="shared" si="4"/>
        <v>0</v>
      </c>
    </row>
    <row r="24" spans="1:11" ht="15" hidden="1" customHeight="1" x14ac:dyDescent="0.3">
      <c r="A24" s="47">
        <v>343</v>
      </c>
      <c r="B24" s="48" t="str">
        <f>VLOOKUP(A24,'[1]HS_SEP 24'!$B$12:$D$519,2,FALSE)</f>
        <v>Galvanized Steel Wire 70 mm - HDG</v>
      </c>
      <c r="C24" s="49" t="s">
        <v>25</v>
      </c>
      <c r="D24" s="67">
        <f>D21*12</f>
        <v>0</v>
      </c>
      <c r="E24" s="52">
        <f t="shared" si="0"/>
        <v>0</v>
      </c>
      <c r="F24" s="52">
        <f t="shared" si="1"/>
        <v>0</v>
      </c>
      <c r="G24" s="66" t="str">
        <f>IF([1]ISIAN_RAB!$G$18=4,(VLOOKUP(RINCIAN_RAB_JASA!A24,'[1]HS_SEP 24'!$B$12:P526,13,FALSE)),(VLOOKUP(RINCIAN_RAB_JASA!A24,'[1]HS_SEP 24'!$B$12:$P$520,4,FALSE)))</f>
        <v>PLN</v>
      </c>
      <c r="H24" s="66">
        <f>IF([1]ISIAN_RAB!$G$18=4,(VLOOKUP(A24,'[1]HS_SEP 24'!$B$12:$P$519,14,FALSE)),(IF([1]ISIAN_RAB!$G$18=2,(VLOOKUP(A24,'[1]HS_SEP 24'!$B$12:$P$519,7,FALSE)),(IF([1]ISIAN_RAB!$G$18=3,(VLOOKUP(A24,'[1]HS_SEP 24'!$B$12:$P3781,9,FALSE)),(IF([1]ISIAN_RAB!$G$18=5,(VLOOKUP(A24,'[1]HS_SEP 24'!$B$12:$P$519,11,FALSE)),"salah")))))))</f>
        <v>3393.7199981827998</v>
      </c>
      <c r="I24" s="52" t="str">
        <f t="shared" si="2"/>
        <v>PLN</v>
      </c>
      <c r="J24" s="66">
        <f t="shared" si="3"/>
        <v>0</v>
      </c>
      <c r="K24" s="53">
        <f t="shared" si="4"/>
        <v>0</v>
      </c>
    </row>
    <row r="25" spans="1:11" ht="15" hidden="1" customHeight="1" x14ac:dyDescent="0.3">
      <c r="A25" s="47">
        <v>232</v>
      </c>
      <c r="B25" s="48" t="str">
        <f>VLOOKUP(A25,'[1]HS_SEP 24'!$B$12:$D$519,2,FALSE)</f>
        <v>Single Guy Wire Band 8" - (t = 6 mm x 42 mm) HDG TM lengkap Nut-HDG</v>
      </c>
      <c r="C25" s="49" t="s">
        <v>26</v>
      </c>
      <c r="D25" s="67">
        <f>D21*1</f>
        <v>0</v>
      </c>
      <c r="E25" s="52">
        <f t="shared" si="0"/>
        <v>0</v>
      </c>
      <c r="F25" s="52">
        <f t="shared" si="1"/>
        <v>0</v>
      </c>
      <c r="G25" s="66">
        <f>IF([1]ISIAN_RAB!$G$18=4,(VLOOKUP(RINCIAN_RAB_JASA!A25,'[1]HS_SEP 24'!$B$12:P527,13,FALSE)),(VLOOKUP(RINCIAN_RAB_JASA!A25,'[1]HS_SEP 24'!$B$12:$P$520,4,FALSE)))</f>
        <v>86624.713464774497</v>
      </c>
      <c r="H25" s="66">
        <f>IF([1]ISIAN_RAB!$G$18=4,(VLOOKUP(A25,'[1]HS_SEP 24'!$B$12:$P$519,14,FALSE)),(IF([1]ISIAN_RAB!$G$18=2,(VLOOKUP(A25,'[1]HS_SEP 24'!$B$12:$P$519,7,FALSE)),(IF([1]ISIAN_RAB!$G$18=3,(VLOOKUP(A25,'[1]HS_SEP 24'!$B$12:$P3782,9,FALSE)),(IF([1]ISIAN_RAB!$G$18=5,(VLOOKUP(A25,'[1]HS_SEP 24'!$B$12:$P$519,11,FALSE)),"salah")))))))</f>
        <v>13317.479992869001</v>
      </c>
      <c r="I25" s="52">
        <f t="shared" si="2"/>
        <v>0</v>
      </c>
      <c r="J25" s="66">
        <f t="shared" si="3"/>
        <v>0</v>
      </c>
      <c r="K25" s="53">
        <f t="shared" si="4"/>
        <v>0</v>
      </c>
    </row>
    <row r="26" spans="1:11" ht="15" hidden="1" customHeight="1" x14ac:dyDescent="0.3">
      <c r="A26" s="47">
        <v>421</v>
      </c>
      <c r="B26" s="48" t="str">
        <f>VLOOKUP(A26,'[1]HS_SEP 24'!$B$12:$D$519,2,FALSE)</f>
        <v>Pipa Galvanized 3/4" - 2 m (tebal= 1,6 mm) u/Pipa Pelindung</v>
      </c>
      <c r="C26" s="49" t="s">
        <v>28</v>
      </c>
      <c r="D26" s="67">
        <f>D21*1</f>
        <v>0</v>
      </c>
      <c r="E26" s="52">
        <f t="shared" si="0"/>
        <v>0</v>
      </c>
      <c r="F26" s="52">
        <f t="shared" si="1"/>
        <v>0</v>
      </c>
      <c r="G26" s="66">
        <f>IF([1]ISIAN_RAB!$G$18=4,(VLOOKUP(RINCIAN_RAB_JASA!A26,'[1]HS_SEP 24'!$B$12:P528,13,FALSE)),(VLOOKUP(RINCIAN_RAB_JASA!A26,'[1]HS_SEP 24'!$B$12:$P$520,4,FALSE)))</f>
        <v>86129</v>
      </c>
      <c r="H26" s="66">
        <f>IF([1]ISIAN_RAB!$G$18=4,(VLOOKUP(A26,'[1]HS_SEP 24'!$B$12:$P$519,14,FALSE)),(IF([1]ISIAN_RAB!$G$18=2,(VLOOKUP(A26,'[1]HS_SEP 24'!$B$12:$P$519,7,FALSE)),(IF([1]ISIAN_RAB!$G$18=3,(VLOOKUP(A26,'[1]HS_SEP 24'!$B$12:$P3783,9,FALSE)),(IF([1]ISIAN_RAB!$G$18=5,(VLOOKUP(A26,'[1]HS_SEP 24'!$B$12:$P$519,11,FALSE)),"salah")))))))</f>
        <v>9361.4399949873296</v>
      </c>
      <c r="I26" s="52">
        <f t="shared" si="2"/>
        <v>0</v>
      </c>
      <c r="J26" s="66">
        <f t="shared" si="3"/>
        <v>0</v>
      </c>
      <c r="K26" s="53">
        <f t="shared" si="4"/>
        <v>0</v>
      </c>
    </row>
    <row r="27" spans="1:11" ht="15" hidden="1" customHeight="1" x14ac:dyDescent="0.3">
      <c r="A27" s="47">
        <v>304</v>
      </c>
      <c r="B27" s="48" t="str">
        <f>VLOOKUP(A27,'[1]HS_SEP 24'!$B$12:$D$519,2,FALSE)</f>
        <v>Cousen/Thimble - (t = 2,5 mm)</v>
      </c>
      <c r="C27" s="49" t="s">
        <v>28</v>
      </c>
      <c r="D27" s="67">
        <f>D21*1</f>
        <v>0</v>
      </c>
      <c r="E27" s="52">
        <f t="shared" si="0"/>
        <v>0</v>
      </c>
      <c r="F27" s="52">
        <f t="shared" si="1"/>
        <v>0</v>
      </c>
      <c r="G27" s="66">
        <f>IF([1]ISIAN_RAB!$G$18=4,(VLOOKUP(RINCIAN_RAB_JASA!A27,'[1]HS_SEP 24'!$B$12:P529,13,FALSE)),(VLOOKUP(RINCIAN_RAB_JASA!A27,'[1]HS_SEP 24'!$B$12:$P$520,4,FALSE)))</f>
        <v>7775</v>
      </c>
      <c r="H27" s="66">
        <f>IF([1]ISIAN_RAB!$G$18=4,(VLOOKUP(A27,'[1]HS_SEP 24'!$B$12:$P$519,14,FALSE)),(IF([1]ISIAN_RAB!$G$18=2,(VLOOKUP(A27,'[1]HS_SEP 24'!$B$12:$P$519,7,FALSE)),(IF([1]ISIAN_RAB!$G$18=3,(VLOOKUP(A27,'[1]HS_SEP 24'!$B$12:$P3784,9,FALSE)),(IF([1]ISIAN_RAB!$G$18=5,(VLOOKUP(A27,'[1]HS_SEP 24'!$B$12:$P$519,11,FALSE)),"salah")))))))</f>
        <v>2397.7799987160902</v>
      </c>
      <c r="I27" s="52">
        <f t="shared" si="2"/>
        <v>0</v>
      </c>
      <c r="J27" s="66">
        <f t="shared" si="3"/>
        <v>0</v>
      </c>
      <c r="K27" s="53">
        <f t="shared" si="4"/>
        <v>0</v>
      </c>
    </row>
    <row r="28" spans="1:11" ht="15" hidden="1" customHeight="1" x14ac:dyDescent="0.3">
      <c r="A28" s="47">
        <v>497</v>
      </c>
      <c r="B28" s="48" t="str">
        <f>VLOOKUP(A28,'[1]HS_SEP 24'!$B$12:$D$519,2,FALSE)</f>
        <v>Turn Buckle TM 3/4" (7000 kg) - TM - (l=42 mm, t=6 mm)</v>
      </c>
      <c r="C28" s="49" t="s">
        <v>28</v>
      </c>
      <c r="D28" s="67">
        <f>D21*1</f>
        <v>0</v>
      </c>
      <c r="E28" s="52">
        <f t="shared" si="0"/>
        <v>0</v>
      </c>
      <c r="F28" s="52">
        <f t="shared" si="1"/>
        <v>0</v>
      </c>
      <c r="G28" s="66">
        <f>IF([1]ISIAN_RAB!$G$18=4,(VLOOKUP(RINCIAN_RAB_JASA!A28,'[1]HS_SEP 24'!$B$12:P530,13,FALSE)),(VLOOKUP(RINCIAN_RAB_JASA!A28,'[1]HS_SEP 24'!$B$12:$P$520,4,FALSE)))</f>
        <v>139951</v>
      </c>
      <c r="H28" s="66">
        <f>IF([1]ISIAN_RAB!$G$18=4,(VLOOKUP(A28,'[1]HS_SEP 24'!$B$12:$P$519,14,FALSE)),(IF([1]ISIAN_RAB!$G$18=2,(VLOOKUP(A28,'[1]HS_SEP 24'!$B$12:$P$519,7,FALSE)),(IF([1]ISIAN_RAB!$G$18=3,(VLOOKUP(A28,'[1]HS_SEP 24'!$B$12:$P3785,9,FALSE)),(IF([1]ISIAN_RAB!$G$18=5,(VLOOKUP(A28,'[1]HS_SEP 24'!$B$12:$P$519,11,FALSE)),"salah")))))))</f>
        <v>15981.5699914425</v>
      </c>
      <c r="I28" s="52">
        <f t="shared" si="2"/>
        <v>0</v>
      </c>
      <c r="J28" s="66">
        <f t="shared" si="3"/>
        <v>0</v>
      </c>
      <c r="K28" s="53">
        <f t="shared" si="4"/>
        <v>0</v>
      </c>
    </row>
    <row r="29" spans="1:11" ht="15" hidden="1" customHeight="1" x14ac:dyDescent="0.3">
      <c r="A29" s="47">
        <v>507</v>
      </c>
      <c r="B29" s="48" t="str">
        <f>VLOOKUP(A29,'[1]HS_SEP 24'!$B$12:$D$519,2,FALSE)</f>
        <v>Wire Clip M8 (22 mm)</v>
      </c>
      <c r="C29" s="49" t="s">
        <v>26</v>
      </c>
      <c r="D29" s="67">
        <f>D21*1</f>
        <v>0</v>
      </c>
      <c r="E29" s="52">
        <f t="shared" si="0"/>
        <v>0</v>
      </c>
      <c r="F29" s="52">
        <f t="shared" si="1"/>
        <v>0</v>
      </c>
      <c r="G29" s="66">
        <f>IF([1]ISIAN_RAB!$G$18=4,(VLOOKUP(RINCIAN_RAB_JASA!A29,'[1]HS_SEP 24'!$B$12:P531,13,FALSE)),(VLOOKUP(RINCIAN_RAB_JASA!A29,'[1]HS_SEP 24'!$B$12:$P$520,4,FALSE)))</f>
        <v>3621</v>
      </c>
      <c r="H29" s="66">
        <f>IF([1]ISIAN_RAB!$G$18=4,(VLOOKUP(A29,'[1]HS_SEP 24'!$B$12:$P$519,14,FALSE)),(IF([1]ISIAN_RAB!$G$18=2,(VLOOKUP(A29,'[1]HS_SEP 24'!$B$12:$P$519,7,FALSE)),(IF([1]ISIAN_RAB!$G$18=3,(VLOOKUP(A29,'[1]HS_SEP 24'!$B$12:$P3786,9,FALSE)),(IF([1]ISIAN_RAB!$G$18=5,(VLOOKUP(A29,'[1]HS_SEP 24'!$B$12:$P$519,11,FALSE)),"salah")))))))</f>
        <v>4794.5699974326999</v>
      </c>
      <c r="I29" s="52">
        <f t="shared" si="2"/>
        <v>0</v>
      </c>
      <c r="J29" s="66">
        <f t="shared" si="3"/>
        <v>0</v>
      </c>
      <c r="K29" s="53">
        <f t="shared" si="4"/>
        <v>0</v>
      </c>
    </row>
    <row r="30" spans="1:11" ht="15" hidden="1" customHeight="1" x14ac:dyDescent="0.3">
      <c r="A30" s="47">
        <v>289</v>
      </c>
      <c r="B30" s="48" t="str">
        <f>VLOOKUP(A30,'[1]HS_SEP 24'!$B$12:$D$519,2,FALSE)</f>
        <v>Bolt &amp; Nut M.16 x 75 - HDG</v>
      </c>
      <c r="C30" s="49" t="s">
        <v>28</v>
      </c>
      <c r="D30" s="67">
        <f>D21*3</f>
        <v>0</v>
      </c>
      <c r="E30" s="52">
        <f t="shared" si="0"/>
        <v>0</v>
      </c>
      <c r="F30" s="52">
        <f t="shared" si="1"/>
        <v>0</v>
      </c>
      <c r="G30" s="66">
        <f>IF([1]ISIAN_RAB!$G$18=4,(VLOOKUP(RINCIAN_RAB_JASA!A30,'[1]HS_SEP 24'!$B$12:P532,13,FALSE)),(VLOOKUP(RINCIAN_RAB_JASA!A30,'[1]HS_SEP 24'!$B$12:$P$520,4,FALSE)))</f>
        <v>14122</v>
      </c>
      <c r="H30" s="66">
        <f>IF([1]ISIAN_RAB!$G$18=4,(VLOOKUP(A30,'[1]HS_SEP 24'!$B$12:$P$519,14,FALSE)),(IF([1]ISIAN_RAB!$G$18=2,(VLOOKUP(A30,'[1]HS_SEP 24'!$B$12:$P$519,7,FALSE)),(IF([1]ISIAN_RAB!$G$18=3,(VLOOKUP(A30,'[1]HS_SEP 24'!$B$12:$P3787,9,FALSE)),(IF([1]ISIAN_RAB!$G$18=5,(VLOOKUP(A30,'[1]HS_SEP 24'!$B$12:$P$519,11,FALSE)),"salah")))))))</f>
        <v>2344.3199987447101</v>
      </c>
      <c r="I30" s="52">
        <f t="shared" si="2"/>
        <v>0</v>
      </c>
      <c r="J30" s="66">
        <f t="shared" si="3"/>
        <v>0</v>
      </c>
      <c r="K30" s="53">
        <f t="shared" si="4"/>
        <v>0</v>
      </c>
    </row>
    <row r="31" spans="1:11" ht="15" hidden="1" customHeight="1" x14ac:dyDescent="0.3">
      <c r="A31" s="47"/>
      <c r="B31" s="48"/>
      <c r="C31" s="49"/>
      <c r="D31" s="65"/>
      <c r="E31" s="52"/>
      <c r="F31" s="52"/>
      <c r="G31" s="66"/>
      <c r="H31" s="66"/>
      <c r="I31" s="52"/>
      <c r="J31" s="66"/>
      <c r="K31" s="53"/>
    </row>
    <row r="32" spans="1:11" s="63" customFormat="1" ht="15" hidden="1" customHeight="1" x14ac:dyDescent="0.3">
      <c r="A32" s="56"/>
      <c r="B32" s="57" t="s">
        <v>33</v>
      </c>
      <c r="C32" s="58"/>
      <c r="D32" s="59">
        <f>[1]ISIAN_RAB!H29</f>
        <v>0</v>
      </c>
      <c r="E32" s="60"/>
      <c r="F32" s="60"/>
      <c r="G32" s="61"/>
      <c r="H32" s="61"/>
      <c r="I32" s="61"/>
      <c r="J32" s="61"/>
      <c r="K32" s="62"/>
    </row>
    <row r="33" spans="1:11" ht="15" hidden="1" customHeight="1" x14ac:dyDescent="0.3">
      <c r="A33" s="47">
        <v>0</v>
      </c>
      <c r="B33" s="64" t="s">
        <v>31</v>
      </c>
      <c r="C33" s="49"/>
      <c r="D33" s="65"/>
      <c r="E33" s="52"/>
      <c r="F33" s="52"/>
      <c r="G33" s="66"/>
      <c r="H33" s="66"/>
      <c r="I33" s="52"/>
      <c r="J33" s="66"/>
      <c r="K33" s="53"/>
    </row>
    <row r="34" spans="1:11" ht="15" hidden="1" customHeight="1" x14ac:dyDescent="0.3">
      <c r="A34" s="47">
        <v>23</v>
      </c>
      <c r="B34" s="48" t="str">
        <f>VLOOKUP(A34,'[1]HS_SEP 24'!$B$12:$D$519,2,FALSE)</f>
        <v>Beton Block 400 x 400 x 100 - kotak</v>
      </c>
      <c r="C34" s="49" t="s">
        <v>28</v>
      </c>
      <c r="D34" s="67">
        <f>D32*1</f>
        <v>0</v>
      </c>
      <c r="E34" s="52">
        <f t="shared" ref="E34:E46" si="5">D34-F34</f>
        <v>0</v>
      </c>
      <c r="F34" s="52">
        <f t="shared" ref="F34:F46" si="6">IF(G34="PLN",D34,0)</f>
        <v>0</v>
      </c>
      <c r="G34" s="66">
        <f>IF([1]ISIAN_RAB!$G$18=4,(VLOOKUP(RINCIAN_RAB_JASA!A34,'[1]HS_SEP 24'!$B$12:P536,13,FALSE)),(VLOOKUP(RINCIAN_RAB_JASA!A34,'[1]HS_SEP 24'!$B$12:$P$520,4,FALSE)))</f>
        <v>187872.21172360299</v>
      </c>
      <c r="H34" s="66">
        <f>IF([1]ISIAN_RAB!$G$18=4,(VLOOKUP(A34,'[1]HS_SEP 24'!$B$12:$P$519,14,FALSE)),(IF([1]ISIAN_RAB!$G$18=2,(VLOOKUP(A34,'[1]HS_SEP 24'!$B$12:$P$519,7,FALSE)),(IF([1]ISIAN_RAB!$G$18=3,(VLOOKUP(A34,'[1]HS_SEP 24'!$B$12:$P3791,9,FALSE)),(IF([1]ISIAN_RAB!$G$18=5,(VLOOKUP(A34,'[1]HS_SEP 24'!$B$12:$P$519,11,FALSE)),"salah")))))))</f>
        <v>117013.049937344</v>
      </c>
      <c r="I34" s="52">
        <f t="shared" ref="I34:I46" si="7">IF(E34&lt;0,0,IF(G34="PLN","PLN",E34*G34))</f>
        <v>0</v>
      </c>
      <c r="J34" s="66">
        <f t="shared" ref="J34:J46" si="8">IF(D34&lt;0,0,D34*H34)</f>
        <v>0</v>
      </c>
      <c r="K34" s="53">
        <f t="shared" ref="K34:K46" si="9">SUM(I34:J34)</f>
        <v>0</v>
      </c>
    </row>
    <row r="35" spans="1:11" ht="15" hidden="1" customHeight="1" x14ac:dyDescent="0.3">
      <c r="A35" s="47">
        <v>501</v>
      </c>
      <c r="B35" s="48" t="str">
        <f>VLOOKUP(A35,'[1]HS_SEP 24'!$B$12:$D$519,2,FALSE)</f>
        <v>U - Bolt + Steel Plate TM/TR Bolt M.18 + 2 nut</v>
      </c>
      <c r="C35" s="49" t="s">
        <v>26</v>
      </c>
      <c r="D35" s="67">
        <f>D32*1</f>
        <v>0</v>
      </c>
      <c r="E35" s="52">
        <f t="shared" si="5"/>
        <v>0</v>
      </c>
      <c r="F35" s="52">
        <f t="shared" si="6"/>
        <v>0</v>
      </c>
      <c r="G35" s="66">
        <f>IF([1]ISIAN_RAB!$G$18=4,(VLOOKUP(RINCIAN_RAB_JASA!A35,'[1]HS_SEP 24'!$B$12:P537,13,FALSE)),(VLOOKUP(RINCIAN_RAB_JASA!A35,'[1]HS_SEP 24'!$B$12:$P$520,4,FALSE)))</f>
        <v>84826</v>
      </c>
      <c r="H35" s="66">
        <f>IF([1]ISIAN_RAB!$G$18=4,(VLOOKUP(A35,'[1]HS_SEP 24'!$B$12:$P$519,14,FALSE)),(IF([1]ISIAN_RAB!$G$18=2,(VLOOKUP(A35,'[1]HS_SEP 24'!$B$12:$P$519,7,FALSE)),(IF([1]ISIAN_RAB!$G$18=3,(VLOOKUP(A35,'[1]HS_SEP 24'!$B$12:$P3792,9,FALSE)),(IF([1]ISIAN_RAB!$G$18=5,(VLOOKUP(A35,'[1]HS_SEP 24'!$B$12:$P$519,11,FALSE)),"salah")))))))</f>
        <v>5859.8099968623101</v>
      </c>
      <c r="I35" s="52">
        <f t="shared" si="7"/>
        <v>0</v>
      </c>
      <c r="J35" s="66">
        <f t="shared" si="8"/>
        <v>0</v>
      </c>
      <c r="K35" s="53">
        <f t="shared" si="9"/>
        <v>0</v>
      </c>
    </row>
    <row r="36" spans="1:11" ht="15" hidden="1" customHeight="1" x14ac:dyDescent="0.3">
      <c r="A36" s="47">
        <v>349</v>
      </c>
      <c r="B36" s="48" t="str">
        <f>VLOOKUP(A36,'[1]HS_SEP 24'!$B$12:$D$519,2,FALSE)</f>
        <v>Guy Wire Rod 5/8" (15 mm) - 2.500 mm - TM</v>
      </c>
      <c r="C36" s="49" t="s">
        <v>28</v>
      </c>
      <c r="D36" s="67">
        <f>D32*1</f>
        <v>0</v>
      </c>
      <c r="E36" s="52">
        <f t="shared" si="5"/>
        <v>0</v>
      </c>
      <c r="F36" s="52">
        <f t="shared" si="6"/>
        <v>0</v>
      </c>
      <c r="G36" s="66">
        <f>IF([1]ISIAN_RAB!$G$18=4,(VLOOKUP(RINCIAN_RAB_JASA!A36,'[1]HS_SEP 24'!$B$12:P538,13,FALSE)),(VLOOKUP(RINCIAN_RAB_JASA!A36,'[1]HS_SEP 24'!$B$12:$P$520,4,FALSE)))</f>
        <v>160772</v>
      </c>
      <c r="H36" s="66">
        <f>IF([1]ISIAN_RAB!$G$18=4,(VLOOKUP(A36,'[1]HS_SEP 24'!$B$12:$P$519,14,FALSE)),(IF([1]ISIAN_RAB!$G$18=2,(VLOOKUP(A36,'[1]HS_SEP 24'!$B$12:$P$519,7,FALSE)),(IF([1]ISIAN_RAB!$G$18=3,(VLOOKUP(A36,'[1]HS_SEP 24'!$B$12:$P3793,9,FALSE)),(IF([1]ISIAN_RAB!$G$18=5,(VLOOKUP(A36,'[1]HS_SEP 24'!$B$12:$P$519,11,FALSE)),"salah")))))))</f>
        <v>29253.509984335898</v>
      </c>
      <c r="I36" s="52">
        <f t="shared" si="7"/>
        <v>0</v>
      </c>
      <c r="J36" s="66">
        <f t="shared" si="8"/>
        <v>0</v>
      </c>
      <c r="K36" s="53">
        <f t="shared" si="9"/>
        <v>0</v>
      </c>
    </row>
    <row r="37" spans="1:11" ht="15" hidden="1" customHeight="1" x14ac:dyDescent="0.3">
      <c r="A37" s="47"/>
      <c r="B37" s="64" t="s">
        <v>32</v>
      </c>
      <c r="C37" s="49"/>
      <c r="D37" s="67">
        <f>D32</f>
        <v>0</v>
      </c>
      <c r="E37" s="52"/>
      <c r="F37" s="52"/>
      <c r="G37" s="66"/>
      <c r="H37" s="66"/>
      <c r="I37" s="52"/>
      <c r="J37" s="66"/>
      <c r="K37" s="53"/>
    </row>
    <row r="38" spans="1:11" ht="15" hidden="1" customHeight="1" x14ac:dyDescent="0.3">
      <c r="A38" s="47">
        <v>79</v>
      </c>
      <c r="B38" s="48" t="str">
        <f>VLOOKUP(A38,'[1]HS_SEP 24'!$B$12:$D$519,2,FALSE)</f>
        <v>Guy Insulator MV (TM) - belimbing</v>
      </c>
      <c r="C38" s="49" t="s">
        <v>28</v>
      </c>
      <c r="D38" s="67">
        <f>D37*1</f>
        <v>0</v>
      </c>
      <c r="E38" s="52">
        <f t="shared" si="5"/>
        <v>0</v>
      </c>
      <c r="F38" s="52">
        <f t="shared" si="6"/>
        <v>0</v>
      </c>
      <c r="G38" s="66">
        <f>IF([1]ISIAN_RAB!$G$18=4,(VLOOKUP(RINCIAN_RAB_JASA!A38,'[1]HS_SEP 24'!$B$12:P540,13,FALSE)),(VLOOKUP(RINCIAN_RAB_JASA!A38,'[1]HS_SEP 24'!$B$12:$P$520,4,FALSE)))</f>
        <v>85302.995665312003</v>
      </c>
      <c r="H38" s="66">
        <f>IF([1]ISIAN_RAB!$G$18=4,(VLOOKUP(A38,'[1]HS_SEP 24'!$B$12:$P$519,14,FALSE)),(IF([1]ISIAN_RAB!$G$18=2,(VLOOKUP(A38,'[1]HS_SEP 24'!$B$12:$P$519,7,FALSE)),(IF([1]ISIAN_RAB!$G$18=3,(VLOOKUP(A38,'[1]HS_SEP 24'!$B$12:$P3795,9,FALSE)),(IF([1]ISIAN_RAB!$G$18=5,(VLOOKUP(A38,'[1]HS_SEP 24'!$B$12:$P$519,11,FALSE)),"salah")))))))</f>
        <v>7205.2199961419001</v>
      </c>
      <c r="I38" s="52">
        <f t="shared" si="7"/>
        <v>0</v>
      </c>
      <c r="J38" s="66">
        <f t="shared" si="8"/>
        <v>0</v>
      </c>
      <c r="K38" s="53">
        <f t="shared" si="9"/>
        <v>0</v>
      </c>
    </row>
    <row r="39" spans="1:11" ht="15" hidden="1" customHeight="1" x14ac:dyDescent="0.3">
      <c r="A39" s="47">
        <v>439</v>
      </c>
      <c r="B39" s="48" t="str">
        <f>VLOOKUP(A39,'[1]HS_SEP 24'!$B$12:$D$519,2,FALSE)</f>
        <v>Preformed Termination 70 mm (542/u/2009)</v>
      </c>
      <c r="C39" s="49" t="s">
        <v>28</v>
      </c>
      <c r="D39" s="67">
        <f>D37*6</f>
        <v>0</v>
      </c>
      <c r="E39" s="52">
        <f t="shared" si="5"/>
        <v>0</v>
      </c>
      <c r="F39" s="52">
        <f t="shared" si="6"/>
        <v>0</v>
      </c>
      <c r="G39" s="66">
        <f>IF([1]ISIAN_RAB!$G$18=4,(VLOOKUP(RINCIAN_RAB_JASA!A39,'[1]HS_SEP 24'!$B$12:P541,13,FALSE)),(VLOOKUP(RINCIAN_RAB_JASA!A39,'[1]HS_SEP 24'!$B$12:$P$520,4,FALSE)))</f>
        <v>70375</v>
      </c>
      <c r="H39" s="66">
        <f>IF([1]ISIAN_RAB!$G$18=4,(VLOOKUP(A39,'[1]HS_SEP 24'!$B$12:$P$519,14,FALSE)),(IF([1]ISIAN_RAB!$G$18=2,(VLOOKUP(A39,'[1]HS_SEP 24'!$B$12:$P$519,7,FALSE)),(IF([1]ISIAN_RAB!$G$18=3,(VLOOKUP(A39,'[1]HS_SEP 24'!$B$12:$P3796,9,FALSE)),(IF([1]ISIAN_RAB!$G$18=5,(VLOOKUP(A39,'[1]HS_SEP 24'!$B$12:$P$519,11,FALSE)),"salah")))))))</f>
        <v>18644.6699900165</v>
      </c>
      <c r="I39" s="52">
        <f t="shared" si="7"/>
        <v>0</v>
      </c>
      <c r="J39" s="66">
        <f t="shared" si="8"/>
        <v>0</v>
      </c>
      <c r="K39" s="53">
        <f t="shared" si="9"/>
        <v>0</v>
      </c>
    </row>
    <row r="40" spans="1:11" ht="15" hidden="1" customHeight="1" x14ac:dyDescent="0.3">
      <c r="A40" s="47">
        <v>343</v>
      </c>
      <c r="B40" s="48" t="str">
        <f>VLOOKUP(A40,'[1]HS_SEP 24'!$B$12:$D$519,2,FALSE)</f>
        <v>Galvanized Steel Wire 70 mm - HDG</v>
      </c>
      <c r="C40" s="49" t="s">
        <v>25</v>
      </c>
      <c r="D40" s="67">
        <f>D37*30</f>
        <v>0</v>
      </c>
      <c r="E40" s="52">
        <f t="shared" si="5"/>
        <v>0</v>
      </c>
      <c r="F40" s="52">
        <f t="shared" si="6"/>
        <v>0</v>
      </c>
      <c r="G40" s="66" t="str">
        <f>IF([1]ISIAN_RAB!$G$18=4,(VLOOKUP(RINCIAN_RAB_JASA!A40,'[1]HS_SEP 24'!$B$12:P542,13,FALSE)),(VLOOKUP(RINCIAN_RAB_JASA!A40,'[1]HS_SEP 24'!$B$12:$P$520,4,FALSE)))</f>
        <v>PLN</v>
      </c>
      <c r="H40" s="66">
        <f>IF([1]ISIAN_RAB!$G$18=4,(VLOOKUP(A40,'[1]HS_SEP 24'!$B$12:$P$519,14,FALSE)),(IF([1]ISIAN_RAB!$G$18=2,(VLOOKUP(A40,'[1]HS_SEP 24'!$B$12:$P$519,7,FALSE)),(IF([1]ISIAN_RAB!$G$18=3,(VLOOKUP(A40,'[1]HS_SEP 24'!$B$12:$P3797,9,FALSE)),(IF([1]ISIAN_RAB!$G$18=5,(VLOOKUP(A40,'[1]HS_SEP 24'!$B$12:$P$519,11,FALSE)),"salah")))))))</f>
        <v>3393.7199981827998</v>
      </c>
      <c r="I40" s="52" t="str">
        <f t="shared" si="7"/>
        <v>PLN</v>
      </c>
      <c r="J40" s="66">
        <f t="shared" si="8"/>
        <v>0</v>
      </c>
      <c r="K40" s="53">
        <f t="shared" si="9"/>
        <v>0</v>
      </c>
    </row>
    <row r="41" spans="1:11" ht="15" hidden="1" customHeight="1" x14ac:dyDescent="0.3">
      <c r="A41" s="47">
        <v>232</v>
      </c>
      <c r="B41" s="48" t="str">
        <f>VLOOKUP(A41,'[1]HS_SEP 24'!$B$12:$D$519,2,FALSE)</f>
        <v>Single Guy Wire Band 8" - (t = 6 mm x 42 mm) HDG TM lengkap Nut-HDG</v>
      </c>
      <c r="C41" s="49" t="s">
        <v>26</v>
      </c>
      <c r="D41" s="67">
        <f>D37*2</f>
        <v>0</v>
      </c>
      <c r="E41" s="52">
        <f t="shared" si="5"/>
        <v>0</v>
      </c>
      <c r="F41" s="52">
        <f t="shared" si="6"/>
        <v>0</v>
      </c>
      <c r="G41" s="66">
        <f>IF([1]ISIAN_RAB!$G$18=4,(VLOOKUP(RINCIAN_RAB_JASA!A41,'[1]HS_SEP 24'!$B$12:P543,13,FALSE)),(VLOOKUP(RINCIAN_RAB_JASA!A41,'[1]HS_SEP 24'!$B$12:$P$520,4,FALSE)))</f>
        <v>86624.713464774497</v>
      </c>
      <c r="H41" s="66">
        <f>IF([1]ISIAN_RAB!$G$18=4,(VLOOKUP(A41,'[1]HS_SEP 24'!$B$12:$P$519,14,FALSE)),(IF([1]ISIAN_RAB!$G$18=2,(VLOOKUP(A41,'[1]HS_SEP 24'!$B$12:$P$519,7,FALSE)),(IF([1]ISIAN_RAB!$G$18=3,(VLOOKUP(A41,'[1]HS_SEP 24'!$B$12:$P3798,9,FALSE)),(IF([1]ISIAN_RAB!$G$18=5,(VLOOKUP(A41,'[1]HS_SEP 24'!$B$12:$P$519,11,FALSE)),"salah")))))))</f>
        <v>13317.479992869001</v>
      </c>
      <c r="I41" s="52">
        <f t="shared" si="7"/>
        <v>0</v>
      </c>
      <c r="J41" s="66">
        <f t="shared" si="8"/>
        <v>0</v>
      </c>
      <c r="K41" s="53">
        <f t="shared" si="9"/>
        <v>0</v>
      </c>
    </row>
    <row r="42" spans="1:11" ht="15" hidden="1" customHeight="1" x14ac:dyDescent="0.3">
      <c r="A42" s="47">
        <v>421</v>
      </c>
      <c r="B42" s="48" t="str">
        <f>VLOOKUP(A42,'[1]HS_SEP 24'!$B$12:$D$519,2,FALSE)</f>
        <v>Pipa Galvanized 3/4" - 2 m (tebal= 1,6 mm) u/Pipa Pelindung</v>
      </c>
      <c r="C42" s="49" t="s">
        <v>28</v>
      </c>
      <c r="D42" s="67">
        <f>D37*1</f>
        <v>0</v>
      </c>
      <c r="E42" s="52">
        <f t="shared" si="5"/>
        <v>0</v>
      </c>
      <c r="F42" s="52">
        <f t="shared" si="6"/>
        <v>0</v>
      </c>
      <c r="G42" s="66">
        <f>IF([1]ISIAN_RAB!$G$18=4,(VLOOKUP(RINCIAN_RAB_JASA!A42,'[1]HS_SEP 24'!$B$12:P544,13,FALSE)),(VLOOKUP(RINCIAN_RAB_JASA!A42,'[1]HS_SEP 24'!$B$12:$P$520,4,FALSE)))</f>
        <v>86129</v>
      </c>
      <c r="H42" s="66">
        <f>IF([1]ISIAN_RAB!$G$18=4,(VLOOKUP(A42,'[1]HS_SEP 24'!$B$12:$P$519,14,FALSE)),(IF([1]ISIAN_RAB!$G$18=2,(VLOOKUP(A42,'[1]HS_SEP 24'!$B$12:$P$519,7,FALSE)),(IF([1]ISIAN_RAB!$G$18=3,(VLOOKUP(A42,'[1]HS_SEP 24'!$B$12:$P3799,9,FALSE)),(IF([1]ISIAN_RAB!$G$18=5,(VLOOKUP(A42,'[1]HS_SEP 24'!$B$12:$P$519,11,FALSE)),"salah")))))))</f>
        <v>9361.4399949873296</v>
      </c>
      <c r="I42" s="52">
        <f t="shared" si="7"/>
        <v>0</v>
      </c>
      <c r="J42" s="66">
        <f t="shared" si="8"/>
        <v>0</v>
      </c>
      <c r="K42" s="53">
        <f t="shared" si="9"/>
        <v>0</v>
      </c>
    </row>
    <row r="43" spans="1:11" ht="15" hidden="1" customHeight="1" x14ac:dyDescent="0.3">
      <c r="A43" s="47">
        <v>80</v>
      </c>
      <c r="B43" s="48" t="str">
        <f>VLOOKUP(A43,'[1]HS_SEP 24'!$B$12:$D$519,2,FALSE)</f>
        <v>Guy Wire Timble (t=2,5 mm)</v>
      </c>
      <c r="C43" s="49" t="s">
        <v>28</v>
      </c>
      <c r="D43" s="67">
        <f>D37*4</f>
        <v>0</v>
      </c>
      <c r="E43" s="52">
        <f t="shared" si="5"/>
        <v>0</v>
      </c>
      <c r="F43" s="52">
        <f t="shared" si="6"/>
        <v>0</v>
      </c>
      <c r="G43" s="66">
        <f>IF([1]ISIAN_RAB!$G$18=4,(VLOOKUP(RINCIAN_RAB_JASA!A43,'[1]HS_SEP 24'!$B$12:P545,13,FALSE)),(VLOOKUP(RINCIAN_RAB_JASA!A43,'[1]HS_SEP 24'!$B$12:$P$520,4,FALSE)))</f>
        <v>5298.9884978451901</v>
      </c>
      <c r="H43" s="66">
        <f>IF([1]ISIAN_RAB!$G$18=4,(VLOOKUP(A43,'[1]HS_SEP 24'!$B$12:$P$519,14,FALSE)),(IF([1]ISIAN_RAB!$G$18=2,(VLOOKUP(A43,'[1]HS_SEP 24'!$B$12:$P$519,7,FALSE)),(IF([1]ISIAN_RAB!$G$18=3,(VLOOKUP(A43,'[1]HS_SEP 24'!$B$12:$P3800,9,FALSE)),(IF([1]ISIAN_RAB!$G$18=5,(VLOOKUP(A43,'[1]HS_SEP 24'!$B$12:$P$519,11,FALSE)),"salah")))))))</f>
        <v>3393.7199981827998</v>
      </c>
      <c r="I43" s="52">
        <f t="shared" si="7"/>
        <v>0</v>
      </c>
      <c r="J43" s="66">
        <f t="shared" si="8"/>
        <v>0</v>
      </c>
      <c r="K43" s="53">
        <f t="shared" si="9"/>
        <v>0</v>
      </c>
    </row>
    <row r="44" spans="1:11" ht="15" hidden="1" customHeight="1" x14ac:dyDescent="0.3">
      <c r="A44" s="47">
        <v>497</v>
      </c>
      <c r="B44" s="48" t="str">
        <f>VLOOKUP(A44,'[1]HS_SEP 24'!$B$12:$D$519,2,FALSE)</f>
        <v>Turn Buckle TM 3/4" (7000 kg) - TM - (l=42 mm, t=6 mm)</v>
      </c>
      <c r="C44" s="49" t="s">
        <v>28</v>
      </c>
      <c r="D44" s="67">
        <f>D37*1</f>
        <v>0</v>
      </c>
      <c r="E44" s="52">
        <f t="shared" si="5"/>
        <v>0</v>
      </c>
      <c r="F44" s="52">
        <f t="shared" si="6"/>
        <v>0</v>
      </c>
      <c r="G44" s="66">
        <f>IF([1]ISIAN_RAB!$G$18=4,(VLOOKUP(RINCIAN_RAB_JASA!A44,'[1]HS_SEP 24'!$B$12:P546,13,FALSE)),(VLOOKUP(RINCIAN_RAB_JASA!A44,'[1]HS_SEP 24'!$B$12:$P$520,4,FALSE)))</f>
        <v>139951</v>
      </c>
      <c r="H44" s="66">
        <f>IF([1]ISIAN_RAB!$G$18=4,(VLOOKUP(A44,'[1]HS_SEP 24'!$B$12:$P$519,14,FALSE)),(IF([1]ISIAN_RAB!$G$18=2,(VLOOKUP(A44,'[1]HS_SEP 24'!$B$12:$P$519,7,FALSE)),(IF([1]ISIAN_RAB!$G$18=3,(VLOOKUP(A44,'[1]HS_SEP 24'!$B$12:$P3801,9,FALSE)),(IF([1]ISIAN_RAB!$G$18=5,(VLOOKUP(A44,'[1]HS_SEP 24'!$B$12:$P$519,11,FALSE)),"salah")))))))</f>
        <v>15981.5699914425</v>
      </c>
      <c r="I44" s="52">
        <f t="shared" si="7"/>
        <v>0</v>
      </c>
      <c r="J44" s="66">
        <f t="shared" si="8"/>
        <v>0</v>
      </c>
      <c r="K44" s="53">
        <f t="shared" si="9"/>
        <v>0</v>
      </c>
    </row>
    <row r="45" spans="1:11" ht="15" hidden="1" customHeight="1" x14ac:dyDescent="0.3">
      <c r="A45" s="47">
        <v>507</v>
      </c>
      <c r="B45" s="48" t="str">
        <f>VLOOKUP(A45,'[1]HS_SEP 24'!$B$12:$D$519,2,FALSE)</f>
        <v>Wire Clip M8 (22 mm)</v>
      </c>
      <c r="C45" s="49" t="s">
        <v>26</v>
      </c>
      <c r="D45" s="67">
        <f>D37*1</f>
        <v>0</v>
      </c>
      <c r="E45" s="52">
        <f t="shared" si="5"/>
        <v>0</v>
      </c>
      <c r="F45" s="52">
        <f t="shared" si="6"/>
        <v>0</v>
      </c>
      <c r="G45" s="66">
        <f>IF([1]ISIAN_RAB!$G$18=4,(VLOOKUP(RINCIAN_RAB_JASA!A45,'[1]HS_SEP 24'!$B$12:P547,13,FALSE)),(VLOOKUP(RINCIAN_RAB_JASA!A45,'[1]HS_SEP 24'!$B$12:$P$520,4,FALSE)))</f>
        <v>3621</v>
      </c>
      <c r="H45" s="66">
        <f>IF([1]ISIAN_RAB!$G$18=4,(VLOOKUP(A45,'[1]HS_SEP 24'!$B$12:$P$519,14,FALSE)),(IF([1]ISIAN_RAB!$G$18=2,(VLOOKUP(A45,'[1]HS_SEP 24'!$B$12:$P$519,7,FALSE)),(IF([1]ISIAN_RAB!$G$18=3,(VLOOKUP(A45,'[1]HS_SEP 24'!$B$12:$P3802,9,FALSE)),(IF([1]ISIAN_RAB!$G$18=5,(VLOOKUP(A45,'[1]HS_SEP 24'!$B$12:$P$519,11,FALSE)),"salah")))))))</f>
        <v>4794.5699974326999</v>
      </c>
      <c r="I45" s="52">
        <f t="shared" si="7"/>
        <v>0</v>
      </c>
      <c r="J45" s="66">
        <f t="shared" si="8"/>
        <v>0</v>
      </c>
      <c r="K45" s="53">
        <f t="shared" si="9"/>
        <v>0</v>
      </c>
    </row>
    <row r="46" spans="1:11" ht="15" hidden="1" customHeight="1" x14ac:dyDescent="0.3">
      <c r="A46" s="47">
        <v>289</v>
      </c>
      <c r="B46" s="48" t="str">
        <f>VLOOKUP(A46,'[1]HS_SEP 24'!$B$12:$D$519,2,FALSE)</f>
        <v>Bolt &amp; Nut M.16 x 75 - HDG</v>
      </c>
      <c r="C46" s="49" t="s">
        <v>28</v>
      </c>
      <c r="D46" s="67">
        <f>D32*2</f>
        <v>0</v>
      </c>
      <c r="E46" s="52">
        <f t="shared" si="5"/>
        <v>0</v>
      </c>
      <c r="F46" s="52">
        <f t="shared" si="6"/>
        <v>0</v>
      </c>
      <c r="G46" s="66">
        <f>IF([1]ISIAN_RAB!$G$18=4,(VLOOKUP(RINCIAN_RAB_JASA!A46,'[1]HS_SEP 24'!$B$12:P548,13,FALSE)),(VLOOKUP(RINCIAN_RAB_JASA!A46,'[1]HS_SEP 24'!$B$12:$P$520,4,FALSE)))</f>
        <v>14122</v>
      </c>
      <c r="H46" s="66">
        <f>IF([1]ISIAN_RAB!$G$18=4,(VLOOKUP(A46,'[1]HS_SEP 24'!$B$12:$P$519,14,FALSE)),(IF([1]ISIAN_RAB!$G$18=2,(VLOOKUP(A46,'[1]HS_SEP 24'!$B$12:$P$519,7,FALSE)),(IF([1]ISIAN_RAB!$G$18=3,(VLOOKUP(A46,'[1]HS_SEP 24'!$B$12:$P3803,9,FALSE)),(IF([1]ISIAN_RAB!$G$18=5,(VLOOKUP(A46,'[1]HS_SEP 24'!$B$12:$P$519,11,FALSE)),"salah")))))))</f>
        <v>2344.3199987447101</v>
      </c>
      <c r="I46" s="52">
        <f t="shared" si="7"/>
        <v>0</v>
      </c>
      <c r="J46" s="66">
        <f t="shared" si="8"/>
        <v>0</v>
      </c>
      <c r="K46" s="53">
        <f t="shared" si="9"/>
        <v>0</v>
      </c>
    </row>
    <row r="47" spans="1:11" ht="15" hidden="1" customHeight="1" x14ac:dyDescent="0.3">
      <c r="A47" s="47"/>
      <c r="B47" s="48"/>
      <c r="C47" s="49"/>
      <c r="D47" s="65"/>
      <c r="E47" s="52"/>
      <c r="F47" s="52"/>
      <c r="G47" s="66"/>
      <c r="H47" s="66"/>
      <c r="I47" s="52"/>
      <c r="J47" s="66"/>
      <c r="K47" s="53"/>
    </row>
    <row r="48" spans="1:11" s="63" customFormat="1" ht="15" hidden="1" customHeight="1" x14ac:dyDescent="0.3">
      <c r="A48" s="56"/>
      <c r="B48" s="57" t="s">
        <v>34</v>
      </c>
      <c r="C48" s="58"/>
      <c r="D48" s="59">
        <f>[1]ISIAN_RAB!H30</f>
        <v>0</v>
      </c>
      <c r="E48" s="60"/>
      <c r="F48" s="60"/>
      <c r="G48" s="61"/>
      <c r="H48" s="61"/>
      <c r="I48" s="61"/>
      <c r="J48" s="61"/>
      <c r="K48" s="62"/>
    </row>
    <row r="49" spans="1:11" ht="15" hidden="1" customHeight="1" x14ac:dyDescent="0.3">
      <c r="A49" s="47">
        <v>451</v>
      </c>
      <c r="B49" s="48" t="str">
        <f>VLOOKUP(A49,'[1]HS_SEP 24'!$B$12:$D$519,2,FALSE)</f>
        <v>Square Washer - (l=50 mm, p=50 mm, t=2,5 mm)</v>
      </c>
      <c r="C49" s="49" t="s">
        <v>28</v>
      </c>
      <c r="D49" s="67">
        <f>D48*2</f>
        <v>0</v>
      </c>
      <c r="E49" s="52">
        <f t="shared" ref="E49:E54" si="10">D49-F49</f>
        <v>0</v>
      </c>
      <c r="F49" s="52">
        <f t="shared" ref="F49:F54" si="11">IF(G49="PLN",D49,0)</f>
        <v>0</v>
      </c>
      <c r="G49" s="66">
        <f>IF([1]ISIAN_RAB!$G$18=4,(VLOOKUP(RINCIAN_RAB_JASA!A49,'[1]HS_SEP 24'!$B$12:P551,13,FALSE)),(VLOOKUP(RINCIAN_RAB_JASA!A49,'[1]HS_SEP 24'!$B$12:$P$520,4,FALSE)))</f>
        <v>4414</v>
      </c>
      <c r="H49" s="66">
        <f>IF([1]ISIAN_RAB!$G$18=4,(VLOOKUP(A49,'[1]HS_SEP 24'!$B$12:$P$519,14,FALSE)),(IF([1]ISIAN_RAB!$G$18=2,(VLOOKUP(A49,'[1]HS_SEP 24'!$B$12:$P$519,7,FALSE)),(IF([1]ISIAN_RAB!$G$18=3,(VLOOKUP(A49,'[1]HS_SEP 24'!$B$12:$P3806,9,FALSE)),(IF([1]ISIAN_RAB!$G$18=5,(VLOOKUP(A49,'[1]HS_SEP 24'!$B$12:$P$519,11,FALSE)),"salah")))))))</f>
        <v>1332.53999928648</v>
      </c>
      <c r="I49" s="52">
        <f t="shared" ref="I49:I54" si="12">IF(E49&lt;0,0,IF(G49="PLN","PLN",E49*G49))</f>
        <v>0</v>
      </c>
      <c r="J49" s="66">
        <f t="shared" ref="J49:J54" si="13">IF(D49&lt;0,0,D49*H49)</f>
        <v>0</v>
      </c>
      <c r="K49" s="53">
        <f t="shared" ref="K49:K54" si="14">SUM(I49:J49)</f>
        <v>0</v>
      </c>
    </row>
    <row r="50" spans="1:11" ht="15" hidden="1" customHeight="1" x14ac:dyDescent="0.3">
      <c r="A50" s="47">
        <v>232</v>
      </c>
      <c r="B50" s="48" t="str">
        <f>VLOOKUP(A50,'[1]HS_SEP 24'!$B$12:$D$519,2,FALSE)</f>
        <v>Single Guy Wire Band 8" - (t = 6 mm x 42 mm) HDG TM lengkap Nut-HDG</v>
      </c>
      <c r="C50" s="49" t="s">
        <v>26</v>
      </c>
      <c r="D50" s="67">
        <f>D48*4</f>
        <v>0</v>
      </c>
      <c r="E50" s="52">
        <f t="shared" si="10"/>
        <v>0</v>
      </c>
      <c r="F50" s="52">
        <f t="shared" si="11"/>
        <v>0</v>
      </c>
      <c r="G50" s="66">
        <f>IF([1]ISIAN_RAB!$G$18=4,(VLOOKUP(RINCIAN_RAB_JASA!A50,'[1]HS_SEP 24'!$B$12:P552,13,FALSE)),(VLOOKUP(RINCIAN_RAB_JASA!A50,'[1]HS_SEP 24'!$B$12:$P$520,4,FALSE)))</f>
        <v>86624.713464774497</v>
      </c>
      <c r="H50" s="66">
        <f>IF([1]ISIAN_RAB!$G$18=4,(VLOOKUP(A50,'[1]HS_SEP 24'!$B$12:$P$519,14,FALSE)),(IF([1]ISIAN_RAB!$G$18=2,(VLOOKUP(A50,'[1]HS_SEP 24'!$B$12:$P$519,7,FALSE)),(IF([1]ISIAN_RAB!$G$18=3,(VLOOKUP(A50,'[1]HS_SEP 24'!$B$12:$P3807,9,FALSE)),(IF([1]ISIAN_RAB!$G$18=5,(VLOOKUP(A50,'[1]HS_SEP 24'!$B$12:$P$519,11,FALSE)),"salah")))))))</f>
        <v>13317.479992869001</v>
      </c>
      <c r="I50" s="52">
        <f t="shared" si="12"/>
        <v>0</v>
      </c>
      <c r="J50" s="66">
        <f t="shared" si="13"/>
        <v>0</v>
      </c>
      <c r="K50" s="53">
        <f t="shared" si="14"/>
        <v>0</v>
      </c>
    </row>
    <row r="51" spans="1:11" ht="15" hidden="1" customHeight="1" x14ac:dyDescent="0.3">
      <c r="A51" s="47">
        <v>447</v>
      </c>
      <c r="B51" s="48" t="str">
        <f>VLOOKUP(A51,'[1]HS_SEP 24'!$B$12:$D$519,2,FALSE)</f>
        <v>Single Arm Band 8" (t = 6 mm x 42 mm) HDG TM lengkap Nut-HDG</v>
      </c>
      <c r="C51" s="49" t="s">
        <v>28</v>
      </c>
      <c r="D51" s="67">
        <f>D48*1</f>
        <v>0</v>
      </c>
      <c r="E51" s="52">
        <f t="shared" si="10"/>
        <v>0</v>
      </c>
      <c r="F51" s="52">
        <f t="shared" si="11"/>
        <v>0</v>
      </c>
      <c r="G51" s="66">
        <f>IF([1]ISIAN_RAB!$G$18=4,(VLOOKUP(RINCIAN_RAB_JASA!A51,'[1]HS_SEP 24'!$B$12:P553,13,FALSE)),(VLOOKUP(RINCIAN_RAB_JASA!A51,'[1]HS_SEP 24'!$B$12:$P$520,4,FALSE)))</f>
        <v>97397</v>
      </c>
      <c r="H51" s="66">
        <f>IF([1]ISIAN_RAB!$G$18=4,(VLOOKUP(A51,'[1]HS_SEP 24'!$B$12:$P$519,14,FALSE)),(IF([1]ISIAN_RAB!$G$18=2,(VLOOKUP(A51,'[1]HS_SEP 24'!$B$12:$P$519,7,FALSE)),(IF([1]ISIAN_RAB!$G$18=3,(VLOOKUP(A51,'[1]HS_SEP 24'!$B$12:$P3808,9,FALSE)),(IF([1]ISIAN_RAB!$G$18=5,(VLOOKUP(A51,'[1]HS_SEP 24'!$B$12:$P$519,11,FALSE)),"salah")))))))</f>
        <v>9589.1399948653998</v>
      </c>
      <c r="I51" s="52">
        <f t="shared" si="12"/>
        <v>0</v>
      </c>
      <c r="J51" s="66">
        <f t="shared" si="13"/>
        <v>0</v>
      </c>
      <c r="K51" s="53">
        <f t="shared" si="14"/>
        <v>0</v>
      </c>
    </row>
    <row r="52" spans="1:11" ht="15" hidden="1" customHeight="1" x14ac:dyDescent="0.3">
      <c r="A52" s="47">
        <v>456</v>
      </c>
      <c r="B52" s="48" t="str">
        <f>VLOOKUP(A52,'[1]HS_SEP 24'!$B$12:$D$519,2,FALSE)</f>
        <v>Strut Arm TM - (l=50 mm, t=5 mm, tgg=100 mm) NP 10 - 30 cm</v>
      </c>
      <c r="C52" s="49" t="s">
        <v>28</v>
      </c>
      <c r="D52" s="67">
        <f>D48*1</f>
        <v>0</v>
      </c>
      <c r="E52" s="52">
        <f t="shared" si="10"/>
        <v>0</v>
      </c>
      <c r="F52" s="52">
        <f t="shared" si="11"/>
        <v>0</v>
      </c>
      <c r="G52" s="66">
        <f>IF([1]ISIAN_RAB!$G$18=4,(VLOOKUP(RINCIAN_RAB_JASA!A52,'[1]HS_SEP 24'!$B$12:P554,13,FALSE)),(VLOOKUP(RINCIAN_RAB_JASA!A52,'[1]HS_SEP 24'!$B$12:$P$520,4,FALSE)))</f>
        <v>74431</v>
      </c>
      <c r="H52" s="66">
        <f>IF([1]ISIAN_RAB!$G$18=4,(VLOOKUP(A52,'[1]HS_SEP 24'!$B$12:$P$519,14,FALSE)),(IF([1]ISIAN_RAB!$G$18=2,(VLOOKUP(A52,'[1]HS_SEP 24'!$B$12:$P$519,7,FALSE)),(IF([1]ISIAN_RAB!$G$18=3,(VLOOKUP(A52,'[1]HS_SEP 24'!$B$12:$P3809,9,FALSE)),(IF([1]ISIAN_RAB!$G$18=5,(VLOOKUP(A52,'[1]HS_SEP 24'!$B$12:$P$519,11,FALSE)),"salah")))))))</f>
        <v>18644.6699900165</v>
      </c>
      <c r="I52" s="52">
        <f t="shared" si="12"/>
        <v>0</v>
      </c>
      <c r="J52" s="66">
        <f t="shared" si="13"/>
        <v>0</v>
      </c>
      <c r="K52" s="53">
        <f t="shared" si="14"/>
        <v>0</v>
      </c>
    </row>
    <row r="53" spans="1:11" s="46" customFormat="1" ht="15" hidden="1" customHeight="1" x14ac:dyDescent="0.3">
      <c r="A53" s="68">
        <v>458</v>
      </c>
      <c r="B53" s="69" t="str">
        <f>VLOOKUP(A53,'[1]HS_SEP 24'!$B$12:$D$519,2,FALSE)</f>
        <v>Strut Tie 2000 - pipe 2" - 1,5 meter, Tebal 2,0 mm - TR</v>
      </c>
      <c r="C53" s="70" t="s">
        <v>28</v>
      </c>
      <c r="D53" s="71">
        <f>D48*1</f>
        <v>0</v>
      </c>
      <c r="E53" s="72">
        <f t="shared" si="10"/>
        <v>0</v>
      </c>
      <c r="F53" s="72">
        <f t="shared" si="11"/>
        <v>0</v>
      </c>
      <c r="G53" s="73">
        <f>IF([1]ISIAN_RAB!$G$18=4,(VLOOKUP(RINCIAN_RAB_JASA!A53,'[1]HS_SEP 24'!$B$12:P555,13,FALSE)),(VLOOKUP(RINCIAN_RAB_JASA!A53,'[1]HS_SEP 24'!$B$12:$P$520,4,FALSE)))</f>
        <v>190213</v>
      </c>
      <c r="H53" s="73">
        <f>IF([1]ISIAN_RAB!$G$18=4,(VLOOKUP(A53,'[1]HS_SEP 24'!$B$12:$P$519,14,FALSE)),(IF([1]ISIAN_RAB!$G$18=2,(VLOOKUP(A53,'[1]HS_SEP 24'!$B$12:$P$519,7,FALSE)),(IF([1]ISIAN_RAB!$G$18=3,(VLOOKUP(A53,'[1]HS_SEP 24'!$B$12:$P3810,9,FALSE)),(IF([1]ISIAN_RAB!$G$18=5,(VLOOKUP(A53,'[1]HS_SEP 24'!$B$12:$P$519,11,FALSE)),"salah")))))))</f>
        <v>9846</v>
      </c>
      <c r="I53" s="72">
        <f t="shared" si="12"/>
        <v>0</v>
      </c>
      <c r="J53" s="73">
        <f t="shared" si="13"/>
        <v>0</v>
      </c>
      <c r="K53" s="74">
        <f t="shared" si="14"/>
        <v>0</v>
      </c>
    </row>
    <row r="54" spans="1:11" ht="15" hidden="1" customHeight="1" x14ac:dyDescent="0.3">
      <c r="A54" s="47">
        <v>289</v>
      </c>
      <c r="B54" s="48" t="str">
        <f>VLOOKUP(A54,'[1]HS_SEP 24'!$B$12:$D$519,2,FALSE)</f>
        <v>Bolt &amp; Nut M.16 x 75 - HDG</v>
      </c>
      <c r="C54" s="49" t="s">
        <v>28</v>
      </c>
      <c r="D54" s="67">
        <f>D48*11</f>
        <v>0</v>
      </c>
      <c r="E54" s="52">
        <f t="shared" si="10"/>
        <v>0</v>
      </c>
      <c r="F54" s="52">
        <f t="shared" si="11"/>
        <v>0</v>
      </c>
      <c r="G54" s="66">
        <f>IF([1]ISIAN_RAB!$G$18=4,(VLOOKUP(RINCIAN_RAB_JASA!A54,'[1]HS_SEP 24'!$B$12:P556,13,FALSE)),(VLOOKUP(RINCIAN_RAB_JASA!A54,'[1]HS_SEP 24'!$B$12:$P$520,4,FALSE)))</f>
        <v>14122</v>
      </c>
      <c r="H54" s="66">
        <f>IF([1]ISIAN_RAB!$G$18=4,(VLOOKUP(A54,'[1]HS_SEP 24'!$B$12:$P$519,14,FALSE)),(IF([1]ISIAN_RAB!$G$18=2,(VLOOKUP(A54,'[1]HS_SEP 24'!$B$12:$P$519,7,FALSE)),(IF([1]ISIAN_RAB!$G$18=3,(VLOOKUP(A54,'[1]HS_SEP 24'!$B$12:$P3811,9,FALSE)),(IF([1]ISIAN_RAB!$G$18=5,(VLOOKUP(A54,'[1]HS_SEP 24'!$B$12:$P$519,11,FALSE)),"salah")))))))</f>
        <v>2344.3199987447101</v>
      </c>
      <c r="I54" s="52">
        <f t="shared" si="12"/>
        <v>0</v>
      </c>
      <c r="J54" s="66">
        <f t="shared" si="13"/>
        <v>0</v>
      </c>
      <c r="K54" s="53">
        <f t="shared" si="14"/>
        <v>0</v>
      </c>
    </row>
    <row r="55" spans="1:11" customFormat="1" ht="15" hidden="1" customHeight="1" x14ac:dyDescent="0.3">
      <c r="A55" s="47"/>
      <c r="B55" s="48"/>
      <c r="C55" s="75"/>
      <c r="D55" s="67"/>
      <c r="E55" s="52"/>
      <c r="F55" s="52"/>
      <c r="G55" s="66"/>
      <c r="H55" s="66"/>
      <c r="I55" s="52"/>
      <c r="J55" s="66"/>
      <c r="K55" s="53"/>
    </row>
    <row r="56" spans="1:11" s="83" customFormat="1" ht="15" hidden="1" customHeight="1" x14ac:dyDescent="0.3">
      <c r="A56" s="76"/>
      <c r="B56" s="37" t="s">
        <v>35</v>
      </c>
      <c r="C56" s="77"/>
      <c r="D56" s="78">
        <f>D72+D83+D167+D221+D270+(2*D97)+D115+D243</f>
        <v>0</v>
      </c>
      <c r="E56" s="79"/>
      <c r="F56" s="79"/>
      <c r="G56" s="80"/>
      <c r="H56" s="80"/>
      <c r="I56" s="80"/>
      <c r="J56" s="81"/>
      <c r="K56" s="82"/>
    </row>
    <row r="57" spans="1:11" ht="15" hidden="1" customHeight="1" x14ac:dyDescent="0.3">
      <c r="A57" s="47">
        <v>160</v>
      </c>
      <c r="B57" s="48" t="str">
        <f>VLOOKUP(A57,'[1]HS_SEP 24'!$B$12:$D$519,2,FALSE)</f>
        <v>Penghalang panjat 9" HDG (l=35 mm, t=3,2 mm, besi 10 mm) lengkap Bolt&amp;Nut-HDG</v>
      </c>
      <c r="C57" s="49" t="s">
        <v>26</v>
      </c>
      <c r="D57" s="67">
        <f>D56*1</f>
        <v>0</v>
      </c>
      <c r="E57" s="52">
        <f>D57-F57</f>
        <v>0</v>
      </c>
      <c r="F57" s="52">
        <f>IF(G57="PLN",D57,0)</f>
        <v>0</v>
      </c>
      <c r="G57" s="66">
        <f>IF([1]ISIAN_RAB!$G$18=4,(VLOOKUP(RINCIAN_RAB_JASA!A57,'[1]HS_SEP 24'!$B$12:P559,13,FALSE)),(VLOOKUP(RINCIAN_RAB_JASA!A57,'[1]HS_SEP 24'!$B$12:$P$520,4,FALSE)))</f>
        <v>220674.674910264</v>
      </c>
      <c r="H57" s="66">
        <f>IF([1]ISIAN_RAB!$G$18=4,(VLOOKUP(A57,'[1]HS_SEP 24'!$B$12:$P$519,14,FALSE)),(IF([1]ISIAN_RAB!$G$18=2,(VLOOKUP(A57,'[1]HS_SEP 24'!$B$12:$P$519,7,FALSE)),(IF([1]ISIAN_RAB!$G$18=3,(VLOOKUP(A57,'[1]HS_SEP 24'!$B$12:$P3814,9,FALSE)),(IF([1]ISIAN_RAB!$G$18=5,(VLOOKUP(A57,'[1]HS_SEP 24'!$B$12:$P$519,11,FALSE)),"salah")))))))</f>
        <v>15981.5699914425</v>
      </c>
      <c r="I57" s="52">
        <f>IF(E57&lt;0,0,IF(G57="PLN","PLN",E57*G57))</f>
        <v>0</v>
      </c>
      <c r="J57" s="66">
        <f>IF(D57&lt;0,0,D57*H57)</f>
        <v>0</v>
      </c>
      <c r="K57" s="53">
        <f>SUM(I57:J57)</f>
        <v>0</v>
      </c>
    </row>
    <row r="58" spans="1:11" ht="15" hidden="1" customHeight="1" x14ac:dyDescent="0.3">
      <c r="A58" s="47">
        <v>461</v>
      </c>
      <c r="B58" s="48" t="str">
        <f>VLOOKUP(A58,'[1]HS_SEP 24'!$B$12:$D$519,2,FALSE)</f>
        <v>Tanda Bahaya Kecil</v>
      </c>
      <c r="C58" s="49" t="s">
        <v>28</v>
      </c>
      <c r="D58" s="67">
        <f>D57</f>
        <v>0</v>
      </c>
      <c r="E58" s="52">
        <f>D58-F58</f>
        <v>0</v>
      </c>
      <c r="F58" s="52">
        <f>IF(G58="PLN",D58,0)</f>
        <v>0</v>
      </c>
      <c r="G58" s="66">
        <f>IF([1]ISIAN_RAB!$G$18=4,(VLOOKUP(RINCIAN_RAB_JASA!A58,'[1]HS_SEP 24'!$B$12:P560,13,FALSE)),(VLOOKUP(RINCIAN_RAB_JASA!A58,'[1]HS_SEP 24'!$B$12:$P$520,4,FALSE)))</f>
        <v>23172</v>
      </c>
      <c r="H58" s="66">
        <f>IF([1]ISIAN_RAB!$G$18=4,(VLOOKUP(A58,'[1]HS_SEP 24'!$B$12:$P$519,14,FALSE)),(IF([1]ISIAN_RAB!$G$18=2,(VLOOKUP(A58,'[1]HS_SEP 24'!$B$12:$P$519,7,FALSE)),(IF([1]ISIAN_RAB!$G$18=3,(VLOOKUP(A58,'[1]HS_SEP 24'!$B$12:$P3815,9,FALSE)),(IF([1]ISIAN_RAB!$G$18=5,(VLOOKUP(A58,'[1]HS_SEP 24'!$B$12:$P$519,11,FALSE)),"salah")))))))</f>
        <v>2664.08999857349</v>
      </c>
      <c r="I58" s="52">
        <f>IF(E58&lt;0,0,IF(G58="PLN","PLN",E58*G58))</f>
        <v>0</v>
      </c>
      <c r="J58" s="66">
        <f>IF(D58&lt;0,0,D58*H58)</f>
        <v>0</v>
      </c>
      <c r="K58" s="53">
        <f>SUM(I58:J58)</f>
        <v>0</v>
      </c>
    </row>
    <row r="59" spans="1:11" ht="15" hidden="1" customHeight="1" x14ac:dyDescent="0.3">
      <c r="A59" s="47">
        <v>288</v>
      </c>
      <c r="B59" s="48" t="str">
        <f>VLOOKUP(A59,'[1]HS_SEP 24'!$B$12:$D$519,2,FALSE)</f>
        <v>Bolt &amp; Nut M.16 x 50 - HDG</v>
      </c>
      <c r="C59" s="49" t="s">
        <v>28</v>
      </c>
      <c r="D59" s="67">
        <f>D56*2</f>
        <v>0</v>
      </c>
      <c r="E59" s="52">
        <f>D59-F59</f>
        <v>0</v>
      </c>
      <c r="F59" s="52">
        <f>IF(G59="PLN",D59,0)</f>
        <v>0</v>
      </c>
      <c r="G59" s="66">
        <f>IF([1]ISIAN_RAB!$G$18=4,(VLOOKUP(RINCIAN_RAB_JASA!A59,'[1]HS_SEP 24'!$B$12:P561,13,FALSE)),(VLOOKUP(RINCIAN_RAB_JASA!A59,'[1]HS_SEP 24'!$B$12:$P$520,4,FALSE)))</f>
        <v>11856</v>
      </c>
      <c r="H59" s="66">
        <f>IF([1]ISIAN_RAB!$G$18=4,(VLOOKUP(A59,'[1]HS_SEP 24'!$B$12:$P$519,14,FALSE)),(IF([1]ISIAN_RAB!$G$18=2,(VLOOKUP(A59,'[1]HS_SEP 24'!$B$12:$P$519,7,FALSE)),(IF([1]ISIAN_RAB!$G$18=3,(VLOOKUP(A59,'[1]HS_SEP 24'!$B$12:$P3816,9,FALSE)),(IF([1]ISIAN_RAB!$G$18=5,(VLOOKUP(A59,'[1]HS_SEP 24'!$B$12:$P$519,11,FALSE)),"salah")))))))</f>
        <v>2290.8599987733401</v>
      </c>
      <c r="I59" s="52">
        <f>IF(E59&lt;0,0,IF(G59="PLN","PLN",E59*G59))</f>
        <v>0</v>
      </c>
      <c r="J59" s="66">
        <f>IF(D59&lt;0,0,D59*H59)</f>
        <v>0</v>
      </c>
      <c r="K59" s="53">
        <f>SUM(I59:J59)</f>
        <v>0</v>
      </c>
    </row>
    <row r="60" spans="1:11" ht="15" hidden="1" customHeight="1" x14ac:dyDescent="0.3">
      <c r="A60" s="47"/>
      <c r="B60" s="48"/>
      <c r="C60" s="75"/>
      <c r="D60" s="84"/>
      <c r="E60" s="52"/>
      <c r="F60" s="52"/>
      <c r="G60" s="66"/>
      <c r="H60" s="66"/>
      <c r="I60" s="52"/>
      <c r="J60" s="66"/>
      <c r="K60" s="53"/>
    </row>
    <row r="61" spans="1:11" s="83" customFormat="1" ht="15" hidden="1" customHeight="1" x14ac:dyDescent="0.3">
      <c r="A61" s="76"/>
      <c r="B61" s="37" t="s">
        <v>36</v>
      </c>
      <c r="C61" s="77"/>
      <c r="D61" s="85">
        <f>E8</f>
        <v>0</v>
      </c>
      <c r="E61" s="79"/>
      <c r="F61" s="79"/>
      <c r="G61" s="80"/>
      <c r="H61" s="80"/>
      <c r="I61" s="80"/>
      <c r="J61" s="81"/>
      <c r="K61" s="82"/>
    </row>
    <row r="62" spans="1:11" ht="15" hidden="1" customHeight="1" x14ac:dyDescent="0.3">
      <c r="A62" s="47">
        <v>406</v>
      </c>
      <c r="B62" s="48" t="str">
        <f>VLOOKUP(A62,'[1]HS_SEP 24'!$B$12:$D$519,2,FALSE)</f>
        <v>NFA2XSEY-T 3 x 150 + 1 x 95 mm2 - CWS</v>
      </c>
      <c r="C62" s="49" t="s">
        <v>25</v>
      </c>
      <c r="D62" s="84">
        <f>IF(D61&gt;0,(TRUNC(((D61*1.01)+((D97)*1)+((D115)*3)+((D167)*6)+((D221)*6)+(((D270)*1))/1)*1)),0)</f>
        <v>0</v>
      </c>
      <c r="E62" s="52">
        <f>D62-F62</f>
        <v>0</v>
      </c>
      <c r="F62" s="52">
        <f>IF(G62="PLN",D62,0)</f>
        <v>0</v>
      </c>
      <c r="G62" s="66" t="str">
        <f>IF([1]ISIAN_RAB!$G$18=4,(VLOOKUP(RINCIAN_RAB_JASA!A62,'[1]HS_SEP 24'!$B$12:P564,13,FALSE)),(VLOOKUP(RINCIAN_RAB_JASA!A62,'[1]HS_SEP 24'!$B$12:$P$520,4,FALSE)))</f>
        <v>PLN</v>
      </c>
      <c r="H62" s="66">
        <f>IF([1]ISIAN_RAB!$G$18=4,(VLOOKUP(A62,'[1]HS_SEP 24'!$B$12:$P$519,14,FALSE)),(IF([1]ISIAN_RAB!$G$18=2,(VLOOKUP(A62,'[1]HS_SEP 24'!$B$12:$P$519,7,FALSE)),(IF([1]ISIAN_RAB!$G$18=3,(VLOOKUP(A62,'[1]HS_SEP 24'!$B$12:$P3819,9,FALSE)),(IF([1]ISIAN_RAB!$G$18=5,(VLOOKUP(A62,'[1]HS_SEP 24'!$B$12:$P$519,11,FALSE)),"salah")))))))</f>
        <v>42098.759977457798</v>
      </c>
      <c r="I62" s="52" t="str">
        <f>IF(E62&lt;0,0,IF(G62="PLN","PLN",E62*G62))</f>
        <v>PLN</v>
      </c>
      <c r="J62" s="66">
        <f>IF(D62&lt;0,0,D62*H62)</f>
        <v>0</v>
      </c>
      <c r="K62" s="53">
        <f>SUM(I62:J62)</f>
        <v>0</v>
      </c>
    </row>
    <row r="63" spans="1:11" ht="15" hidden="1" customHeight="1" x14ac:dyDescent="0.3">
      <c r="A63" s="47"/>
      <c r="B63" s="48" t="s">
        <v>27</v>
      </c>
      <c r="C63" s="49" t="s">
        <v>28</v>
      </c>
      <c r="D63" s="86">
        <f>[1]ISIAN_RAB!H40</f>
        <v>0</v>
      </c>
      <c r="E63" s="52">
        <f>D63-F63</f>
        <v>0</v>
      </c>
      <c r="F63" s="52">
        <f>IF(G63="PLN",D63,0)</f>
        <v>0</v>
      </c>
      <c r="G63" s="66" t="s">
        <v>19</v>
      </c>
      <c r="H63" s="66"/>
      <c r="I63" s="52" t="str">
        <f>IF(E63&lt;0,0,IF(G63="PLN","PLN",E63*G63))</f>
        <v>PLN</v>
      </c>
      <c r="J63" s="66">
        <f>IF(D63&lt;0,0,D63*H63)</f>
        <v>0</v>
      </c>
      <c r="K63" s="53">
        <f>SUM(I63:J63)</f>
        <v>0</v>
      </c>
    </row>
    <row r="64" spans="1:11" ht="15" hidden="1" customHeight="1" x14ac:dyDescent="0.3">
      <c r="A64" s="47"/>
      <c r="B64" s="48" t="s">
        <v>29</v>
      </c>
      <c r="C64" s="49" t="s">
        <v>28</v>
      </c>
      <c r="D64" s="86">
        <f>[1]ISIAN_RAB!H41</f>
        <v>0</v>
      </c>
      <c r="E64" s="52">
        <f>D64-F64</f>
        <v>0</v>
      </c>
      <c r="F64" s="52">
        <f>IF(G64="PLN",D64,0)</f>
        <v>0</v>
      </c>
      <c r="G64" s="66" t="s">
        <v>19</v>
      </c>
      <c r="H64" s="66"/>
      <c r="I64" s="52" t="str">
        <f>IF(E64&lt;0,0,IF(G64="PLN","PLN",E64*G64))</f>
        <v>PLN</v>
      </c>
      <c r="J64" s="66">
        <f>IF(D64&lt;0,0,D64*H64)</f>
        <v>0</v>
      </c>
      <c r="K64" s="53">
        <f>SUM(I64:J64)</f>
        <v>0</v>
      </c>
    </row>
    <row r="65" spans="1:11" ht="15" hidden="1" customHeight="1" x14ac:dyDescent="0.3">
      <c r="A65" s="47"/>
      <c r="B65" s="48"/>
      <c r="C65" s="49"/>
      <c r="D65" s="84"/>
      <c r="E65" s="52"/>
      <c r="F65" s="52"/>
      <c r="G65" s="66"/>
      <c r="H65" s="66"/>
      <c r="I65" s="52"/>
      <c r="J65" s="66"/>
      <c r="K65" s="53"/>
    </row>
    <row r="66" spans="1:11" s="43" customFormat="1" ht="15" hidden="1" customHeight="1" x14ac:dyDescent="0.3">
      <c r="A66" s="36"/>
      <c r="B66" s="37" t="s">
        <v>36</v>
      </c>
      <c r="C66" s="38"/>
      <c r="D66" s="39"/>
      <c r="E66" s="40"/>
      <c r="F66" s="40"/>
      <c r="G66" s="54"/>
      <c r="H66" s="54"/>
      <c r="I66" s="54"/>
      <c r="J66" s="41"/>
      <c r="K66" s="55"/>
    </row>
    <row r="67" spans="1:11" ht="15" hidden="1" customHeight="1" x14ac:dyDescent="0.3">
      <c r="A67" s="47"/>
      <c r="B67" s="64" t="s">
        <v>37</v>
      </c>
      <c r="C67" s="49"/>
      <c r="D67" s="50"/>
      <c r="E67" s="52"/>
      <c r="F67" s="52"/>
      <c r="G67" s="66"/>
      <c r="H67" s="66"/>
      <c r="I67" s="52"/>
      <c r="J67" s="66"/>
      <c r="K67" s="53"/>
    </row>
    <row r="68" spans="1:11" ht="15" hidden="1" customHeight="1" x14ac:dyDescent="0.3">
      <c r="A68" s="47">
        <v>343</v>
      </c>
      <c r="B68" s="48" t="str">
        <f>VLOOKUP(A68,'[1]HS_SEP 24'!$B$12:$D$519,2,FALSE)</f>
        <v>Galvanized Steel Wire 70 mm - HDG</v>
      </c>
      <c r="C68" s="49" t="s">
        <v>25</v>
      </c>
      <c r="D68" s="84">
        <f>D61</f>
        <v>0</v>
      </c>
      <c r="E68" s="52">
        <f>D68-F68</f>
        <v>0</v>
      </c>
      <c r="F68" s="52">
        <f>IF(G68="PLN",D68,0)</f>
        <v>0</v>
      </c>
      <c r="G68" s="66" t="str">
        <f>IF([1]ISIAN_RAB!$G$18=4,(VLOOKUP(RINCIAN_RAB_JASA!A68,'[1]HS_SEP 24'!$B$12:P569,13,FALSE)),(VLOOKUP(RINCIAN_RAB_JASA!A68,'[1]HS_SEP 24'!$B$12:$P$520,4,FALSE)))</f>
        <v>PLN</v>
      </c>
      <c r="H68" s="66">
        <f>IF([1]ISIAN_RAB!$G$18=4,(VLOOKUP(A68,'[1]HS_SEP 24'!$B$12:$P$519,14,FALSE)),(IF([1]ISIAN_RAB!$G$18=2,(VLOOKUP(A68,'[1]HS_SEP 24'!$B$12:$P$519,7,FALSE)),(IF([1]ISIAN_RAB!$G$18=3,(VLOOKUP(A68,'[1]HS_SEP 24'!$B$12:$P3824,9,FALSE)),(IF([1]ISIAN_RAB!$G$18=5,(VLOOKUP(A68,'[1]HS_SEP 24'!$B$12:$P$519,11,FALSE)),"salah")))))))</f>
        <v>3393.7199981827998</v>
      </c>
      <c r="I68" s="52" t="str">
        <f>IF(E68&lt;0,0,IF(G68="PLN","PLN",E68*G68))</f>
        <v>PLN</v>
      </c>
      <c r="J68" s="66">
        <f>IF(D68&lt;0,0,D68*H68)</f>
        <v>0</v>
      </c>
      <c r="K68" s="53">
        <f>SUM(I68:J68)</f>
        <v>0</v>
      </c>
    </row>
    <row r="69" spans="1:11" ht="15" hidden="1" customHeight="1" x14ac:dyDescent="0.3">
      <c r="A69" s="47">
        <v>303</v>
      </c>
      <c r="B69" s="48" t="str">
        <f>VLOOKUP(A69,'[1]HS_SEP 24'!$B$12:$D$519,2,FALSE)</f>
        <v>Connection Clamp For Netral + Bolt M12 x 25 - (Acc. MVTIC)</v>
      </c>
      <c r="C69" s="49" t="s">
        <v>26</v>
      </c>
      <c r="D69" s="67">
        <f>IF((D68-(((+D97+D115)*2)+((D72+D83+D167+D221+D270)*2)))&lt;0,0,(D68-(((+D97+D115)*2)+((D72+D83+D167+D221+D270)*2))))</f>
        <v>0</v>
      </c>
      <c r="E69" s="52">
        <f>D69-F69</f>
        <v>0</v>
      </c>
      <c r="F69" s="52">
        <f>IF(G69="PLN",D69,0)</f>
        <v>0</v>
      </c>
      <c r="G69" s="66" t="str">
        <f>IF([1]ISIAN_RAB!$G$18=4,(VLOOKUP(RINCIAN_RAB_JASA!A69,'[1]HS_SEP 24'!$B$12:P570,13,FALSE)),(VLOOKUP(RINCIAN_RAB_JASA!A69,'[1]HS_SEP 24'!$B$12:$P$520,4,FALSE)))</f>
        <v>PLN</v>
      </c>
      <c r="H69" s="66">
        <f>IF([1]ISIAN_RAB!$G$18=4,(VLOOKUP(A69,'[1]HS_SEP 24'!$B$12:$P$519,14,FALSE)),(IF([1]ISIAN_RAB!$G$18=2,(VLOOKUP(A69,'[1]HS_SEP 24'!$B$12:$P$519,7,FALSE)),(IF([1]ISIAN_RAB!$G$18=3,(VLOOKUP(A69,'[1]HS_SEP 24'!$B$12:$P3825,9,FALSE)),(IF([1]ISIAN_RAB!$G$18=5,(VLOOKUP(A69,'[1]HS_SEP 24'!$B$12:$P$519,11,FALSE)),"salah")))))))</f>
        <v>2664.08999857349</v>
      </c>
      <c r="I69" s="52" t="str">
        <f>IF(E69&lt;0,0,IF(G69="PLN","PLN",E69*G69))</f>
        <v>PLN</v>
      </c>
      <c r="J69" s="66">
        <f>IF(D69&lt;0,0,D69*H69)</f>
        <v>0</v>
      </c>
      <c r="K69" s="53">
        <f>SUM(I69:J69)</f>
        <v>0</v>
      </c>
    </row>
    <row r="70" spans="1:11" ht="15" hidden="1" customHeight="1" x14ac:dyDescent="0.3">
      <c r="A70" s="47"/>
      <c r="B70" s="48"/>
      <c r="C70" s="49"/>
      <c r="D70" s="87"/>
      <c r="E70" s="52"/>
      <c r="F70" s="52"/>
      <c r="G70" s="66"/>
      <c r="H70" s="66"/>
      <c r="I70" s="52"/>
      <c r="J70" s="66"/>
      <c r="K70" s="53"/>
    </row>
    <row r="71" spans="1:11" s="43" customFormat="1" ht="15" hidden="1" customHeight="1" x14ac:dyDescent="0.3">
      <c r="A71" s="88"/>
      <c r="B71" s="89" t="s">
        <v>38</v>
      </c>
      <c r="C71" s="90"/>
      <c r="D71" s="91"/>
      <c r="E71" s="40"/>
      <c r="F71" s="40"/>
      <c r="G71" s="54"/>
      <c r="H71" s="54"/>
      <c r="I71" s="54"/>
      <c r="J71" s="41"/>
      <c r="K71" s="55"/>
    </row>
    <row r="72" spans="1:11" s="99" customFormat="1" ht="15" customHeight="1" x14ac:dyDescent="0.3">
      <c r="A72" s="92"/>
      <c r="B72" s="93" t="s">
        <v>39</v>
      </c>
      <c r="C72" s="94"/>
      <c r="D72" s="95">
        <f>[1]ISIAN_RAB!H31</f>
        <v>0</v>
      </c>
      <c r="E72" s="96"/>
      <c r="F72" s="96"/>
      <c r="G72" s="97"/>
      <c r="H72" s="97"/>
      <c r="I72" s="97"/>
      <c r="J72" s="97"/>
      <c r="K72" s="98"/>
    </row>
    <row r="73" spans="1:11" ht="15" customHeight="1" x14ac:dyDescent="0.3">
      <c r="A73" s="100"/>
      <c r="B73" s="101" t="s">
        <v>31</v>
      </c>
      <c r="C73" s="75"/>
      <c r="D73" s="67"/>
      <c r="E73" s="52"/>
      <c r="F73" s="52"/>
      <c r="G73" s="66"/>
      <c r="H73" s="66"/>
      <c r="I73" s="52"/>
      <c r="J73" s="66"/>
      <c r="K73" s="53"/>
    </row>
    <row r="74" spans="1:11" ht="15" customHeight="1" x14ac:dyDescent="0.3">
      <c r="A74" s="100">
        <v>267</v>
      </c>
      <c r="B74" s="48" t="str">
        <f>VLOOKUP(A74,'[1]HS_SEP 24'!$B$12:$D$519,2,FALSE)</f>
        <v>Arm Tie Band 8"(TM) (t = 6 mm x 42 mm) HDG TM lengkap Bolt&amp;Nut-HDG</v>
      </c>
      <c r="C74" s="75" t="s">
        <v>28</v>
      </c>
      <c r="D74" s="102">
        <f>D72*2</f>
        <v>0</v>
      </c>
      <c r="E74" s="52">
        <f>D74-F74</f>
        <v>0</v>
      </c>
      <c r="F74" s="52">
        <f>IF(G74="PLN",D74,0)</f>
        <v>0</v>
      </c>
      <c r="G74" s="66">
        <f>IF([1]ISIAN_RAB!$G$18=4,(VLOOKUP(RINCIAN_RAB_JASA!A74,'[1]HS_SEP 24'!$B$12:P749,13,FALSE)),(VLOOKUP(RINCIAN_RAB_JASA!A74,'[1]HS_SEP 24'!$B$12:$P$520,4,FALSE)))</f>
        <v>83629</v>
      </c>
      <c r="H74" s="66">
        <f>IF([1]ISIAN_RAB!$G$18=4,(VLOOKUP(A74,'[1]HS_SEP 24'!$B$12:$P$519,14,FALSE)),(IF([1]ISIAN_RAB!$G$18=2,(VLOOKUP(A74,'[1]HS_SEP 24'!$B$12:$P$519,7,FALSE)),(IF([1]ISIAN_RAB!$G$18=3,(VLOOKUP(A74,'[1]HS_SEP 24'!$B$12:$P4004,9,FALSE)),(IF([1]ISIAN_RAB!$G$18=5,(VLOOKUP(A74,'[1]HS_SEP 24'!$B$12:$P$519,11,FALSE)),"salah")))))))</f>
        <v>23971.859987164</v>
      </c>
      <c r="I74" s="52">
        <f>IF(E74&lt;0,0,IF(G74="PLN","PLN",E74*G74))</f>
        <v>0</v>
      </c>
      <c r="J74" s="66">
        <f>IF(D74&lt;0,0,D74*H74)</f>
        <v>0</v>
      </c>
      <c r="K74" s="53">
        <f>SUM(I74:J74)</f>
        <v>0</v>
      </c>
    </row>
    <row r="75" spans="1:11" ht="15" customHeight="1" x14ac:dyDescent="0.3">
      <c r="A75" s="100">
        <v>288</v>
      </c>
      <c r="B75" s="48" t="str">
        <f>VLOOKUP(A75,'[1]HS_SEP 24'!$B$12:$D$519,2,FALSE)</f>
        <v>Bolt &amp; Nut M.16 x 50 - HDG</v>
      </c>
      <c r="C75" s="75" t="s">
        <v>26</v>
      </c>
      <c r="D75" s="102">
        <f>D74*4</f>
        <v>0</v>
      </c>
      <c r="E75" s="52">
        <f>D75-F75</f>
        <v>0</v>
      </c>
      <c r="F75" s="52">
        <f>IF(G75="PLN",D75,0)</f>
        <v>0</v>
      </c>
      <c r="G75" s="66">
        <f>IF([1]ISIAN_RAB!$G$18=4,(VLOOKUP(RINCIAN_RAB_JASA!A75,'[1]HS_SEP 24'!$B$12:P750,13,FALSE)),(VLOOKUP(RINCIAN_RAB_JASA!A75,'[1]HS_SEP 24'!$B$12:$P$520,4,FALSE)))</f>
        <v>11856</v>
      </c>
      <c r="H75" s="66">
        <f>IF([1]ISIAN_RAB!$G$18=4,(VLOOKUP(A75,'[1]HS_SEP 24'!$B$12:$P$519,14,FALSE)),(IF([1]ISIAN_RAB!$G$18=2,(VLOOKUP(A75,'[1]HS_SEP 24'!$B$12:$P$519,7,FALSE)),(IF([1]ISIAN_RAB!$G$18=3,(VLOOKUP(A75,'[1]HS_SEP 24'!$B$12:$P4005,9,FALSE)),(IF([1]ISIAN_RAB!$G$18=5,(VLOOKUP(A75,'[1]HS_SEP 24'!$B$12:$P$519,11,FALSE)),"salah")))))))</f>
        <v>2290.8599987733401</v>
      </c>
      <c r="I75" s="52">
        <f>IF(E75&lt;0,0,IF(G75="PLN","PLN",E75*G75))</f>
        <v>0</v>
      </c>
      <c r="J75" s="66">
        <f>IF(D75&lt;0,0,D75*H75)</f>
        <v>0</v>
      </c>
      <c r="K75" s="53">
        <f>SUM(I75:J75)</f>
        <v>0</v>
      </c>
    </row>
    <row r="76" spans="1:11" ht="15" customHeight="1" x14ac:dyDescent="0.3">
      <c r="A76" s="100">
        <v>339</v>
      </c>
      <c r="B76" s="48" t="str">
        <f>VLOOKUP(A76,'[1]HS_SEP 24'!$B$12:$D$519,2,FALSE)</f>
        <v>Extension for GW type A - (Acc.MVTIC)</v>
      </c>
      <c r="C76" s="75" t="s">
        <v>28</v>
      </c>
      <c r="D76" s="67">
        <f>D72</f>
        <v>0</v>
      </c>
      <c r="E76" s="52">
        <f>D76-F76</f>
        <v>0</v>
      </c>
      <c r="F76" s="52">
        <f>IF(G76="PLN",D76,0)</f>
        <v>0</v>
      </c>
      <c r="G76" s="66">
        <f>IF([1]ISIAN_RAB!$G$18=4,(VLOOKUP(RINCIAN_RAB_JASA!A76,'[1]HS_SEP 24'!$B$12:P751,13,FALSE)),(VLOOKUP(RINCIAN_RAB_JASA!A76,'[1]HS_SEP 24'!$B$12:$P$520,4,FALSE)))</f>
        <v>30743</v>
      </c>
      <c r="H76" s="66">
        <f>IF([1]ISIAN_RAB!$G$18=4,(VLOOKUP(A76,'[1]HS_SEP 24'!$B$12:$P$519,14,FALSE)),(IF([1]ISIAN_RAB!$G$18=2,(VLOOKUP(A76,'[1]HS_SEP 24'!$B$12:$P$519,7,FALSE)),(IF([1]ISIAN_RAB!$G$18=3,(VLOOKUP(A76,'[1]HS_SEP 24'!$B$12:$P4006,9,FALSE)),(IF([1]ISIAN_RAB!$G$18=5,(VLOOKUP(A76,'[1]HS_SEP 24'!$B$12:$P$519,11,FALSE)),"salah")))))))</f>
        <v>2633.39999858992</v>
      </c>
      <c r="I76" s="52">
        <f>IF(E76&lt;0,0,IF(G76="PLN","PLN",E76*G76))</f>
        <v>0</v>
      </c>
      <c r="J76" s="66">
        <f>IF(D76&lt;0,0,D76*H76)</f>
        <v>0</v>
      </c>
      <c r="K76" s="53">
        <f>SUM(I76:J76)</f>
        <v>0</v>
      </c>
    </row>
    <row r="77" spans="1:11" ht="15" customHeight="1" x14ac:dyDescent="0.3">
      <c r="A77" s="100"/>
      <c r="B77" s="101" t="s">
        <v>32</v>
      </c>
      <c r="C77" s="75"/>
      <c r="D77" s="67">
        <f>D72</f>
        <v>0</v>
      </c>
      <c r="E77" s="52"/>
      <c r="F77" s="52"/>
      <c r="G77" s="66"/>
      <c r="H77" s="66"/>
      <c r="I77" s="52"/>
      <c r="J77" s="66"/>
      <c r="K77" s="53"/>
    </row>
    <row r="78" spans="1:11" ht="15" customHeight="1" x14ac:dyDescent="0.3">
      <c r="A78" s="100">
        <v>444</v>
      </c>
      <c r="B78" s="48" t="str">
        <f>VLOOKUP(A78,'[1]HS_SEP 24'!$B$12:$D$519,2,FALSE)</f>
        <v>Separator Clamp for Netral - (Acc.MVTIC)</v>
      </c>
      <c r="C78" s="75" t="s">
        <v>28</v>
      </c>
      <c r="D78" s="67">
        <f>D72</f>
        <v>0</v>
      </c>
      <c r="E78" s="52">
        <f>D78-F78</f>
        <v>0</v>
      </c>
      <c r="F78" s="52">
        <f>IF(G78="PLN",D78,0)</f>
        <v>0</v>
      </c>
      <c r="G78" s="66">
        <f>IF([1]ISIAN_RAB!$G$18=4,(VLOOKUP(RINCIAN_RAB_JASA!A78,'[1]HS_SEP 24'!$B$12:P753,13,FALSE)),(VLOOKUP(RINCIAN_RAB_JASA!A78,'[1]HS_SEP 24'!$B$12:$P$520,4,FALSE)))</f>
        <v>31531</v>
      </c>
      <c r="H78" s="66">
        <f>IF([1]ISIAN_RAB!$G$18=4,(VLOOKUP(A78,'[1]HS_SEP 24'!$B$12:$P$519,14,FALSE)),(IF([1]ISIAN_RAB!$G$18=2,(VLOOKUP(A78,'[1]HS_SEP 24'!$B$12:$P$519,7,FALSE)),(IF([1]ISIAN_RAB!$G$18=3,(VLOOKUP(A78,'[1]HS_SEP 24'!$B$12:$P4008,9,FALSE)),(IF([1]ISIAN_RAB!$G$18=5,(VLOOKUP(A78,'[1]HS_SEP 24'!$B$12:$P$519,11,FALSE)),"salah")))))))</f>
        <v>2340.3599987468301</v>
      </c>
      <c r="I78" s="52">
        <f>IF(E78&lt;0,0,IF(G78="PLN","PLN",E78*G78))</f>
        <v>0</v>
      </c>
      <c r="J78" s="66">
        <f>IF(D78&lt;0,0,D78*H78)</f>
        <v>0</v>
      </c>
      <c r="K78" s="53">
        <f>SUM(I78:J78)</f>
        <v>0</v>
      </c>
    </row>
    <row r="79" spans="1:11" ht="15" customHeight="1" x14ac:dyDescent="0.3">
      <c r="A79" s="100">
        <v>200</v>
      </c>
      <c r="B79" s="48" t="str">
        <f>VLOOKUP(A79,'[1]HS_SEP 24'!$B$12:$D$519,2,FALSE)</f>
        <v xml:space="preserve">Plastic Strap </v>
      </c>
      <c r="C79" s="75" t="s">
        <v>28</v>
      </c>
      <c r="D79" s="67">
        <f>D72*4</f>
        <v>0</v>
      </c>
      <c r="E79" s="52">
        <f>D79-F79</f>
        <v>0</v>
      </c>
      <c r="F79" s="52">
        <f>IF(G79="PLN",D79,0)</f>
        <v>0</v>
      </c>
      <c r="G79" s="66">
        <f>IF([1]ISIAN_RAB!$G$18=4,(VLOOKUP(RINCIAN_RAB_JASA!A79,'[1]HS_SEP 24'!$B$12:P754,13,FALSE)),(VLOOKUP(RINCIAN_RAB_JASA!A79,'[1]HS_SEP 24'!$B$12:$P$520,4,FALSE)))</f>
        <v>2355.41669904218</v>
      </c>
      <c r="H79" s="66">
        <f>IF([1]ISIAN_RAB!$G$18=4,(VLOOKUP(A79,'[1]HS_SEP 24'!$B$12:$P$519,14,FALSE)),(IF([1]ISIAN_RAB!$G$18=2,(VLOOKUP(A79,'[1]HS_SEP 24'!$B$12:$P$519,7,FALSE)),(IF([1]ISIAN_RAB!$G$18=3,(VLOOKUP(A79,'[1]HS_SEP 24'!$B$12:$P4009,9,FALSE)),(IF([1]ISIAN_RAB!$G$18=5,(VLOOKUP(A79,'[1]HS_SEP 24'!$B$12:$P$519,11,FALSE)),"salah")))))))</f>
        <v>2131.4699988586799</v>
      </c>
      <c r="I79" s="52">
        <f>IF(E79&lt;0,0,IF(G79="PLN","PLN",E79*G79))</f>
        <v>0</v>
      </c>
      <c r="J79" s="66">
        <f>IF(D79&lt;0,0,D79*H79)</f>
        <v>0</v>
      </c>
      <c r="K79" s="53">
        <f>SUM(I79:J79)</f>
        <v>0</v>
      </c>
    </row>
    <row r="80" spans="1:11" ht="15" customHeight="1" x14ac:dyDescent="0.3">
      <c r="A80" s="100">
        <v>505</v>
      </c>
      <c r="B80" s="48" t="str">
        <f>VLOOKUP(A80,'[1]HS_SEP 24'!$B$12:$D$519,2,FALSE)</f>
        <v>Wire Clip M12 (70 mm)</v>
      </c>
      <c r="C80" s="75" t="s">
        <v>26</v>
      </c>
      <c r="D80" s="67">
        <f>D76*2</f>
        <v>0</v>
      </c>
      <c r="E80" s="52">
        <f>D80-F80</f>
        <v>0</v>
      </c>
      <c r="F80" s="52">
        <f>IF(G80="PLN",D80,0)</f>
        <v>0</v>
      </c>
      <c r="G80" s="66">
        <f>IF([1]ISIAN_RAB!$G$18=4,(VLOOKUP(RINCIAN_RAB_JASA!A80,'[1]HS_SEP 24'!$B$12:P755,13,FALSE)),(VLOOKUP(RINCIAN_RAB_JASA!A80,'[1]HS_SEP 24'!$B$12:$P$520,4,FALSE)))</f>
        <v>6035</v>
      </c>
      <c r="H80" s="66">
        <f>IF([1]ISIAN_RAB!$G$18=4,(VLOOKUP(A80,'[1]HS_SEP 24'!$B$12:$P$519,14,FALSE)),(IF([1]ISIAN_RAB!$G$18=2,(VLOOKUP(A80,'[1]HS_SEP 24'!$B$12:$P$519,7,FALSE)),(IF([1]ISIAN_RAB!$G$18=3,(VLOOKUP(A80,'[1]HS_SEP 24'!$B$12:$P4010,9,FALSE)),(IF([1]ISIAN_RAB!$G$18=5,(VLOOKUP(A80,'[1]HS_SEP 24'!$B$12:$P$519,11,FALSE)),"salah")))))))</f>
        <v>6392.4299965771097</v>
      </c>
      <c r="I80" s="52">
        <f>IF(E80&lt;0,0,IF(G80="PLN","PLN",E80*G80))</f>
        <v>0</v>
      </c>
      <c r="J80" s="66">
        <f>IF(D80&lt;0,0,D80*H80)</f>
        <v>0</v>
      </c>
      <c r="K80" s="53">
        <f>SUM(I80:J80)</f>
        <v>0</v>
      </c>
    </row>
    <row r="81" spans="1:11" ht="15" customHeight="1" x14ac:dyDescent="0.3">
      <c r="A81" s="100">
        <v>451</v>
      </c>
      <c r="B81" s="48" t="str">
        <f>VLOOKUP(A81,'[1]HS_SEP 24'!$B$12:$D$519,2,FALSE)</f>
        <v>Square Washer - (l=50 mm, p=50 mm, t=2,5 mm)</v>
      </c>
      <c r="C81" s="75" t="s">
        <v>28</v>
      </c>
      <c r="D81" s="67">
        <f>D74*4</f>
        <v>0</v>
      </c>
      <c r="E81" s="52">
        <f>D81-F81</f>
        <v>0</v>
      </c>
      <c r="F81" s="52">
        <f>IF(G81="PLN",D81,0)</f>
        <v>0</v>
      </c>
      <c r="G81" s="66">
        <f>IF([1]ISIAN_RAB!$G$18=4,(VLOOKUP(RINCIAN_RAB_JASA!A81,'[1]HS_SEP 24'!$B$12:P756,13,FALSE)),(VLOOKUP(RINCIAN_RAB_JASA!A81,'[1]HS_SEP 24'!$B$12:$P$520,4,FALSE)))</f>
        <v>4414</v>
      </c>
      <c r="H81" s="66">
        <f>IF([1]ISIAN_RAB!$G$18=4,(VLOOKUP(A81,'[1]HS_SEP 24'!$B$12:$P$519,14,FALSE)),(IF([1]ISIAN_RAB!$G$18=2,(VLOOKUP(A81,'[1]HS_SEP 24'!$B$12:$P$519,7,FALSE)),(IF([1]ISIAN_RAB!$G$18=3,(VLOOKUP(A81,'[1]HS_SEP 24'!$B$12:$P4011,9,FALSE)),(IF([1]ISIAN_RAB!$G$18=5,(VLOOKUP(A81,'[1]HS_SEP 24'!$B$12:$P$519,11,FALSE)),"salah")))))))</f>
        <v>1332.53999928648</v>
      </c>
      <c r="I81" s="52">
        <f>IF(E81&lt;0,0,IF(G81="PLN","PLN",E81*G81))</f>
        <v>0</v>
      </c>
      <c r="J81" s="66">
        <f>IF(D81&lt;0,0,D81*H81)</f>
        <v>0</v>
      </c>
      <c r="K81" s="53">
        <f>SUM(I81:J81)</f>
        <v>0</v>
      </c>
    </row>
    <row r="82" spans="1:11" ht="15" customHeight="1" x14ac:dyDescent="0.3">
      <c r="A82" s="103"/>
      <c r="B82" s="104"/>
      <c r="C82" s="105"/>
      <c r="D82" s="106"/>
      <c r="E82" s="52"/>
      <c r="F82" s="52"/>
      <c r="G82" s="66"/>
      <c r="H82" s="66"/>
      <c r="I82" s="52"/>
      <c r="J82" s="66"/>
      <c r="K82" s="53"/>
    </row>
    <row r="83" spans="1:11" s="99" customFormat="1" ht="15" customHeight="1" x14ac:dyDescent="0.3">
      <c r="A83" s="92"/>
      <c r="B83" s="93" t="s">
        <v>40</v>
      </c>
      <c r="C83" s="94"/>
      <c r="D83" s="95">
        <f>[1]ISIAN_RAB!H32</f>
        <v>0</v>
      </c>
      <c r="E83" s="96"/>
      <c r="F83" s="96"/>
      <c r="G83" s="97"/>
      <c r="H83" s="97"/>
      <c r="I83" s="97"/>
      <c r="J83" s="97"/>
      <c r="K83" s="98"/>
    </row>
    <row r="84" spans="1:11" ht="15" customHeight="1" x14ac:dyDescent="0.3">
      <c r="A84" s="100"/>
      <c r="B84" s="101" t="s">
        <v>31</v>
      </c>
      <c r="C84" s="75"/>
      <c r="D84" s="67"/>
      <c r="E84" s="52"/>
      <c r="F84" s="52"/>
      <c r="G84" s="66"/>
      <c r="H84" s="66"/>
      <c r="I84" s="52"/>
      <c r="J84" s="66"/>
      <c r="K84" s="53"/>
    </row>
    <row r="85" spans="1:11" ht="15" customHeight="1" x14ac:dyDescent="0.3">
      <c r="A85" s="100">
        <v>267</v>
      </c>
      <c r="B85" s="48" t="str">
        <f>VLOOKUP(A85,'[1]HS_SEP 24'!$B$12:$D$519,2,FALSE)</f>
        <v>Arm Tie Band 8"(TM) (t = 6 mm x 42 mm) HDG TM lengkap Bolt&amp;Nut-HDG</v>
      </c>
      <c r="C85" s="75" t="s">
        <v>28</v>
      </c>
      <c r="D85" s="67">
        <f>D83*2</f>
        <v>0</v>
      </c>
      <c r="E85" s="52">
        <f>D85-F85</f>
        <v>0</v>
      </c>
      <c r="F85" s="52">
        <f>IF(G85="PLN",D85,0)</f>
        <v>0</v>
      </c>
      <c r="G85" s="66">
        <f>IF([1]ISIAN_RAB!$G$18=4,(VLOOKUP(RINCIAN_RAB_JASA!A85,'[1]HS_SEP 24'!$B$12:P759,13,FALSE)),(VLOOKUP(RINCIAN_RAB_JASA!A85,'[1]HS_SEP 24'!$B$12:$P$520,4,FALSE)))</f>
        <v>83629</v>
      </c>
      <c r="H85" s="66">
        <f>IF([1]ISIAN_RAB!$G$18=4,(VLOOKUP(A85,'[1]HS_SEP 24'!$B$12:$P$519,14,FALSE)),(IF([1]ISIAN_RAB!$G$18=2,(VLOOKUP(A85,'[1]HS_SEP 24'!$B$12:$P$519,7,FALSE)),(IF([1]ISIAN_RAB!$G$18=3,(VLOOKUP(A85,'[1]HS_SEP 24'!$B$12:$P4014,9,FALSE)),(IF([1]ISIAN_RAB!$G$18=5,(VLOOKUP(A85,'[1]HS_SEP 24'!$B$12:$P$519,11,FALSE)),"salah")))))))</f>
        <v>23971.859987164</v>
      </c>
      <c r="I85" s="52">
        <f>IF(E85&lt;0,0,IF(G85="PLN","PLN",E85*G85))</f>
        <v>0</v>
      </c>
      <c r="J85" s="66">
        <f>IF(D85&lt;0,0,D85*H85)</f>
        <v>0</v>
      </c>
      <c r="K85" s="53">
        <f>SUM(I85:J85)</f>
        <v>0</v>
      </c>
    </row>
    <row r="86" spans="1:11" ht="15" customHeight="1" x14ac:dyDescent="0.3">
      <c r="A86" s="100">
        <v>288</v>
      </c>
      <c r="B86" s="48" t="str">
        <f>VLOOKUP(A86,'[1]HS_SEP 24'!$B$12:$D$519,2,FALSE)</f>
        <v>Bolt &amp; Nut M.16 x 50 - HDG</v>
      </c>
      <c r="C86" s="75" t="s">
        <v>26</v>
      </c>
      <c r="D86" s="67">
        <f>D85*4</f>
        <v>0</v>
      </c>
      <c r="E86" s="52">
        <f>D86-F86</f>
        <v>0</v>
      </c>
      <c r="F86" s="52">
        <f>IF(G86="PLN",D86,0)</f>
        <v>0</v>
      </c>
      <c r="G86" s="66">
        <f>IF([1]ISIAN_RAB!$G$18=4,(VLOOKUP(RINCIAN_RAB_JASA!A86,'[1]HS_SEP 24'!$B$12:P760,13,FALSE)),(VLOOKUP(RINCIAN_RAB_JASA!A86,'[1]HS_SEP 24'!$B$12:$P$520,4,FALSE)))</f>
        <v>11856</v>
      </c>
      <c r="H86" s="66">
        <f>IF([1]ISIAN_RAB!$G$18=4,(VLOOKUP(A86,'[1]HS_SEP 24'!$B$12:$P$519,14,FALSE)),(IF([1]ISIAN_RAB!$G$18=2,(VLOOKUP(A86,'[1]HS_SEP 24'!$B$12:$P$519,7,FALSE)),(IF([1]ISIAN_RAB!$G$18=3,(VLOOKUP(A86,'[1]HS_SEP 24'!$B$12:$P4015,9,FALSE)),(IF([1]ISIAN_RAB!$G$18=5,(VLOOKUP(A86,'[1]HS_SEP 24'!$B$12:$P$519,11,FALSE)),"salah")))))))</f>
        <v>2290.8599987733401</v>
      </c>
      <c r="I86" s="52">
        <f>IF(E86&lt;0,0,IF(G86="PLN","PLN",E86*G86))</f>
        <v>0</v>
      </c>
      <c r="J86" s="66">
        <f>IF(D86&lt;0,0,D86*H86)</f>
        <v>0</v>
      </c>
      <c r="K86" s="53">
        <f>SUM(I86:J86)</f>
        <v>0</v>
      </c>
    </row>
    <row r="87" spans="1:11" ht="15" customHeight="1" x14ac:dyDescent="0.3">
      <c r="A87" s="100">
        <v>340</v>
      </c>
      <c r="B87" s="48" t="str">
        <f>VLOOKUP(A87,'[1]HS_SEP 24'!$B$12:$D$519,2,FALSE)</f>
        <v>Extension for GW type B - (Acc.MVTIC)</v>
      </c>
      <c r="C87" s="75" t="s">
        <v>28</v>
      </c>
      <c r="D87" s="67">
        <f>D83</f>
        <v>0</v>
      </c>
      <c r="E87" s="52">
        <f>D87-F87</f>
        <v>0</v>
      </c>
      <c r="F87" s="52">
        <f>IF(G87="PLN",D87,0)</f>
        <v>0</v>
      </c>
      <c r="G87" s="66">
        <f>IF([1]ISIAN_RAB!$G$18=4,(VLOOKUP(RINCIAN_RAB_JASA!A87,'[1]HS_SEP 24'!$B$12:P761,13,FALSE)),(VLOOKUP(RINCIAN_RAB_JASA!A87,'[1]HS_SEP 24'!$B$12:$P$520,4,FALSE)))</f>
        <v>26934</v>
      </c>
      <c r="H87" s="66">
        <f>IF([1]ISIAN_RAB!$G$18=4,(VLOOKUP(A87,'[1]HS_SEP 24'!$B$12:$P$519,14,FALSE)),(IF([1]ISIAN_RAB!$G$18=2,(VLOOKUP(A87,'[1]HS_SEP 24'!$B$12:$P$519,7,FALSE)),(IF([1]ISIAN_RAB!$G$18=3,(VLOOKUP(A87,'[1]HS_SEP 24'!$B$12:$P4016,9,FALSE)),(IF([1]ISIAN_RAB!$G$18=5,(VLOOKUP(A87,'[1]HS_SEP 24'!$B$12:$P$519,11,FALSE)),"salah")))))))</f>
        <v>2633.39999858992</v>
      </c>
      <c r="I87" s="52">
        <f>IF(E87&lt;0,0,IF(G87="PLN","PLN",E87*G87))</f>
        <v>0</v>
      </c>
      <c r="J87" s="66">
        <f>IF(D87&lt;0,0,D87*H87)</f>
        <v>0</v>
      </c>
      <c r="K87" s="53">
        <f>SUM(I87:J87)</f>
        <v>0</v>
      </c>
    </row>
    <row r="88" spans="1:11" ht="15" customHeight="1" x14ac:dyDescent="0.3">
      <c r="A88" s="100"/>
      <c r="B88" s="101" t="s">
        <v>32</v>
      </c>
      <c r="C88" s="75"/>
      <c r="D88" s="67">
        <f>D83</f>
        <v>0</v>
      </c>
      <c r="E88" s="52"/>
      <c r="F88" s="52"/>
      <c r="G88" s="66"/>
      <c r="H88" s="66"/>
      <c r="I88" s="52"/>
      <c r="J88" s="66"/>
      <c r="K88" s="53"/>
    </row>
    <row r="89" spans="1:11" ht="15" customHeight="1" x14ac:dyDescent="0.3">
      <c r="A89" s="100">
        <v>200</v>
      </c>
      <c r="B89" s="48" t="str">
        <f>VLOOKUP(A89,'[1]HS_SEP 24'!$B$12:$D$519,2,FALSE)</f>
        <v xml:space="preserve">Plastic Strap </v>
      </c>
      <c r="C89" s="75" t="s">
        <v>28</v>
      </c>
      <c r="D89" s="67">
        <f>D88*4</f>
        <v>0</v>
      </c>
      <c r="E89" s="52">
        <f t="shared" ref="E89:E95" si="15">D89-F89</f>
        <v>0</v>
      </c>
      <c r="F89" s="52">
        <f t="shared" ref="F89:F95" si="16">IF(G89="PLN",D89,0)</f>
        <v>0</v>
      </c>
      <c r="G89" s="66">
        <f>IF([1]ISIAN_RAB!$G$18=4,(VLOOKUP(RINCIAN_RAB_JASA!A89,'[1]HS_SEP 24'!$B$12:P763,13,FALSE)),(VLOOKUP(RINCIAN_RAB_JASA!A89,'[1]HS_SEP 24'!$B$12:$P$520,4,FALSE)))</f>
        <v>2355.41669904218</v>
      </c>
      <c r="H89" s="66">
        <f>IF([1]ISIAN_RAB!$G$18=4,(VLOOKUP(A89,'[1]HS_SEP 24'!$B$12:$P$519,14,FALSE)),(IF([1]ISIAN_RAB!$G$18=2,(VLOOKUP(A89,'[1]HS_SEP 24'!$B$12:$P$519,7,FALSE)),(IF([1]ISIAN_RAB!$G$18=3,(VLOOKUP(A89,'[1]HS_SEP 24'!$B$12:$P4018,9,FALSE)),(IF([1]ISIAN_RAB!$G$18=5,(VLOOKUP(A89,'[1]HS_SEP 24'!$B$12:$P$519,11,FALSE)),"salah")))))))</f>
        <v>2131.4699988586799</v>
      </c>
      <c r="I89" s="52">
        <f t="shared" ref="I89:I95" si="17">IF(E89&lt;0,0,IF(G89="PLN","PLN",E89*G89))</f>
        <v>0</v>
      </c>
      <c r="J89" s="66">
        <f t="shared" ref="J89:J95" si="18">IF(D89&lt;0,0,D89*H89)</f>
        <v>0</v>
      </c>
      <c r="K89" s="53">
        <f t="shared" ref="K89:K95" si="19">SUM(I89:J89)</f>
        <v>0</v>
      </c>
    </row>
    <row r="90" spans="1:11" ht="15" customHeight="1" x14ac:dyDescent="0.3">
      <c r="A90" s="107">
        <v>439</v>
      </c>
      <c r="B90" s="48" t="str">
        <f>VLOOKUP(A90,'[1]HS_SEP 24'!$B$12:$D$519,2,FALSE)</f>
        <v>Preformed Termination 70 mm (542/u/2009)</v>
      </c>
      <c r="C90" s="75" t="s">
        <v>28</v>
      </c>
      <c r="D90" s="67">
        <f>D88*2</f>
        <v>0</v>
      </c>
      <c r="E90" s="52">
        <f t="shared" si="15"/>
        <v>0</v>
      </c>
      <c r="F90" s="52">
        <f t="shared" si="16"/>
        <v>0</v>
      </c>
      <c r="G90" s="66">
        <f>IF([1]ISIAN_RAB!$G$18=4,(VLOOKUP(RINCIAN_RAB_JASA!A90,'[1]HS_SEP 24'!$B$12:P764,13,FALSE)),(VLOOKUP(RINCIAN_RAB_JASA!A90,'[1]HS_SEP 24'!$B$12:$P$520,4,FALSE)))</f>
        <v>70375</v>
      </c>
      <c r="H90" s="66">
        <f>IF([1]ISIAN_RAB!$G$18=4,(VLOOKUP(A90,'[1]HS_SEP 24'!$B$12:$P$519,14,FALSE)),(IF([1]ISIAN_RAB!$G$18=2,(VLOOKUP(A90,'[1]HS_SEP 24'!$B$12:$P$519,7,FALSE)),(IF([1]ISIAN_RAB!$G$18=3,(VLOOKUP(A90,'[1]HS_SEP 24'!$B$12:$P4019,9,FALSE)),(IF([1]ISIAN_RAB!$G$18=5,(VLOOKUP(A90,'[1]HS_SEP 24'!$B$12:$P$519,11,FALSE)),"salah")))))))</f>
        <v>18644.6699900165</v>
      </c>
      <c r="I90" s="52">
        <f t="shared" si="17"/>
        <v>0</v>
      </c>
      <c r="J90" s="66">
        <f t="shared" si="18"/>
        <v>0</v>
      </c>
      <c r="K90" s="53">
        <f t="shared" si="19"/>
        <v>0</v>
      </c>
    </row>
    <row r="91" spans="1:11" ht="15" customHeight="1" x14ac:dyDescent="0.3">
      <c r="A91" s="100">
        <v>304</v>
      </c>
      <c r="B91" s="48" t="str">
        <f>VLOOKUP(A91,'[1]HS_SEP 24'!$B$12:$D$519,2,FALSE)</f>
        <v>Cousen/Thimble - (t = 2,5 mm)</v>
      </c>
      <c r="C91" s="75" t="s">
        <v>28</v>
      </c>
      <c r="D91" s="67">
        <f>D90</f>
        <v>0</v>
      </c>
      <c r="E91" s="52">
        <f t="shared" si="15"/>
        <v>0</v>
      </c>
      <c r="F91" s="52">
        <f t="shared" si="16"/>
        <v>0</v>
      </c>
      <c r="G91" s="66">
        <f>IF([1]ISIAN_RAB!$G$18=4,(VLOOKUP(RINCIAN_RAB_JASA!A91,'[1]HS_SEP 24'!$B$12:P765,13,FALSE)),(VLOOKUP(RINCIAN_RAB_JASA!A91,'[1]HS_SEP 24'!$B$12:$P$520,4,FALSE)))</f>
        <v>7775</v>
      </c>
      <c r="H91" s="66">
        <f>IF([1]ISIAN_RAB!$G$18=4,(VLOOKUP(A91,'[1]HS_SEP 24'!$B$12:$P$519,14,FALSE)),(IF([1]ISIAN_RAB!$G$18=2,(VLOOKUP(A91,'[1]HS_SEP 24'!$B$12:$P$519,7,FALSE)),(IF([1]ISIAN_RAB!$G$18=3,(VLOOKUP(A91,'[1]HS_SEP 24'!$B$12:$P4020,9,FALSE)),(IF([1]ISIAN_RAB!$G$18=5,(VLOOKUP(A91,'[1]HS_SEP 24'!$B$12:$P$519,11,FALSE)),"salah")))))))</f>
        <v>2397.7799987160902</v>
      </c>
      <c r="I91" s="52">
        <f t="shared" si="17"/>
        <v>0</v>
      </c>
      <c r="J91" s="66">
        <f t="shared" si="18"/>
        <v>0</v>
      </c>
      <c r="K91" s="53">
        <f t="shared" si="19"/>
        <v>0</v>
      </c>
    </row>
    <row r="92" spans="1:11" ht="15" customHeight="1" x14ac:dyDescent="0.3">
      <c r="A92" s="107">
        <v>497</v>
      </c>
      <c r="B92" s="48" t="str">
        <f>VLOOKUP(A92,'[1]HS_SEP 24'!$B$12:$D$519,2,FALSE)</f>
        <v>Turn Buckle TM 3/4" (7000 kg) - TM - (l=42 mm, t=6 mm)</v>
      </c>
      <c r="C92" s="75" t="s">
        <v>28</v>
      </c>
      <c r="D92" s="67">
        <f>D88*2</f>
        <v>0</v>
      </c>
      <c r="E92" s="52">
        <f t="shared" si="15"/>
        <v>0</v>
      </c>
      <c r="F92" s="52">
        <f t="shared" si="16"/>
        <v>0</v>
      </c>
      <c r="G92" s="66">
        <f>IF([1]ISIAN_RAB!$G$18=4,(VLOOKUP(RINCIAN_RAB_JASA!A92,'[1]HS_SEP 24'!$B$12:P766,13,FALSE)),(VLOOKUP(RINCIAN_RAB_JASA!A92,'[1]HS_SEP 24'!$B$12:$P$520,4,FALSE)))</f>
        <v>139951</v>
      </c>
      <c r="H92" s="66">
        <f>IF([1]ISIAN_RAB!$G$18=4,(VLOOKUP(A92,'[1]HS_SEP 24'!$B$12:$P$519,14,FALSE)),(IF([1]ISIAN_RAB!$G$18=2,(VLOOKUP(A92,'[1]HS_SEP 24'!$B$12:$P$519,7,FALSE)),(IF([1]ISIAN_RAB!$G$18=3,(VLOOKUP(A92,'[1]HS_SEP 24'!$B$12:$P4021,9,FALSE)),(IF([1]ISIAN_RAB!$G$18=5,(VLOOKUP(A92,'[1]HS_SEP 24'!$B$12:$P$519,11,FALSE)),"salah")))))))</f>
        <v>15981.5699914425</v>
      </c>
      <c r="I92" s="52">
        <f t="shared" si="17"/>
        <v>0</v>
      </c>
      <c r="J92" s="66">
        <f t="shared" si="18"/>
        <v>0</v>
      </c>
      <c r="K92" s="53">
        <f t="shared" si="19"/>
        <v>0</v>
      </c>
    </row>
    <row r="93" spans="1:11" ht="15" customHeight="1" x14ac:dyDescent="0.3">
      <c r="A93" s="100">
        <v>455</v>
      </c>
      <c r="B93" s="48" t="str">
        <f>VLOOKUP(A93,'[1]HS_SEP 24'!$B$12:$D$519,2,FALSE)</f>
        <v>Strain Clamp 150 - 240 mm - 3 nut</v>
      </c>
      <c r="C93" s="75" t="s">
        <v>26</v>
      </c>
      <c r="D93" s="67">
        <f>D92</f>
        <v>0</v>
      </c>
      <c r="E93" s="52">
        <f t="shared" si="15"/>
        <v>0</v>
      </c>
      <c r="F93" s="52">
        <f t="shared" si="16"/>
        <v>0</v>
      </c>
      <c r="G93" s="66">
        <f>IF([1]ISIAN_RAB!$G$18=4,(VLOOKUP(RINCIAN_RAB_JASA!A93,'[1]HS_SEP 24'!$B$12:P767,13,FALSE)),(VLOOKUP(RINCIAN_RAB_JASA!A93,'[1]HS_SEP 24'!$B$12:$P$520,4,FALSE)))</f>
        <v>189858</v>
      </c>
      <c r="H93" s="66">
        <f>IF([1]ISIAN_RAB!$G$18=4,(VLOOKUP(A93,'[1]HS_SEP 24'!$B$12:$P$519,14,FALSE)),(IF([1]ISIAN_RAB!$G$18=2,(VLOOKUP(A93,'[1]HS_SEP 24'!$B$12:$P$519,7,FALSE)),(IF([1]ISIAN_RAB!$G$18=3,(VLOOKUP(A93,'[1]HS_SEP 24'!$B$12:$P4022,9,FALSE)),(IF([1]ISIAN_RAB!$G$18=5,(VLOOKUP(A93,'[1]HS_SEP 24'!$B$12:$P$519,11,FALSE)),"salah")))))))</f>
        <v>21307.7699885906</v>
      </c>
      <c r="I93" s="52">
        <f t="shared" si="17"/>
        <v>0</v>
      </c>
      <c r="J93" s="66">
        <f t="shared" si="18"/>
        <v>0</v>
      </c>
      <c r="K93" s="53">
        <f t="shared" si="19"/>
        <v>0</v>
      </c>
    </row>
    <row r="94" spans="1:11" ht="15" customHeight="1" x14ac:dyDescent="0.3">
      <c r="A94" s="100">
        <v>286</v>
      </c>
      <c r="B94" s="48" t="str">
        <f>VLOOKUP(A94,'[1]HS_SEP 24'!$B$12:$D$519,2,FALSE)</f>
        <v>Bolt &amp; Nut M.16 x 140 - HDG</v>
      </c>
      <c r="C94" s="75" t="s">
        <v>26</v>
      </c>
      <c r="D94" s="67">
        <f>D88*2</f>
        <v>0</v>
      </c>
      <c r="E94" s="52">
        <f t="shared" si="15"/>
        <v>0</v>
      </c>
      <c r="F94" s="52">
        <f t="shared" si="16"/>
        <v>0</v>
      </c>
      <c r="G94" s="66">
        <f>IF([1]ISIAN_RAB!$G$18=4,(VLOOKUP(RINCIAN_RAB_JASA!A94,'[1]HS_SEP 24'!$B$12:P768,13,FALSE)),(VLOOKUP(RINCIAN_RAB_JASA!A94,'[1]HS_SEP 24'!$B$12:$P$520,4,FALSE)))</f>
        <v>22856</v>
      </c>
      <c r="H94" s="66">
        <f>IF([1]ISIAN_RAB!$G$18=4,(VLOOKUP(A94,'[1]HS_SEP 24'!$B$12:$P$519,14,FALSE)),(IF([1]ISIAN_RAB!$G$18=2,(VLOOKUP(A94,'[1]HS_SEP 24'!$B$12:$P$519,7,FALSE)),(IF([1]ISIAN_RAB!$G$18=3,(VLOOKUP(A94,'[1]HS_SEP 24'!$B$12:$P4023,9,FALSE)),(IF([1]ISIAN_RAB!$G$18=5,(VLOOKUP(A94,'[1]HS_SEP 24'!$B$12:$P$519,11,FALSE)),"salah")))))))</f>
        <v>3037.3199983736399</v>
      </c>
      <c r="I94" s="52">
        <f t="shared" si="17"/>
        <v>0</v>
      </c>
      <c r="J94" s="66">
        <f t="shared" si="18"/>
        <v>0</v>
      </c>
      <c r="K94" s="53">
        <f t="shared" si="19"/>
        <v>0</v>
      </c>
    </row>
    <row r="95" spans="1:11" ht="15" customHeight="1" x14ac:dyDescent="0.3">
      <c r="A95" s="100">
        <v>451</v>
      </c>
      <c r="B95" s="48" t="str">
        <f>VLOOKUP(A95,'[1]HS_SEP 24'!$B$12:$D$519,2,FALSE)</f>
        <v>Square Washer - (l=50 mm, p=50 mm, t=2,5 mm)</v>
      </c>
      <c r="C95" s="75" t="s">
        <v>26</v>
      </c>
      <c r="D95" s="67">
        <f>D94+D86</f>
        <v>0</v>
      </c>
      <c r="E95" s="52">
        <f t="shared" si="15"/>
        <v>0</v>
      </c>
      <c r="F95" s="52">
        <f t="shared" si="16"/>
        <v>0</v>
      </c>
      <c r="G95" s="66">
        <f>IF([1]ISIAN_RAB!$G$18=4,(VLOOKUP(RINCIAN_RAB_JASA!A95,'[1]HS_SEP 24'!$B$12:P769,13,FALSE)),(VLOOKUP(RINCIAN_RAB_JASA!A95,'[1]HS_SEP 24'!$B$12:$P$520,4,FALSE)))</f>
        <v>4414</v>
      </c>
      <c r="H95" s="66">
        <f>IF([1]ISIAN_RAB!$G$18=4,(VLOOKUP(A95,'[1]HS_SEP 24'!$B$12:$P$519,14,FALSE)),(IF([1]ISIAN_RAB!$G$18=2,(VLOOKUP(A95,'[1]HS_SEP 24'!$B$12:$P$519,7,FALSE)),(IF([1]ISIAN_RAB!$G$18=3,(VLOOKUP(A95,'[1]HS_SEP 24'!$B$12:$P4024,9,FALSE)),(IF([1]ISIAN_RAB!$G$18=5,(VLOOKUP(A95,'[1]HS_SEP 24'!$B$12:$P$519,11,FALSE)),"salah")))))))</f>
        <v>1332.53999928648</v>
      </c>
      <c r="I95" s="52">
        <f t="shared" si="17"/>
        <v>0</v>
      </c>
      <c r="J95" s="66">
        <f t="shared" si="18"/>
        <v>0</v>
      </c>
      <c r="K95" s="53">
        <f t="shared" si="19"/>
        <v>0</v>
      </c>
    </row>
    <row r="96" spans="1:11" ht="15" customHeight="1" x14ac:dyDescent="0.3">
      <c r="A96" s="103"/>
      <c r="B96" s="104"/>
      <c r="C96" s="105"/>
      <c r="D96" s="106"/>
      <c r="E96" s="52"/>
      <c r="F96" s="52"/>
      <c r="G96" s="66"/>
      <c r="H96" s="66"/>
      <c r="I96" s="52"/>
      <c r="J96" s="66"/>
      <c r="K96" s="53"/>
    </row>
    <row r="97" spans="1:11" s="99" customFormat="1" ht="15" customHeight="1" x14ac:dyDescent="0.3">
      <c r="A97" s="92"/>
      <c r="B97" s="93" t="s">
        <v>41</v>
      </c>
      <c r="C97" s="94"/>
      <c r="D97" s="95">
        <f>[1]ISIAN_RAB!H33</f>
        <v>0</v>
      </c>
      <c r="E97" s="96"/>
      <c r="F97" s="96"/>
      <c r="G97" s="97"/>
      <c r="H97" s="97"/>
      <c r="I97" s="97"/>
      <c r="J97" s="97"/>
      <c r="K97" s="98"/>
    </row>
    <row r="98" spans="1:11" ht="15" customHeight="1" x14ac:dyDescent="0.3">
      <c r="A98" s="100"/>
      <c r="B98" s="101" t="s">
        <v>31</v>
      </c>
      <c r="C98" s="75"/>
      <c r="D98" s="67"/>
      <c r="E98" s="52"/>
      <c r="F98" s="52"/>
      <c r="G98" s="66"/>
      <c r="H98" s="66"/>
      <c r="I98" s="52"/>
      <c r="J98" s="66"/>
      <c r="K98" s="53"/>
    </row>
    <row r="99" spans="1:11" ht="15" customHeight="1" x14ac:dyDescent="0.3">
      <c r="A99" s="100">
        <v>267</v>
      </c>
      <c r="B99" s="48" t="str">
        <f>VLOOKUP(A99,'[1]HS_SEP 24'!$B$12:$D$519,2,FALSE)</f>
        <v>Arm Tie Band 8"(TM) (t = 6 mm x 42 mm) HDG TM lengkap Bolt&amp;Nut-HDG</v>
      </c>
      <c r="C99" s="75" t="s">
        <v>28</v>
      </c>
      <c r="D99" s="67">
        <f>D97*4</f>
        <v>0</v>
      </c>
      <c r="E99" s="52">
        <f t="shared" ref="E99:E113" si="20">D99-F99</f>
        <v>0</v>
      </c>
      <c r="F99" s="52">
        <f t="shared" ref="F99:F113" si="21">IF(G99="PLN",D99,0)</f>
        <v>0</v>
      </c>
      <c r="G99" s="66">
        <f>IF([1]ISIAN_RAB!$G$18=4,(VLOOKUP(RINCIAN_RAB_JASA!A99,'[1]HS_SEP 24'!$B$12:P597,13,FALSE)),(VLOOKUP(RINCIAN_RAB_JASA!A99,'[1]HS_SEP 24'!$B$12:$P$520,4,FALSE)))</f>
        <v>83629</v>
      </c>
      <c r="H99" s="66">
        <f>IF([1]ISIAN_RAB!$G$18=4,(VLOOKUP(A99,'[1]HS_SEP 24'!$B$12:$P$519,14,FALSE)),(IF([1]ISIAN_RAB!$G$18=2,(VLOOKUP(A99,'[1]HS_SEP 24'!$B$12:$P$519,7,FALSE)),(IF([1]ISIAN_RAB!$G$18=3,(VLOOKUP(A99,'[1]HS_SEP 24'!$B$12:$P3852,9,FALSE)),(IF([1]ISIAN_RAB!$G$18=5,(VLOOKUP(A99,'[1]HS_SEP 24'!$B$12:$P$519,11,FALSE)),"salah")))))))</f>
        <v>23971.859987164</v>
      </c>
      <c r="I99" s="52">
        <f t="shared" ref="I99:I113" si="22">IF(E99&lt;0,0,IF(G99="PLN","PLN",E99*G99))</f>
        <v>0</v>
      </c>
      <c r="J99" s="66">
        <f t="shared" ref="J99:J113" si="23">IF(D99&lt;0,0,D99*H99)</f>
        <v>0</v>
      </c>
      <c r="K99" s="53">
        <f t="shared" ref="K99:K113" si="24">SUM(I99:J99)</f>
        <v>0</v>
      </c>
    </row>
    <row r="100" spans="1:11" ht="15" customHeight="1" x14ac:dyDescent="0.3">
      <c r="A100" s="100">
        <v>288</v>
      </c>
      <c r="B100" s="48" t="str">
        <f>VLOOKUP(A100,'[1]HS_SEP 24'!$B$12:$D$519,2,FALSE)</f>
        <v>Bolt &amp; Nut M.16 x 50 - HDG</v>
      </c>
      <c r="C100" s="75" t="s">
        <v>26</v>
      </c>
      <c r="D100" s="67">
        <f>D99*4</f>
        <v>0</v>
      </c>
      <c r="E100" s="52">
        <f t="shared" si="20"/>
        <v>0</v>
      </c>
      <c r="F100" s="52">
        <f t="shared" si="21"/>
        <v>0</v>
      </c>
      <c r="G100" s="66">
        <f>IF([1]ISIAN_RAB!$G$18=4,(VLOOKUP(RINCIAN_RAB_JASA!A100,'[1]HS_SEP 24'!$B$12:P598,13,FALSE)),(VLOOKUP(RINCIAN_RAB_JASA!A100,'[1]HS_SEP 24'!$B$12:$P$520,4,FALSE)))</f>
        <v>11856</v>
      </c>
      <c r="H100" s="66">
        <f>IF([1]ISIAN_RAB!$G$18=4,(VLOOKUP(A100,'[1]HS_SEP 24'!$B$12:$P$519,14,FALSE)),(IF([1]ISIAN_RAB!$G$18=2,(VLOOKUP(A100,'[1]HS_SEP 24'!$B$12:$P$519,7,FALSE)),(IF([1]ISIAN_RAB!$G$18=3,(VLOOKUP(A100,'[1]HS_SEP 24'!$B$12:$P3853,9,FALSE)),(IF([1]ISIAN_RAB!$G$18=5,(VLOOKUP(A100,'[1]HS_SEP 24'!$B$12:$P$519,11,FALSE)),"salah")))))))</f>
        <v>2290.8599987733401</v>
      </c>
      <c r="I100" s="52">
        <f t="shared" si="22"/>
        <v>0</v>
      </c>
      <c r="J100" s="66">
        <f t="shared" si="23"/>
        <v>0</v>
      </c>
      <c r="K100" s="53">
        <f t="shared" si="24"/>
        <v>0</v>
      </c>
    </row>
    <row r="101" spans="1:11" ht="15" customHeight="1" x14ac:dyDescent="0.3">
      <c r="A101" s="100">
        <v>340</v>
      </c>
      <c r="B101" s="48" t="str">
        <f>VLOOKUP(A101,'[1]HS_SEP 24'!$B$12:$D$519,2,FALSE)</f>
        <v>Extension for GW type B - (Acc.MVTIC)</v>
      </c>
      <c r="C101" s="75" t="s">
        <v>28</v>
      </c>
      <c r="D101" s="67">
        <f>D97*2</f>
        <v>0</v>
      </c>
      <c r="E101" s="52">
        <f t="shared" si="20"/>
        <v>0</v>
      </c>
      <c r="F101" s="52">
        <f t="shared" si="21"/>
        <v>0</v>
      </c>
      <c r="G101" s="66">
        <f>IF([1]ISIAN_RAB!$G$18=4,(VLOOKUP(RINCIAN_RAB_JASA!A101,'[1]HS_SEP 24'!$B$12:P599,13,FALSE)),(VLOOKUP(RINCIAN_RAB_JASA!A101,'[1]HS_SEP 24'!$B$12:$P$520,4,FALSE)))</f>
        <v>26934</v>
      </c>
      <c r="H101" s="66">
        <f>IF([1]ISIAN_RAB!$G$18=4,(VLOOKUP(A101,'[1]HS_SEP 24'!$B$12:$P$519,14,FALSE)),(IF([1]ISIAN_RAB!$G$18=2,(VLOOKUP(A101,'[1]HS_SEP 24'!$B$12:$P$519,7,FALSE)),(IF([1]ISIAN_RAB!$G$18=3,(VLOOKUP(A101,'[1]HS_SEP 24'!$B$12:$P3854,9,FALSE)),(IF([1]ISIAN_RAB!$G$18=5,(VLOOKUP(A101,'[1]HS_SEP 24'!$B$12:$P$519,11,FALSE)),"salah")))))))</f>
        <v>2633.39999858992</v>
      </c>
      <c r="I101" s="52">
        <f t="shared" si="22"/>
        <v>0</v>
      </c>
      <c r="J101" s="66">
        <f t="shared" si="23"/>
        <v>0</v>
      </c>
      <c r="K101" s="53">
        <f t="shared" si="24"/>
        <v>0</v>
      </c>
    </row>
    <row r="102" spans="1:11" ht="15" customHeight="1" x14ac:dyDescent="0.3">
      <c r="A102" s="100"/>
      <c r="B102" s="101" t="s">
        <v>32</v>
      </c>
      <c r="C102" s="75"/>
      <c r="D102" s="67">
        <f>D97</f>
        <v>0</v>
      </c>
      <c r="E102" s="52"/>
      <c r="F102" s="52"/>
      <c r="G102" s="66"/>
      <c r="H102" s="66"/>
      <c r="I102" s="52"/>
      <c r="J102" s="66"/>
      <c r="K102" s="53"/>
    </row>
    <row r="103" spans="1:11" ht="15" customHeight="1" x14ac:dyDescent="0.3">
      <c r="A103" s="100">
        <v>200</v>
      </c>
      <c r="B103" s="48" t="str">
        <f>VLOOKUP(A103,'[1]HS_SEP 24'!$B$12:$D$519,2,FALSE)</f>
        <v xml:space="preserve">Plastic Strap </v>
      </c>
      <c r="C103" s="75" t="s">
        <v>28</v>
      </c>
      <c r="D103" s="67">
        <f>D102*4</f>
        <v>0</v>
      </c>
      <c r="E103" s="52">
        <f t="shared" si="20"/>
        <v>0</v>
      </c>
      <c r="F103" s="52">
        <f t="shared" si="21"/>
        <v>0</v>
      </c>
      <c r="G103" s="66">
        <f>IF([1]ISIAN_RAB!$G$18=4,(VLOOKUP(RINCIAN_RAB_JASA!A103,'[1]HS_SEP 24'!$B$12:P601,13,FALSE)),(VLOOKUP(RINCIAN_RAB_JASA!A103,'[1]HS_SEP 24'!$B$12:$P$520,4,FALSE)))</f>
        <v>2355.41669904218</v>
      </c>
      <c r="H103" s="66">
        <f>IF([1]ISIAN_RAB!$G$18=4,(VLOOKUP(A103,'[1]HS_SEP 24'!$B$12:$P$519,14,FALSE)),(IF([1]ISIAN_RAB!$G$18=2,(VLOOKUP(A103,'[1]HS_SEP 24'!$B$12:$P$519,7,FALSE)),(IF([1]ISIAN_RAB!$G$18=3,(VLOOKUP(A103,'[1]HS_SEP 24'!$B$12:$P3856,9,FALSE)),(IF([1]ISIAN_RAB!$G$18=5,(VLOOKUP(A103,'[1]HS_SEP 24'!$B$12:$P$519,11,FALSE)),"salah")))))))</f>
        <v>2131.4699988586799</v>
      </c>
      <c r="I103" s="52">
        <f t="shared" si="22"/>
        <v>0</v>
      </c>
      <c r="J103" s="66">
        <f t="shared" si="23"/>
        <v>0</v>
      </c>
      <c r="K103" s="53">
        <f t="shared" si="24"/>
        <v>0</v>
      </c>
    </row>
    <row r="104" spans="1:11" ht="15" customHeight="1" x14ac:dyDescent="0.3">
      <c r="A104" s="107">
        <v>439</v>
      </c>
      <c r="B104" s="48" t="str">
        <f>VLOOKUP(A104,'[1]HS_SEP 24'!$B$12:$D$519,2,FALSE)</f>
        <v>Preformed Termination 70 mm (542/u/2009)</v>
      </c>
      <c r="C104" s="75" t="s">
        <v>28</v>
      </c>
      <c r="D104" s="67">
        <f>D97*2</f>
        <v>0</v>
      </c>
      <c r="E104" s="52">
        <f t="shared" si="20"/>
        <v>0</v>
      </c>
      <c r="F104" s="52">
        <f t="shared" si="21"/>
        <v>0</v>
      </c>
      <c r="G104" s="66">
        <f>IF([1]ISIAN_RAB!$G$18=4,(VLOOKUP(RINCIAN_RAB_JASA!A104,'[1]HS_SEP 24'!$B$12:P602,13,FALSE)),(VLOOKUP(RINCIAN_RAB_JASA!A104,'[1]HS_SEP 24'!$B$12:$P$520,4,FALSE)))</f>
        <v>70375</v>
      </c>
      <c r="H104" s="66">
        <f>IF([1]ISIAN_RAB!$G$18=4,(VLOOKUP(A104,'[1]HS_SEP 24'!$B$12:$P$519,14,FALSE)),(IF([1]ISIAN_RAB!$G$18=2,(VLOOKUP(A104,'[1]HS_SEP 24'!$B$12:$P$519,7,FALSE)),(IF([1]ISIAN_RAB!$G$18=3,(VLOOKUP(A104,'[1]HS_SEP 24'!$B$12:$P3857,9,FALSE)),(IF([1]ISIAN_RAB!$G$18=5,(VLOOKUP(A104,'[1]HS_SEP 24'!$B$12:$P$519,11,FALSE)),"salah")))))))</f>
        <v>18644.6699900165</v>
      </c>
      <c r="I104" s="52">
        <f t="shared" si="22"/>
        <v>0</v>
      </c>
      <c r="J104" s="66">
        <f t="shared" si="23"/>
        <v>0</v>
      </c>
      <c r="K104" s="53">
        <f t="shared" si="24"/>
        <v>0</v>
      </c>
    </row>
    <row r="105" spans="1:11" ht="15" customHeight="1" x14ac:dyDescent="0.3">
      <c r="A105" s="100">
        <v>304</v>
      </c>
      <c r="B105" s="48" t="str">
        <f>VLOOKUP(A105,'[1]HS_SEP 24'!$B$12:$D$519,2,FALSE)</f>
        <v>Cousen/Thimble - (t = 2,5 mm)</v>
      </c>
      <c r="C105" s="75" t="s">
        <v>28</v>
      </c>
      <c r="D105" s="67">
        <f>D97*2</f>
        <v>0</v>
      </c>
      <c r="E105" s="52">
        <f t="shared" si="20"/>
        <v>0</v>
      </c>
      <c r="F105" s="52">
        <f t="shared" si="21"/>
        <v>0</v>
      </c>
      <c r="G105" s="66">
        <f>IF([1]ISIAN_RAB!$G$18=4,(VLOOKUP(RINCIAN_RAB_JASA!A105,'[1]HS_SEP 24'!$B$12:P603,13,FALSE)),(VLOOKUP(RINCIAN_RAB_JASA!A105,'[1]HS_SEP 24'!$B$12:$P$520,4,FALSE)))</f>
        <v>7775</v>
      </c>
      <c r="H105" s="66">
        <f>IF([1]ISIAN_RAB!$G$18=4,(VLOOKUP(A105,'[1]HS_SEP 24'!$B$12:$P$519,14,FALSE)),(IF([1]ISIAN_RAB!$G$18=2,(VLOOKUP(A105,'[1]HS_SEP 24'!$B$12:$P$519,7,FALSE)),(IF([1]ISIAN_RAB!$G$18=3,(VLOOKUP(A105,'[1]HS_SEP 24'!$B$12:$P3858,9,FALSE)),(IF([1]ISIAN_RAB!$G$18=5,(VLOOKUP(A105,'[1]HS_SEP 24'!$B$12:$P$519,11,FALSE)),"salah")))))))</f>
        <v>2397.7799987160902</v>
      </c>
      <c r="I105" s="52">
        <f t="shared" si="22"/>
        <v>0</v>
      </c>
      <c r="J105" s="66">
        <f t="shared" si="23"/>
        <v>0</v>
      </c>
      <c r="K105" s="53">
        <f t="shared" si="24"/>
        <v>0</v>
      </c>
    </row>
    <row r="106" spans="1:11" ht="15" customHeight="1" x14ac:dyDescent="0.3">
      <c r="A106" s="107">
        <v>497</v>
      </c>
      <c r="B106" s="48" t="str">
        <f>VLOOKUP(A106,'[1]HS_SEP 24'!$B$12:$D$519,2,FALSE)</f>
        <v>Turn Buckle TM 3/4" (7000 kg) - TM - (l=42 mm, t=6 mm)</v>
      </c>
      <c r="C106" s="75" t="s">
        <v>28</v>
      </c>
      <c r="D106" s="67">
        <f>D97*2</f>
        <v>0</v>
      </c>
      <c r="E106" s="52">
        <f t="shared" si="20"/>
        <v>0</v>
      </c>
      <c r="F106" s="52">
        <f t="shared" si="21"/>
        <v>0</v>
      </c>
      <c r="G106" s="66">
        <f>IF([1]ISIAN_RAB!$G$18=4,(VLOOKUP(RINCIAN_RAB_JASA!A106,'[1]HS_SEP 24'!$B$12:P604,13,FALSE)),(VLOOKUP(RINCIAN_RAB_JASA!A106,'[1]HS_SEP 24'!$B$12:$P$520,4,FALSE)))</f>
        <v>139951</v>
      </c>
      <c r="H106" s="66">
        <f>IF([1]ISIAN_RAB!$G$18=4,(VLOOKUP(A106,'[1]HS_SEP 24'!$B$12:$P$519,14,FALSE)),(IF([1]ISIAN_RAB!$G$18=2,(VLOOKUP(A106,'[1]HS_SEP 24'!$B$12:$P$519,7,FALSE)),(IF([1]ISIAN_RAB!$G$18=3,(VLOOKUP(A106,'[1]HS_SEP 24'!$B$12:$P3859,9,FALSE)),(IF([1]ISIAN_RAB!$G$18=5,(VLOOKUP(A106,'[1]HS_SEP 24'!$B$12:$P$519,11,FALSE)),"salah")))))))</f>
        <v>15981.5699914425</v>
      </c>
      <c r="I106" s="52">
        <f t="shared" si="22"/>
        <v>0</v>
      </c>
      <c r="J106" s="66">
        <f t="shared" si="23"/>
        <v>0</v>
      </c>
      <c r="K106" s="53">
        <f t="shared" si="24"/>
        <v>0</v>
      </c>
    </row>
    <row r="107" spans="1:11" ht="15" customHeight="1" x14ac:dyDescent="0.3">
      <c r="A107" s="100">
        <v>455</v>
      </c>
      <c r="B107" s="48" t="str">
        <f>VLOOKUP(A107,'[1]HS_SEP 24'!$B$12:$D$519,2,FALSE)</f>
        <v>Strain Clamp 150 - 240 mm - 3 nut</v>
      </c>
      <c r="C107" s="75" t="s">
        <v>26</v>
      </c>
      <c r="D107" s="67">
        <f>D106</f>
        <v>0</v>
      </c>
      <c r="E107" s="52">
        <f t="shared" si="20"/>
        <v>0</v>
      </c>
      <c r="F107" s="52">
        <f t="shared" si="21"/>
        <v>0</v>
      </c>
      <c r="G107" s="66">
        <f>IF([1]ISIAN_RAB!$G$18=4,(VLOOKUP(RINCIAN_RAB_JASA!A107,'[1]HS_SEP 24'!$B$12:P605,13,FALSE)),(VLOOKUP(RINCIAN_RAB_JASA!A107,'[1]HS_SEP 24'!$B$12:$P$520,4,FALSE)))</f>
        <v>189858</v>
      </c>
      <c r="H107" s="66">
        <f>IF([1]ISIAN_RAB!$G$18=4,(VLOOKUP(A107,'[1]HS_SEP 24'!$B$12:$P$519,14,FALSE)),(IF([1]ISIAN_RAB!$G$18=2,(VLOOKUP(A107,'[1]HS_SEP 24'!$B$12:$P$519,7,FALSE)),(IF([1]ISIAN_RAB!$G$18=3,(VLOOKUP(A107,'[1]HS_SEP 24'!$B$12:$P3860,9,FALSE)),(IF([1]ISIAN_RAB!$G$18=5,(VLOOKUP(A107,'[1]HS_SEP 24'!$B$12:$P$519,11,FALSE)),"salah")))))))</f>
        <v>21307.7699885906</v>
      </c>
      <c r="I107" s="52">
        <f t="shared" si="22"/>
        <v>0</v>
      </c>
      <c r="J107" s="66">
        <f t="shared" si="23"/>
        <v>0</v>
      </c>
      <c r="K107" s="53">
        <f t="shared" si="24"/>
        <v>0</v>
      </c>
    </row>
    <row r="108" spans="1:11" ht="15" customHeight="1" x14ac:dyDescent="0.3">
      <c r="A108" s="100">
        <v>286</v>
      </c>
      <c r="B108" s="48" t="str">
        <f>VLOOKUP(A108,'[1]HS_SEP 24'!$B$12:$D$519,2,FALSE)</f>
        <v>Bolt &amp; Nut M.16 x 140 - HDG</v>
      </c>
      <c r="C108" s="75" t="s">
        <v>26</v>
      </c>
      <c r="D108" s="67">
        <f>D102*2</f>
        <v>0</v>
      </c>
      <c r="E108" s="52">
        <f t="shared" si="20"/>
        <v>0</v>
      </c>
      <c r="F108" s="52">
        <f t="shared" si="21"/>
        <v>0</v>
      </c>
      <c r="G108" s="66">
        <f>IF([1]ISIAN_RAB!$G$18=4,(VLOOKUP(RINCIAN_RAB_JASA!A108,'[1]HS_SEP 24'!$B$12:P782,13,FALSE)),(VLOOKUP(RINCIAN_RAB_JASA!A108,'[1]HS_SEP 24'!$B$12:$P$520,4,FALSE)))</f>
        <v>22856</v>
      </c>
      <c r="H108" s="66">
        <f>IF([1]ISIAN_RAB!$G$18=4,(VLOOKUP(A108,'[1]HS_SEP 24'!$B$12:$P$519,14,FALSE)),(IF([1]ISIAN_RAB!$G$18=2,(VLOOKUP(A108,'[1]HS_SEP 24'!$B$12:$P$519,7,FALSE)),(IF([1]ISIAN_RAB!$G$18=3,(VLOOKUP(A108,'[1]HS_SEP 24'!$B$12:$P4037,9,FALSE)),(IF([1]ISIAN_RAB!$G$18=5,(VLOOKUP(A108,'[1]HS_SEP 24'!$B$12:$P$519,11,FALSE)),"salah")))))))</f>
        <v>3037.3199983736399</v>
      </c>
      <c r="I108" s="52">
        <f t="shared" si="22"/>
        <v>0</v>
      </c>
      <c r="J108" s="66">
        <f t="shared" si="23"/>
        <v>0</v>
      </c>
      <c r="K108" s="53">
        <f t="shared" si="24"/>
        <v>0</v>
      </c>
    </row>
    <row r="109" spans="1:11" ht="15" customHeight="1" x14ac:dyDescent="0.3">
      <c r="A109" s="100">
        <v>451</v>
      </c>
      <c r="B109" s="48" t="str">
        <f>VLOOKUP(A109,'[1]HS_SEP 24'!$B$12:$D$519,2,FALSE)</f>
        <v>Square Washer - (l=50 mm, p=50 mm, t=2,5 mm)</v>
      </c>
      <c r="C109" s="75" t="s">
        <v>26</v>
      </c>
      <c r="D109" s="67">
        <f>D100</f>
        <v>0</v>
      </c>
      <c r="E109" s="52">
        <f t="shared" si="20"/>
        <v>0</v>
      </c>
      <c r="F109" s="52">
        <f t="shared" si="21"/>
        <v>0</v>
      </c>
      <c r="G109" s="66">
        <f>IF([1]ISIAN_RAB!$G$18=4,(VLOOKUP(RINCIAN_RAB_JASA!A109,'[1]HS_SEP 24'!$B$12:P782,13,FALSE)),(VLOOKUP(RINCIAN_RAB_JASA!A109,'[1]HS_SEP 24'!$B$12:$P$520,4,FALSE)))</f>
        <v>4414</v>
      </c>
      <c r="H109" s="66">
        <f>IF([1]ISIAN_RAB!$G$18=4,(VLOOKUP(A109,'[1]HS_SEP 24'!$B$12:$P$519,14,FALSE)),(IF([1]ISIAN_RAB!$G$18=2,(VLOOKUP(A109,'[1]HS_SEP 24'!$B$12:$P$519,7,FALSE)),(IF([1]ISIAN_RAB!$G$18=3,(VLOOKUP(A109,'[1]HS_SEP 24'!$B$12:$P4037,9,FALSE)),(IF([1]ISIAN_RAB!$G$18=5,(VLOOKUP(A109,'[1]HS_SEP 24'!$B$12:$P$519,11,FALSE)),"salah")))))))</f>
        <v>1332.53999928648</v>
      </c>
      <c r="I109" s="52">
        <f t="shared" si="22"/>
        <v>0</v>
      </c>
      <c r="J109" s="66">
        <f t="shared" si="23"/>
        <v>0</v>
      </c>
      <c r="K109" s="53">
        <f t="shared" si="24"/>
        <v>0</v>
      </c>
    </row>
    <row r="110" spans="1:11" ht="15" customHeight="1" x14ac:dyDescent="0.3">
      <c r="A110" s="100">
        <v>199</v>
      </c>
      <c r="B110" s="48" t="str">
        <f>VLOOKUP(A110,'[1]HS_SEP 24'!$B$12:$D$519,2,FALSE)</f>
        <v>Pipa PVC 4" &amp; Tutup jumperan</v>
      </c>
      <c r="C110" s="75" t="s">
        <v>26</v>
      </c>
      <c r="D110" s="67">
        <f>D102</f>
        <v>0</v>
      </c>
      <c r="E110" s="52">
        <f t="shared" si="20"/>
        <v>0</v>
      </c>
      <c r="F110" s="52">
        <f t="shared" si="21"/>
        <v>0</v>
      </c>
      <c r="G110" s="66">
        <f>IF([1]ISIAN_RAB!$G$18=4,(VLOOKUP(RINCIAN_RAB_JASA!A110,'[1]HS_SEP 24'!$B$12:P783,13,FALSE)),(VLOOKUP(RINCIAN_RAB_JASA!A110,'[1]HS_SEP 24'!$B$12:$P$520,4,FALSE)))</f>
        <v>92224.770262497303</v>
      </c>
      <c r="H110" s="66">
        <f>IF([1]ISIAN_RAB!$G$18=4,(VLOOKUP(A110,'[1]HS_SEP 24'!$B$12:$P$519,14,FALSE)),(IF([1]ISIAN_RAB!$G$18=2,(VLOOKUP(A110,'[1]HS_SEP 24'!$B$12:$P$519,7,FALSE)),(IF([1]ISIAN_RAB!$G$18=3,(VLOOKUP(A110,'[1]HS_SEP 24'!$B$12:$P4038,9,FALSE)),(IF([1]ISIAN_RAB!$G$18=5,(VLOOKUP(A110,'[1]HS_SEP 24'!$B$12:$P$519,11,FALSE)),"salah")))))))</f>
        <v>11719.6199937246</v>
      </c>
      <c r="I110" s="52">
        <f t="shared" si="22"/>
        <v>0</v>
      </c>
      <c r="J110" s="66">
        <f t="shared" si="23"/>
        <v>0</v>
      </c>
      <c r="K110" s="53">
        <f t="shared" si="24"/>
        <v>0</v>
      </c>
    </row>
    <row r="111" spans="1:11" ht="15" customHeight="1" x14ac:dyDescent="0.3">
      <c r="A111" s="100">
        <v>452</v>
      </c>
      <c r="B111" s="48" t="str">
        <f>VLOOKUP(A111,'[1]HS_SEP 24'!$B$12:$D$519,2,FALSE)</f>
        <v xml:space="preserve">Stainless Steel Strip non magnetic </v>
      </c>
      <c r="C111" s="75" t="s">
        <v>25</v>
      </c>
      <c r="D111" s="67">
        <f>D102*3</f>
        <v>0</v>
      </c>
      <c r="E111" s="52">
        <f t="shared" si="20"/>
        <v>0</v>
      </c>
      <c r="F111" s="52">
        <f t="shared" si="21"/>
        <v>0</v>
      </c>
      <c r="G111" s="66">
        <f>IF([1]ISIAN_RAB!$G$18=4,(VLOOKUP(RINCIAN_RAB_JASA!A111,'[1]HS_SEP 24'!$B$12:P784,13,FALSE)),(VLOOKUP(RINCIAN_RAB_JASA!A111,'[1]HS_SEP 24'!$B$12:$P$520,4,FALSE)))</f>
        <v>13764</v>
      </c>
      <c r="H111" s="66">
        <f>IF([1]ISIAN_RAB!$G$18=4,(VLOOKUP(A111,'[1]HS_SEP 24'!$B$12:$P$519,14,FALSE)),(IF([1]ISIAN_RAB!$G$18=2,(VLOOKUP(A111,'[1]HS_SEP 24'!$B$12:$P$519,7,FALSE)),(IF([1]ISIAN_RAB!$G$18=3,(VLOOKUP(A111,'[1]HS_SEP 24'!$B$12:$P4039,9,FALSE)),(IF([1]ISIAN_RAB!$G$18=5,(VLOOKUP(A111,'[1]HS_SEP 24'!$B$12:$P$519,11,FALSE)),"salah")))))))</f>
        <v>5114.3399972614798</v>
      </c>
      <c r="I111" s="52">
        <f t="shared" si="22"/>
        <v>0</v>
      </c>
      <c r="J111" s="66">
        <f t="shared" si="23"/>
        <v>0</v>
      </c>
      <c r="K111" s="53">
        <f t="shared" si="24"/>
        <v>0</v>
      </c>
    </row>
    <row r="112" spans="1:11" ht="15" customHeight="1" x14ac:dyDescent="0.3">
      <c r="A112" s="100">
        <v>453</v>
      </c>
      <c r="B112" s="48" t="str">
        <f>VLOOKUP(A112,'[1]HS_SEP 24'!$B$12:$D$519,2,FALSE)</f>
        <v>Stoping Buckle non magnetic</v>
      </c>
      <c r="C112" s="75" t="s">
        <v>28</v>
      </c>
      <c r="D112" s="67">
        <f>D111</f>
        <v>0</v>
      </c>
      <c r="E112" s="52">
        <f t="shared" si="20"/>
        <v>0</v>
      </c>
      <c r="F112" s="52">
        <f t="shared" si="21"/>
        <v>0</v>
      </c>
      <c r="G112" s="66">
        <f>IF([1]ISIAN_RAB!$G$18=4,(VLOOKUP(RINCIAN_RAB_JASA!A112,'[1]HS_SEP 24'!$B$12:P785,13,FALSE)),(VLOOKUP(RINCIAN_RAB_JASA!A112,'[1]HS_SEP 24'!$B$12:$P$520,4,FALSE)))</f>
        <v>3834</v>
      </c>
      <c r="H112" s="66">
        <f>IF([1]ISIAN_RAB!$G$18=4,(VLOOKUP(A112,'[1]HS_SEP 24'!$B$12:$P$519,14,FALSE)),(IF([1]ISIAN_RAB!$G$18=2,(VLOOKUP(A112,'[1]HS_SEP 24'!$B$12:$P$519,7,FALSE)),(IF([1]ISIAN_RAB!$G$18=3,(VLOOKUP(A112,'[1]HS_SEP 24'!$B$12:$P4040,9,FALSE)),(IF([1]ISIAN_RAB!$G$18=5,(VLOOKUP(A112,'[1]HS_SEP 24'!$B$12:$P$519,11,FALSE)),"salah")))))))</f>
        <v>3356.0999982029398</v>
      </c>
      <c r="I112" s="52">
        <f t="shared" si="22"/>
        <v>0</v>
      </c>
      <c r="J112" s="66">
        <f t="shared" si="23"/>
        <v>0</v>
      </c>
      <c r="K112" s="53">
        <f t="shared" si="24"/>
        <v>0</v>
      </c>
    </row>
    <row r="113" spans="1:11" ht="15" customHeight="1" x14ac:dyDescent="0.3">
      <c r="A113" s="100">
        <v>383</v>
      </c>
      <c r="B113" s="48" t="str">
        <f>VLOOKUP(A113,'[1]HS_SEP 24'!$B$12:$D$519,2,FALSE)</f>
        <v>Link - HDG</v>
      </c>
      <c r="C113" s="75" t="s">
        <v>28</v>
      </c>
      <c r="D113" s="67">
        <f>D111*2</f>
        <v>0</v>
      </c>
      <c r="E113" s="52">
        <f t="shared" si="20"/>
        <v>0</v>
      </c>
      <c r="F113" s="52">
        <f t="shared" si="21"/>
        <v>0</v>
      </c>
      <c r="G113" s="66">
        <f>IF([1]ISIAN_RAB!$G$18=4,(VLOOKUP(RINCIAN_RAB_JASA!A113,'[1]HS_SEP 24'!$B$12:P786,13,FALSE)),(VLOOKUP(RINCIAN_RAB_JASA!A113,'[1]HS_SEP 24'!$B$12:$P$520,4,FALSE)))</f>
        <v>3834</v>
      </c>
      <c r="H113" s="66">
        <f>IF([1]ISIAN_RAB!$G$18=4,(VLOOKUP(A113,'[1]HS_SEP 24'!$B$12:$P$519,14,FALSE)),(IF([1]ISIAN_RAB!$G$18=2,(VLOOKUP(A113,'[1]HS_SEP 24'!$B$12:$P$519,7,FALSE)),(IF([1]ISIAN_RAB!$G$18=3,(VLOOKUP(A113,'[1]HS_SEP 24'!$B$12:$P4041,9,FALSE)),(IF([1]ISIAN_RAB!$G$18=5,(VLOOKUP(A113,'[1]HS_SEP 24'!$B$12:$P$519,11,FALSE)),"salah")))))))</f>
        <v>1921.5899989710699</v>
      </c>
      <c r="I113" s="52">
        <f t="shared" si="22"/>
        <v>0</v>
      </c>
      <c r="J113" s="66">
        <f t="shared" si="23"/>
        <v>0</v>
      </c>
      <c r="K113" s="53">
        <f t="shared" si="24"/>
        <v>0</v>
      </c>
    </row>
    <row r="114" spans="1:11" ht="15" customHeight="1" x14ac:dyDescent="0.3">
      <c r="A114" s="103"/>
      <c r="B114" s="104"/>
      <c r="C114" s="105"/>
      <c r="D114" s="106"/>
      <c r="E114" s="52"/>
      <c r="F114" s="52"/>
      <c r="G114" s="66"/>
      <c r="H114" s="66"/>
      <c r="I114" s="52"/>
      <c r="J114" s="66"/>
      <c r="K114" s="53"/>
    </row>
    <row r="115" spans="1:11" s="99" customFormat="1" ht="15" customHeight="1" x14ac:dyDescent="0.3">
      <c r="A115" s="108"/>
      <c r="B115" s="109" t="s">
        <v>42</v>
      </c>
      <c r="C115" s="110"/>
      <c r="D115" s="95">
        <f>[1]ISIAN_RAB!H34</f>
        <v>0</v>
      </c>
      <c r="E115" s="96"/>
      <c r="F115" s="96"/>
      <c r="G115" s="97"/>
      <c r="H115" s="97"/>
      <c r="I115" s="97"/>
      <c r="J115" s="97"/>
      <c r="K115" s="98"/>
    </row>
    <row r="116" spans="1:11" ht="15" customHeight="1" x14ac:dyDescent="0.3">
      <c r="A116" s="103"/>
      <c r="B116" s="101" t="s">
        <v>31</v>
      </c>
      <c r="C116" s="105"/>
      <c r="D116" s="106"/>
      <c r="E116" s="52"/>
      <c r="F116" s="52"/>
      <c r="G116" s="66"/>
      <c r="H116" s="66"/>
      <c r="I116" s="52"/>
      <c r="J116" s="66"/>
      <c r="K116" s="53"/>
    </row>
    <row r="117" spans="1:11" ht="15" customHeight="1" x14ac:dyDescent="0.3">
      <c r="A117" s="107">
        <v>267</v>
      </c>
      <c r="B117" s="48" t="str">
        <f>VLOOKUP(A117,'[1]HS_SEP 24'!$B$12:$D$519,2,FALSE)</f>
        <v>Arm Tie Band 8"(TM) (t = 6 mm x 42 mm) HDG TM lengkap Bolt&amp;Nut-HDG</v>
      </c>
      <c r="C117" s="105" t="s">
        <v>28</v>
      </c>
      <c r="D117" s="106">
        <f>D115*2</f>
        <v>0</v>
      </c>
      <c r="E117" s="52">
        <f>D117-F117</f>
        <v>0</v>
      </c>
      <c r="F117" s="52">
        <f>IF(G117="PLN",D117,0)</f>
        <v>0</v>
      </c>
      <c r="G117" s="66">
        <f>IF([1]ISIAN_RAB!$G$18=4,(VLOOKUP(RINCIAN_RAB_JASA!A117,'[1]HS_SEP 24'!$B$12:P609,13,FALSE)),(VLOOKUP(RINCIAN_RAB_JASA!A117,'[1]HS_SEP 24'!$B$12:$P$520,4,FALSE)))</f>
        <v>83629</v>
      </c>
      <c r="H117" s="66">
        <f>IF([1]ISIAN_RAB!$G$18=4,(VLOOKUP(A117,'[1]HS_SEP 24'!$B$12:$P$519,14,FALSE)),(IF([1]ISIAN_RAB!$G$18=2,(VLOOKUP(A117,'[1]HS_SEP 24'!$B$12:$P$519,7,FALSE)),(IF([1]ISIAN_RAB!$G$18=3,(VLOOKUP(A117,'[1]HS_SEP 24'!$B$12:$P3864,9,FALSE)),(IF([1]ISIAN_RAB!$G$18=5,(VLOOKUP(A117,'[1]HS_SEP 24'!$B$12:$P$519,11,FALSE)),"salah")))))))</f>
        <v>23971.859987164</v>
      </c>
      <c r="I117" s="52">
        <f>IF(E117&lt;0,0,IF(G117="PLN","PLN",E117*G117))</f>
        <v>0</v>
      </c>
      <c r="J117" s="66">
        <f>IF(D117&lt;0,0,D117*H117)</f>
        <v>0</v>
      </c>
      <c r="K117" s="53">
        <f>SUM(I117:J117)</f>
        <v>0</v>
      </c>
    </row>
    <row r="118" spans="1:11" ht="15" customHeight="1" x14ac:dyDescent="0.3">
      <c r="A118" s="107">
        <v>288</v>
      </c>
      <c r="B118" s="48" t="str">
        <f>VLOOKUP(A118,'[1]HS_SEP 24'!$B$12:$D$519,2,FALSE)</f>
        <v>Bolt &amp; Nut M.16 x 50 - HDG</v>
      </c>
      <c r="C118" s="105" t="s">
        <v>28</v>
      </c>
      <c r="D118" s="106">
        <f>D117*4</f>
        <v>0</v>
      </c>
      <c r="E118" s="52">
        <f>D118-F118</f>
        <v>0</v>
      </c>
      <c r="F118" s="52">
        <f>IF(G118="PLN",D118,0)</f>
        <v>0</v>
      </c>
      <c r="G118" s="66">
        <f>IF([1]ISIAN_RAB!$G$18=4,(VLOOKUP(RINCIAN_RAB_JASA!A118,'[1]HS_SEP 24'!$B$12:P610,13,FALSE)),(VLOOKUP(RINCIAN_RAB_JASA!A118,'[1]HS_SEP 24'!$B$12:$P$520,4,FALSE)))</f>
        <v>11856</v>
      </c>
      <c r="H118" s="66">
        <f>IF([1]ISIAN_RAB!$G$18=4,(VLOOKUP(A118,'[1]HS_SEP 24'!$B$12:$P$519,14,FALSE)),(IF([1]ISIAN_RAB!$G$18=2,(VLOOKUP(A118,'[1]HS_SEP 24'!$B$12:$P$519,7,FALSE)),(IF([1]ISIAN_RAB!$G$18=3,(VLOOKUP(A118,'[1]HS_SEP 24'!$B$12:$P3865,9,FALSE)),(IF([1]ISIAN_RAB!$G$18=5,(VLOOKUP(A118,'[1]HS_SEP 24'!$B$12:$P$519,11,FALSE)),"salah")))))))</f>
        <v>2290.8599987733401</v>
      </c>
      <c r="I118" s="52">
        <f>IF(E118&lt;0,0,IF(G118="PLN","PLN",E118*G118))</f>
        <v>0</v>
      </c>
      <c r="J118" s="66">
        <f>IF(D118&lt;0,0,D118*H118)</f>
        <v>0</v>
      </c>
      <c r="K118" s="53">
        <f>SUM(I118:J118)</f>
        <v>0</v>
      </c>
    </row>
    <row r="119" spans="1:11" ht="15" customHeight="1" x14ac:dyDescent="0.3">
      <c r="A119" s="107">
        <v>340</v>
      </c>
      <c r="B119" s="48" t="str">
        <f>VLOOKUP(A119,'[1]HS_SEP 24'!$B$12:$D$519,2,FALSE)</f>
        <v>Extension for GW type B - (Acc.MVTIC)</v>
      </c>
      <c r="C119" s="105" t="s">
        <v>28</v>
      </c>
      <c r="D119" s="106">
        <f>D115</f>
        <v>0</v>
      </c>
      <c r="E119" s="52">
        <f>D119-F119</f>
        <v>0</v>
      </c>
      <c r="F119" s="52">
        <f>IF(G119="PLN",D119,0)</f>
        <v>0</v>
      </c>
      <c r="G119" s="66">
        <f>IF([1]ISIAN_RAB!$G$18=4,(VLOOKUP(RINCIAN_RAB_JASA!A119,'[1]HS_SEP 24'!$B$12:P611,13,FALSE)),(VLOOKUP(RINCIAN_RAB_JASA!A119,'[1]HS_SEP 24'!$B$12:$P$520,4,FALSE)))</f>
        <v>26934</v>
      </c>
      <c r="H119" s="66">
        <f>IF([1]ISIAN_RAB!$G$18=4,(VLOOKUP(A119,'[1]HS_SEP 24'!$B$12:$P$519,14,FALSE)),(IF([1]ISIAN_RAB!$G$18=2,(VLOOKUP(A119,'[1]HS_SEP 24'!$B$12:$P$519,7,FALSE)),(IF([1]ISIAN_RAB!$G$18=3,(VLOOKUP(A119,'[1]HS_SEP 24'!$B$12:$P3866,9,FALSE)),(IF([1]ISIAN_RAB!$G$18=5,(VLOOKUP(A119,'[1]HS_SEP 24'!$B$12:$P$519,11,FALSE)),"salah")))))))</f>
        <v>2633.39999858992</v>
      </c>
      <c r="I119" s="52">
        <f>IF(E119&lt;0,0,IF(G119="PLN","PLN",E119*G119))</f>
        <v>0</v>
      </c>
      <c r="J119" s="66">
        <f>IF(D119&lt;0,0,D119*H119)</f>
        <v>0</v>
      </c>
      <c r="K119" s="53">
        <f>SUM(I119:J119)</f>
        <v>0</v>
      </c>
    </row>
    <row r="120" spans="1:11" ht="15" customHeight="1" x14ac:dyDescent="0.3">
      <c r="A120" s="111">
        <v>0</v>
      </c>
      <c r="B120" s="112" t="s">
        <v>32</v>
      </c>
      <c r="C120" s="105"/>
      <c r="D120" s="106">
        <f>D115</f>
        <v>0</v>
      </c>
      <c r="E120" s="52"/>
      <c r="F120" s="52"/>
      <c r="G120" s="66"/>
      <c r="H120" s="66"/>
      <c r="I120" s="52"/>
      <c r="J120" s="66"/>
      <c r="K120" s="53"/>
    </row>
    <row r="121" spans="1:11" ht="15" customHeight="1" x14ac:dyDescent="0.3">
      <c r="A121" s="107">
        <v>200</v>
      </c>
      <c r="B121" s="48" t="str">
        <f>VLOOKUP(A121,'[1]HS_SEP 24'!$B$12:$D$519,2,FALSE)</f>
        <v xml:space="preserve">Plastic Strap </v>
      </c>
      <c r="C121" s="105" t="s">
        <v>28</v>
      </c>
      <c r="D121" s="106">
        <f>D120*4</f>
        <v>0</v>
      </c>
      <c r="E121" s="52">
        <f t="shared" ref="E121:E127" si="25">D121-F121</f>
        <v>0</v>
      </c>
      <c r="F121" s="52">
        <f t="shared" ref="F121:F127" si="26">IF(G121="PLN",D121,0)</f>
        <v>0</v>
      </c>
      <c r="G121" s="66">
        <f>IF([1]ISIAN_RAB!$G$18=4,(VLOOKUP(RINCIAN_RAB_JASA!A121,'[1]HS_SEP 24'!$B$12:P613,13,FALSE)),(VLOOKUP(RINCIAN_RAB_JASA!A121,'[1]HS_SEP 24'!$B$12:$P$520,4,FALSE)))</f>
        <v>2355.41669904218</v>
      </c>
      <c r="H121" s="66">
        <f>IF([1]ISIAN_RAB!$G$18=4,(VLOOKUP(A121,'[1]HS_SEP 24'!$B$12:$P$519,14,FALSE)),(IF([1]ISIAN_RAB!$G$18=2,(VLOOKUP(A121,'[1]HS_SEP 24'!$B$12:$P$519,7,FALSE)),(IF([1]ISIAN_RAB!$G$18=3,(VLOOKUP(A121,'[1]HS_SEP 24'!$B$12:$P3868,9,FALSE)),(IF([1]ISIAN_RAB!$G$18=5,(VLOOKUP(A121,'[1]HS_SEP 24'!$B$12:$P$519,11,FALSE)),"salah")))))))</f>
        <v>2131.4699988586799</v>
      </c>
      <c r="I121" s="52">
        <f t="shared" ref="I121:I127" si="27">IF(E121&lt;0,0,IF(G121="PLN","PLN",E121*G121))</f>
        <v>0</v>
      </c>
      <c r="J121" s="66">
        <f t="shared" ref="J121:J127" si="28">IF(D121&lt;0,0,D121*H121)</f>
        <v>0</v>
      </c>
      <c r="K121" s="53">
        <f t="shared" ref="K121:K127" si="29">SUM(I121:J121)</f>
        <v>0</v>
      </c>
    </row>
    <row r="122" spans="1:11" ht="15" customHeight="1" x14ac:dyDescent="0.3">
      <c r="A122" s="107">
        <v>439</v>
      </c>
      <c r="B122" s="48" t="str">
        <f>VLOOKUP(A122,'[1]HS_SEP 24'!$B$12:$D$519,2,FALSE)</f>
        <v>Preformed Termination 70 mm (542/u/2009)</v>
      </c>
      <c r="C122" s="105" t="s">
        <v>28</v>
      </c>
      <c r="D122" s="106">
        <f>D120</f>
        <v>0</v>
      </c>
      <c r="E122" s="52">
        <f t="shared" si="25"/>
        <v>0</v>
      </c>
      <c r="F122" s="52">
        <f t="shared" si="26"/>
        <v>0</v>
      </c>
      <c r="G122" s="66">
        <f>IF([1]ISIAN_RAB!$G$18=4,(VLOOKUP(RINCIAN_RAB_JASA!A122,'[1]HS_SEP 24'!$B$12:P614,13,FALSE)),(VLOOKUP(RINCIAN_RAB_JASA!A122,'[1]HS_SEP 24'!$B$12:$P$520,4,FALSE)))</f>
        <v>70375</v>
      </c>
      <c r="H122" s="66">
        <f>IF([1]ISIAN_RAB!$G$18=4,(VLOOKUP(A122,'[1]HS_SEP 24'!$B$12:$P$519,14,FALSE)),(IF([1]ISIAN_RAB!$G$18=2,(VLOOKUP(A122,'[1]HS_SEP 24'!$B$12:$P$519,7,FALSE)),(IF([1]ISIAN_RAB!$G$18=3,(VLOOKUP(A122,'[1]HS_SEP 24'!$B$12:$P3869,9,FALSE)),(IF([1]ISIAN_RAB!$G$18=5,(VLOOKUP(A122,'[1]HS_SEP 24'!$B$12:$P$519,11,FALSE)),"salah")))))))</f>
        <v>18644.6699900165</v>
      </c>
      <c r="I122" s="52">
        <f t="shared" si="27"/>
        <v>0</v>
      </c>
      <c r="J122" s="66">
        <f t="shared" si="28"/>
        <v>0</v>
      </c>
      <c r="K122" s="53">
        <f t="shared" si="29"/>
        <v>0</v>
      </c>
    </row>
    <row r="123" spans="1:11" ht="15" customHeight="1" x14ac:dyDescent="0.3">
      <c r="A123" s="107">
        <v>304</v>
      </c>
      <c r="B123" s="48" t="str">
        <f>VLOOKUP(A123,'[1]HS_SEP 24'!$B$12:$D$519,2,FALSE)</f>
        <v>Cousen/Thimble - (t = 2,5 mm)</v>
      </c>
      <c r="C123" s="105" t="s">
        <v>28</v>
      </c>
      <c r="D123" s="106">
        <f>D122</f>
        <v>0</v>
      </c>
      <c r="E123" s="52">
        <f t="shared" si="25"/>
        <v>0</v>
      </c>
      <c r="F123" s="52">
        <f t="shared" si="26"/>
        <v>0</v>
      </c>
      <c r="G123" s="66">
        <f>IF([1]ISIAN_RAB!$G$18=4,(VLOOKUP(RINCIAN_RAB_JASA!A123,'[1]HS_SEP 24'!$B$12:P615,13,FALSE)),(VLOOKUP(RINCIAN_RAB_JASA!A123,'[1]HS_SEP 24'!$B$12:$P$520,4,FALSE)))</f>
        <v>7775</v>
      </c>
      <c r="H123" s="66">
        <f>IF([1]ISIAN_RAB!$G$18=4,(VLOOKUP(A123,'[1]HS_SEP 24'!$B$12:$P$519,14,FALSE)),(IF([1]ISIAN_RAB!$G$18=2,(VLOOKUP(A123,'[1]HS_SEP 24'!$B$12:$P$519,7,FALSE)),(IF([1]ISIAN_RAB!$G$18=3,(VLOOKUP(A123,'[1]HS_SEP 24'!$B$12:$P3870,9,FALSE)),(IF([1]ISIAN_RAB!$G$18=5,(VLOOKUP(A123,'[1]HS_SEP 24'!$B$12:$P$519,11,FALSE)),"salah")))))))</f>
        <v>2397.7799987160902</v>
      </c>
      <c r="I123" s="52">
        <f t="shared" si="27"/>
        <v>0</v>
      </c>
      <c r="J123" s="66">
        <f t="shared" si="28"/>
        <v>0</v>
      </c>
      <c r="K123" s="53">
        <f t="shared" si="29"/>
        <v>0</v>
      </c>
    </row>
    <row r="124" spans="1:11" ht="15" customHeight="1" x14ac:dyDescent="0.3">
      <c r="A124" s="107">
        <v>497</v>
      </c>
      <c r="B124" s="48" t="str">
        <f>VLOOKUP(A124,'[1]HS_SEP 24'!$B$12:$D$519,2,FALSE)</f>
        <v>Turn Buckle TM 3/4" (7000 kg) - TM - (l=42 mm, t=6 mm)</v>
      </c>
      <c r="C124" s="105" t="s">
        <v>28</v>
      </c>
      <c r="D124" s="106">
        <f>D120</f>
        <v>0</v>
      </c>
      <c r="E124" s="52">
        <f t="shared" si="25"/>
        <v>0</v>
      </c>
      <c r="F124" s="52">
        <f t="shared" si="26"/>
        <v>0</v>
      </c>
      <c r="G124" s="66">
        <f>IF([1]ISIAN_RAB!$G$18=4,(VLOOKUP(RINCIAN_RAB_JASA!A124,'[1]HS_SEP 24'!$B$12:P616,13,FALSE)),(VLOOKUP(RINCIAN_RAB_JASA!A124,'[1]HS_SEP 24'!$B$12:$P$520,4,FALSE)))</f>
        <v>139951</v>
      </c>
      <c r="H124" s="66">
        <f>IF([1]ISIAN_RAB!$G$18=4,(VLOOKUP(A124,'[1]HS_SEP 24'!$B$12:$P$519,14,FALSE)),(IF([1]ISIAN_RAB!$G$18=2,(VLOOKUP(A124,'[1]HS_SEP 24'!$B$12:$P$519,7,FALSE)),(IF([1]ISIAN_RAB!$G$18=3,(VLOOKUP(A124,'[1]HS_SEP 24'!$B$12:$P3871,9,FALSE)),(IF([1]ISIAN_RAB!$G$18=5,(VLOOKUP(A124,'[1]HS_SEP 24'!$B$12:$P$519,11,FALSE)),"salah")))))))</f>
        <v>15981.5699914425</v>
      </c>
      <c r="I124" s="52">
        <f t="shared" si="27"/>
        <v>0</v>
      </c>
      <c r="J124" s="66">
        <f t="shared" si="28"/>
        <v>0</v>
      </c>
      <c r="K124" s="53">
        <f t="shared" si="29"/>
        <v>0</v>
      </c>
    </row>
    <row r="125" spans="1:11" ht="15" customHeight="1" x14ac:dyDescent="0.3">
      <c r="A125" s="107">
        <v>455</v>
      </c>
      <c r="B125" s="48" t="str">
        <f>VLOOKUP(A125,'[1]HS_SEP 24'!$B$12:$D$519,2,FALSE)</f>
        <v>Strain Clamp 150 - 240 mm - 3 nut</v>
      </c>
      <c r="C125" s="105" t="s">
        <v>26</v>
      </c>
      <c r="D125" s="106">
        <f>D124</f>
        <v>0</v>
      </c>
      <c r="E125" s="52">
        <f t="shared" si="25"/>
        <v>0</v>
      </c>
      <c r="F125" s="52">
        <f t="shared" si="26"/>
        <v>0</v>
      </c>
      <c r="G125" s="66">
        <f>IF([1]ISIAN_RAB!$G$18=4,(VLOOKUP(RINCIAN_RAB_JASA!A125,'[1]HS_SEP 24'!$B$12:P617,13,FALSE)),(VLOOKUP(RINCIAN_RAB_JASA!A125,'[1]HS_SEP 24'!$B$12:$P$520,4,FALSE)))</f>
        <v>189858</v>
      </c>
      <c r="H125" s="66">
        <f>IF([1]ISIAN_RAB!$G$18=4,(VLOOKUP(A125,'[1]HS_SEP 24'!$B$12:$P$519,14,FALSE)),(IF([1]ISIAN_RAB!$G$18=2,(VLOOKUP(A125,'[1]HS_SEP 24'!$B$12:$P$519,7,FALSE)),(IF([1]ISIAN_RAB!$G$18=3,(VLOOKUP(A125,'[1]HS_SEP 24'!$B$12:$P3872,9,FALSE)),(IF([1]ISIAN_RAB!$G$18=5,(VLOOKUP(A125,'[1]HS_SEP 24'!$B$12:$P$519,11,FALSE)),"salah")))))))</f>
        <v>21307.7699885906</v>
      </c>
      <c r="I125" s="52">
        <f t="shared" si="27"/>
        <v>0</v>
      </c>
      <c r="J125" s="66">
        <f t="shared" si="28"/>
        <v>0</v>
      </c>
      <c r="K125" s="53">
        <f t="shared" si="29"/>
        <v>0</v>
      </c>
    </row>
    <row r="126" spans="1:11" ht="15" customHeight="1" x14ac:dyDescent="0.3">
      <c r="A126" s="107">
        <v>286</v>
      </c>
      <c r="B126" s="48" t="str">
        <f>VLOOKUP(A126,'[1]HS_SEP 24'!$B$12:$D$519,2,FALSE)</f>
        <v>Bolt &amp; Nut M.16 x 140 - HDG</v>
      </c>
      <c r="C126" s="75" t="s">
        <v>26</v>
      </c>
      <c r="D126" s="67">
        <f>D120*1</f>
        <v>0</v>
      </c>
      <c r="E126" s="52">
        <f t="shared" si="25"/>
        <v>0</v>
      </c>
      <c r="F126" s="52">
        <f t="shared" si="26"/>
        <v>0</v>
      </c>
      <c r="G126" s="66">
        <f>IF([1]ISIAN_RAB!$G$18=4,(VLOOKUP(RINCIAN_RAB_JASA!A126,'[1]HS_SEP 24'!$B$12:P800,13,FALSE)),(VLOOKUP(RINCIAN_RAB_JASA!A126,'[1]HS_SEP 24'!$B$12:$P$520,4,FALSE)))</f>
        <v>22856</v>
      </c>
      <c r="H126" s="66">
        <f>IF([1]ISIAN_RAB!$G$18=4,(VLOOKUP(A126,'[1]HS_SEP 24'!$B$12:$P$519,14,FALSE)),(IF([1]ISIAN_RAB!$G$18=2,(VLOOKUP(A126,'[1]HS_SEP 24'!$B$12:$P$519,7,FALSE)),(IF([1]ISIAN_RAB!$G$18=3,(VLOOKUP(A126,'[1]HS_SEP 24'!$B$12:$P4055,9,FALSE)),(IF([1]ISIAN_RAB!$G$18=5,(VLOOKUP(A126,'[1]HS_SEP 24'!$B$12:$P$519,11,FALSE)),"salah")))))))</f>
        <v>3037.3199983736399</v>
      </c>
      <c r="I126" s="52">
        <f t="shared" si="27"/>
        <v>0</v>
      </c>
      <c r="J126" s="66">
        <f t="shared" si="28"/>
        <v>0</v>
      </c>
      <c r="K126" s="53">
        <f t="shared" si="29"/>
        <v>0</v>
      </c>
    </row>
    <row r="127" spans="1:11" ht="15" customHeight="1" x14ac:dyDescent="0.3">
      <c r="A127" s="107">
        <v>451</v>
      </c>
      <c r="B127" s="48" t="str">
        <f>VLOOKUP(A127,'[1]HS_SEP 24'!$B$12:$D$519,2,FALSE)</f>
        <v>Square Washer - (l=50 mm, p=50 mm, t=2,5 mm)</v>
      </c>
      <c r="C127" s="75" t="s">
        <v>26</v>
      </c>
      <c r="D127" s="67">
        <f>D117*3</f>
        <v>0</v>
      </c>
      <c r="E127" s="52">
        <f t="shared" si="25"/>
        <v>0</v>
      </c>
      <c r="F127" s="52">
        <f t="shared" si="26"/>
        <v>0</v>
      </c>
      <c r="G127" s="66">
        <f>IF([1]ISIAN_RAB!$G$18=4,(VLOOKUP(RINCIAN_RAB_JASA!A127,'[1]HS_SEP 24'!$B$12:P800,13,FALSE)),(VLOOKUP(RINCIAN_RAB_JASA!A127,'[1]HS_SEP 24'!$B$12:$P$520,4,FALSE)))</f>
        <v>4414</v>
      </c>
      <c r="H127" s="66">
        <f>IF([1]ISIAN_RAB!$G$18=4,(VLOOKUP(A127,'[1]HS_SEP 24'!$B$12:$P$519,14,FALSE)),(IF([1]ISIAN_RAB!$G$18=2,(VLOOKUP(A127,'[1]HS_SEP 24'!$B$12:$P$519,7,FALSE)),(IF([1]ISIAN_RAB!$G$18=3,(VLOOKUP(A127,'[1]HS_SEP 24'!$B$12:$P4055,9,FALSE)),(IF([1]ISIAN_RAB!$G$18=5,(VLOOKUP(A127,'[1]HS_SEP 24'!$B$12:$P$519,11,FALSE)),"salah")))))))</f>
        <v>1332.53999928648</v>
      </c>
      <c r="I127" s="52">
        <f t="shared" si="27"/>
        <v>0</v>
      </c>
      <c r="J127" s="66">
        <f t="shared" si="28"/>
        <v>0</v>
      </c>
      <c r="K127" s="53">
        <f t="shared" si="29"/>
        <v>0</v>
      </c>
    </row>
    <row r="128" spans="1:11" ht="15" customHeight="1" x14ac:dyDescent="0.3">
      <c r="A128" s="111"/>
      <c r="B128" s="113" t="s">
        <v>43</v>
      </c>
      <c r="C128" s="105"/>
      <c r="D128" s="106">
        <f>D115</f>
        <v>0</v>
      </c>
      <c r="E128" s="52"/>
      <c r="F128" s="52"/>
      <c r="G128" s="66"/>
      <c r="H128" s="66"/>
      <c r="I128" s="52"/>
      <c r="J128" s="66"/>
      <c r="K128" s="53"/>
    </row>
    <row r="129" spans="1:12" s="46" customFormat="1" ht="15" customHeight="1" x14ac:dyDescent="0.3">
      <c r="A129" s="114">
        <v>489</v>
      </c>
      <c r="B129" s="69" t="str">
        <f>VLOOKUP(A129,'[1]HS_SEP 24'!$B$12:$D$519,2,FALSE)</f>
        <v>Termination Outdoor 24 kV - uk. 150  mm - 1 Core/MVTIC</v>
      </c>
      <c r="C129" s="115" t="s">
        <v>26</v>
      </c>
      <c r="D129" s="116">
        <f>D128*1</f>
        <v>0</v>
      </c>
      <c r="E129" s="72">
        <f>D129-F129</f>
        <v>0</v>
      </c>
      <c r="F129" s="72">
        <f>IF(G129="PLN",D129,0)</f>
        <v>0</v>
      </c>
      <c r="G129" s="73" t="str">
        <f>IF([1]ISIAN_RAB!$G$18=4,(VLOOKUP(RINCIAN_RAB_JASA!A129,'[1]HS_SEP 24'!$B$12:P619,13,FALSE)),(VLOOKUP(RINCIAN_RAB_JASA!A129,'[1]HS_SEP 24'!$B$12:$P$520,4,FALSE)))</f>
        <v>PLN</v>
      </c>
      <c r="H129" s="73">
        <f>IF([1]ISIAN_RAB!$G$18=4,(VLOOKUP(A129,'[1]HS_SEP 24'!$B$12:$P$519,14,FALSE)),(IF([1]ISIAN_RAB!$G$18=2,(VLOOKUP(A129,'[1]HS_SEP 24'!$B$12:$P$519,7,FALSE)),(IF([1]ISIAN_RAB!$G$18=3,(VLOOKUP(A129,'[1]HS_SEP 24'!$B$12:$P3874,9,FALSE)),(IF([1]ISIAN_RAB!$G$18=5,(VLOOKUP(A129,'[1]HS_SEP 24'!$B$12:$P$519,11,FALSE)),"salah")))))))</f>
        <v>2200214</v>
      </c>
      <c r="I129" s="72" t="str">
        <f>IF(E129&lt;0,0,IF(G129="PLN","PLN",E129*G129))</f>
        <v>PLN</v>
      </c>
      <c r="J129" s="73">
        <f>IF(D129&lt;0,0,D129*H129)</f>
        <v>0</v>
      </c>
      <c r="K129" s="74">
        <f>SUM(I129:J129)</f>
        <v>0</v>
      </c>
      <c r="L129" s="46" t="s">
        <v>44</v>
      </c>
    </row>
    <row r="130" spans="1:12" ht="15" customHeight="1" x14ac:dyDescent="0.3">
      <c r="A130" s="111">
        <v>480</v>
      </c>
      <c r="B130" s="48" t="str">
        <f>VLOOKUP(A130,'[1]HS_SEP 24'!$B$12:$D$519,2,FALSE)</f>
        <v>Terminal Lug 150 mm - Al 2 Hole</v>
      </c>
      <c r="C130" s="105" t="s">
        <v>28</v>
      </c>
      <c r="D130" s="106">
        <f>D128*3</f>
        <v>0</v>
      </c>
      <c r="E130" s="52">
        <f>D130-F130</f>
        <v>0</v>
      </c>
      <c r="F130" s="52">
        <f>IF(G130="PLN",D130,0)</f>
        <v>0</v>
      </c>
      <c r="G130" s="66" t="str">
        <f>IF([1]ISIAN_RAB!$G$18=4,(VLOOKUP(RINCIAN_RAB_JASA!A130,'[1]HS_SEP 24'!$B$12:P620,13,FALSE)),(VLOOKUP(RINCIAN_RAB_JASA!A130,'[1]HS_SEP 24'!$B$12:$P$520,4,FALSE)))</f>
        <v>PLN</v>
      </c>
      <c r="H130" s="66">
        <f>IF([1]ISIAN_RAB!$G$18=4,(VLOOKUP(A130,'[1]HS_SEP 24'!$B$12:$P$519,14,FALSE)),(IF([1]ISIAN_RAB!$G$18=2,(VLOOKUP(A130,'[1]HS_SEP 24'!$B$12:$P$519,7,FALSE)),(IF([1]ISIAN_RAB!$G$18=3,(VLOOKUP(A130,'[1]HS_SEP 24'!$B$12:$P3875,9,FALSE)),(IF([1]ISIAN_RAB!$G$18=5,(VLOOKUP(A130,'[1]HS_SEP 24'!$B$12:$P$519,11,FALSE)),"salah")))))))</f>
        <v>12784.859993154199</v>
      </c>
      <c r="I130" s="52" t="str">
        <f>IF(E130&lt;0,0,IF(G130="PLN","PLN",E130*G130))</f>
        <v>PLN</v>
      </c>
      <c r="J130" s="66">
        <f>IF(D130&lt;0,0,D130*H130)</f>
        <v>0</v>
      </c>
      <c r="K130" s="53">
        <f>SUM(I130:J130)</f>
        <v>0</v>
      </c>
    </row>
    <row r="131" spans="1:12" ht="15" customHeight="1" x14ac:dyDescent="0.3">
      <c r="A131" s="107">
        <v>288</v>
      </c>
      <c r="B131" s="48" t="str">
        <f>VLOOKUP(A131,'[1]HS_SEP 24'!$B$12:$D$519,2,FALSE)</f>
        <v>Bolt &amp; Nut M.16 x 50 - HDG</v>
      </c>
      <c r="C131" s="105" t="s">
        <v>28</v>
      </c>
      <c r="D131" s="106">
        <f>D130</f>
        <v>0</v>
      </c>
      <c r="E131" s="52">
        <f>D131-F131</f>
        <v>0</v>
      </c>
      <c r="F131" s="52">
        <f>IF(G131="PLN",D131,0)</f>
        <v>0</v>
      </c>
      <c r="G131" s="66">
        <f>IF([1]ISIAN_RAB!$G$18=4,(VLOOKUP(RINCIAN_RAB_JASA!A131,'[1]HS_SEP 24'!$B$12:P621,13,FALSE)),(VLOOKUP(RINCIAN_RAB_JASA!A131,'[1]HS_SEP 24'!$B$12:$P$520,4,FALSE)))</f>
        <v>11856</v>
      </c>
      <c r="H131" s="66">
        <f>IF([1]ISIAN_RAB!$G$18=4,(VLOOKUP(A131,'[1]HS_SEP 24'!$B$12:$P$519,14,FALSE)),(IF([1]ISIAN_RAB!$G$18=2,(VLOOKUP(A131,'[1]HS_SEP 24'!$B$12:$P$519,7,FALSE)),(IF([1]ISIAN_RAB!$G$18=3,(VLOOKUP(A131,'[1]HS_SEP 24'!$B$12:$P3876,9,FALSE)),(IF([1]ISIAN_RAB!$G$18=5,(VLOOKUP(A131,'[1]HS_SEP 24'!$B$12:$P$519,11,FALSE)),"salah")))))))</f>
        <v>2290.8599987733401</v>
      </c>
      <c r="I131" s="52">
        <f>IF(E131&lt;0,0,IF(G131="PLN","PLN",E131*G131))</f>
        <v>0</v>
      </c>
      <c r="J131" s="66">
        <f>IF(D131&lt;0,0,D131*H131)</f>
        <v>0</v>
      </c>
      <c r="K131" s="53">
        <f>SUM(I131:J131)</f>
        <v>0</v>
      </c>
    </row>
    <row r="132" spans="1:12" ht="15" customHeight="1" x14ac:dyDescent="0.3">
      <c r="A132" s="103">
        <v>0</v>
      </c>
      <c r="B132" s="117" t="s">
        <v>45</v>
      </c>
      <c r="C132" s="105"/>
      <c r="D132" s="106">
        <f>D115</f>
        <v>0</v>
      </c>
      <c r="E132" s="52"/>
      <c r="F132" s="52"/>
      <c r="G132" s="66"/>
      <c r="H132" s="66"/>
      <c r="I132" s="52"/>
      <c r="J132" s="66"/>
      <c r="K132" s="53"/>
    </row>
    <row r="133" spans="1:12" ht="15" customHeight="1" x14ac:dyDescent="0.3">
      <c r="A133" s="103">
        <v>141</v>
      </c>
      <c r="B133" s="48" t="str">
        <f>VLOOKUP(A133,'[1]HS_SEP 24'!$B$12:$D$519,2,FALSE)</f>
        <v>Ornament Cabel Band 4" - 10" - (l=42 mm, t=6 mm) lengkap Bolt&amp;Nut-HDG</v>
      </c>
      <c r="C133" s="105" t="s">
        <v>28</v>
      </c>
      <c r="D133" s="106">
        <f>D132*1</f>
        <v>0</v>
      </c>
      <c r="E133" s="52">
        <f t="shared" ref="E133:E142" si="30">D133-F133</f>
        <v>0</v>
      </c>
      <c r="F133" s="52">
        <f t="shared" ref="F133:F142" si="31">IF(G133="PLN",D133,0)</f>
        <v>0</v>
      </c>
      <c r="G133" s="66">
        <f>IF([1]ISIAN_RAB!$G$18=4,(VLOOKUP(RINCIAN_RAB_JASA!A133,'[1]HS_SEP 24'!$B$12:P623,13,FALSE)),(VLOOKUP(RINCIAN_RAB_JASA!A133,'[1]HS_SEP 24'!$B$12:$P$520,4,FALSE)))</f>
        <v>155482.66883677401</v>
      </c>
      <c r="H133" s="66">
        <f>IF([1]ISIAN_RAB!$G$18=4,(VLOOKUP(A133,'[1]HS_SEP 24'!$B$12:$P$519,14,FALSE)),(IF([1]ISIAN_RAB!$G$18=2,(VLOOKUP(A133,'[1]HS_SEP 24'!$B$12:$P$519,7,FALSE)),(IF([1]ISIAN_RAB!$G$18=3,(VLOOKUP(A133,'[1]HS_SEP 24'!$B$12:$P3878,9,FALSE)),(IF([1]ISIAN_RAB!$G$18=5,(VLOOKUP(A133,'[1]HS_SEP 24'!$B$12:$P$519,11,FALSE)),"salah")))))))</f>
        <v>15448.949991727701</v>
      </c>
      <c r="I133" s="52">
        <f t="shared" ref="I133:I142" si="32">IF(E133&lt;0,0,IF(G133="PLN","PLN",E133*G133))</f>
        <v>0</v>
      </c>
      <c r="J133" s="66">
        <f t="shared" ref="J133:J142" si="33">IF(D133&lt;0,0,D133*H133)</f>
        <v>0</v>
      </c>
      <c r="K133" s="53">
        <f t="shared" ref="K133:K142" si="34">SUM(I133:J133)</f>
        <v>0</v>
      </c>
    </row>
    <row r="134" spans="1:12" ht="15" customHeight="1" x14ac:dyDescent="0.3">
      <c r="A134" s="100">
        <v>288</v>
      </c>
      <c r="B134" s="48" t="str">
        <f>VLOOKUP(A134,'[1]HS_SEP 24'!$B$12:$D$519,2,FALSE)</f>
        <v>Bolt &amp; Nut M.16 x 50 - HDG</v>
      </c>
      <c r="C134" s="105" t="s">
        <v>28</v>
      </c>
      <c r="D134" s="106">
        <f>D133*3</f>
        <v>0</v>
      </c>
      <c r="E134" s="52">
        <f t="shared" si="30"/>
        <v>0</v>
      </c>
      <c r="F134" s="52">
        <f t="shared" si="31"/>
        <v>0</v>
      </c>
      <c r="G134" s="66">
        <f>IF([1]ISIAN_RAB!$G$18=4,(VLOOKUP(RINCIAN_RAB_JASA!A134,'[1]HS_SEP 24'!$B$12:P624,13,FALSE)),(VLOOKUP(RINCIAN_RAB_JASA!A134,'[1]HS_SEP 24'!$B$12:$P$520,4,FALSE)))</f>
        <v>11856</v>
      </c>
      <c r="H134" s="66">
        <f>IF([1]ISIAN_RAB!$G$18=4,(VLOOKUP(A134,'[1]HS_SEP 24'!$B$12:$P$519,14,FALSE)),(IF([1]ISIAN_RAB!$G$18=2,(VLOOKUP(A134,'[1]HS_SEP 24'!$B$12:$P$519,7,FALSE)),(IF([1]ISIAN_RAB!$G$18=3,(VLOOKUP(A134,'[1]HS_SEP 24'!$B$12:$P3879,9,FALSE)),(IF([1]ISIAN_RAB!$G$18=5,(VLOOKUP(A134,'[1]HS_SEP 24'!$B$12:$P$519,11,FALSE)),"salah")))))))</f>
        <v>2290.8599987733401</v>
      </c>
      <c r="I134" s="52">
        <f t="shared" si="32"/>
        <v>0</v>
      </c>
      <c r="J134" s="66">
        <f t="shared" si="33"/>
        <v>0</v>
      </c>
      <c r="K134" s="53">
        <f t="shared" si="34"/>
        <v>0</v>
      </c>
    </row>
    <row r="135" spans="1:12" ht="15" customHeight="1" x14ac:dyDescent="0.3">
      <c r="A135" s="111">
        <v>279</v>
      </c>
      <c r="B135" s="48" t="str">
        <f>VLOOKUP(A135,'[1]HS_SEP 24'!$B$12:$D$519,2,FALSE)</f>
        <v>Besi siku L 50x50x3,5 mm x 900 mm - dudukan Jointing</v>
      </c>
      <c r="C135" s="105" t="s">
        <v>28</v>
      </c>
      <c r="D135" s="106">
        <f>D132*2</f>
        <v>0</v>
      </c>
      <c r="E135" s="52">
        <f t="shared" si="30"/>
        <v>0</v>
      </c>
      <c r="F135" s="52">
        <f t="shared" si="31"/>
        <v>0</v>
      </c>
      <c r="G135" s="66">
        <f>IF([1]ISIAN_RAB!$G$18=4,(VLOOKUP(RINCIAN_RAB_JASA!A135,'[1]HS_SEP 24'!$B$12:P625,13,FALSE)),(VLOOKUP(RINCIAN_RAB_JASA!A135,'[1]HS_SEP 24'!$B$12:$P$520,4,FALSE)))</f>
        <v>95076</v>
      </c>
      <c r="H135" s="66">
        <f>IF([1]ISIAN_RAB!$G$18=4,(VLOOKUP(A135,'[1]HS_SEP 24'!$B$12:$P$519,14,FALSE)),(IF([1]ISIAN_RAB!$G$18=2,(VLOOKUP(A135,'[1]HS_SEP 24'!$B$12:$P$519,7,FALSE)),(IF([1]ISIAN_RAB!$G$18=3,(VLOOKUP(A135,'[1]HS_SEP 24'!$B$12:$P3880,9,FALSE)),(IF([1]ISIAN_RAB!$G$18=5,(VLOOKUP(A135,'[1]HS_SEP 24'!$B$12:$P$519,11,FALSE)),"salah")))))))</f>
        <v>12252.2399934394</v>
      </c>
      <c r="I135" s="52">
        <f t="shared" si="32"/>
        <v>0</v>
      </c>
      <c r="J135" s="66">
        <f t="shared" si="33"/>
        <v>0</v>
      </c>
      <c r="K135" s="53">
        <f t="shared" si="34"/>
        <v>0</v>
      </c>
    </row>
    <row r="136" spans="1:12" ht="15" customHeight="1" x14ac:dyDescent="0.3">
      <c r="A136" s="107">
        <v>334</v>
      </c>
      <c r="B136" s="48" t="str">
        <f>VLOOKUP(A136,'[1]HS_SEP 24'!$B$12:$D$519,2,FALSE)</f>
        <v>Double Arm Band 8 " (t = 6 mm x 42 mm) HDG TM lengkap Bolt&amp;Nut-HDG</v>
      </c>
      <c r="C136" s="75" t="s">
        <v>28</v>
      </c>
      <c r="D136" s="67">
        <f>D132</f>
        <v>0</v>
      </c>
      <c r="E136" s="52">
        <f t="shared" si="30"/>
        <v>0</v>
      </c>
      <c r="F136" s="52">
        <f t="shared" si="31"/>
        <v>0</v>
      </c>
      <c r="G136" s="66">
        <f>IF([1]ISIAN_RAB!$G$18=4,(VLOOKUP(RINCIAN_RAB_JASA!A136,'[1]HS_SEP 24'!$B$12:P626,13,FALSE)),(VLOOKUP(RINCIAN_RAB_JASA!A136,'[1]HS_SEP 24'!$B$12:$P$520,4,FALSE)))</f>
        <v>137575</v>
      </c>
      <c r="H136" s="66">
        <f>IF([1]ISIAN_RAB!$G$18=4,(VLOOKUP(A136,'[1]HS_SEP 24'!$B$12:$P$519,14,FALSE)),(IF([1]ISIAN_RAB!$G$18=2,(VLOOKUP(A136,'[1]HS_SEP 24'!$B$12:$P$519,7,FALSE)),(IF([1]ISIAN_RAB!$G$18=3,(VLOOKUP(A136,'[1]HS_SEP 24'!$B$12:$P3881,9,FALSE)),(IF([1]ISIAN_RAB!$G$18=5,(VLOOKUP(A136,'[1]HS_SEP 24'!$B$12:$P$519,11,FALSE)),"salah")))))))</f>
        <v>21307.7699885906</v>
      </c>
      <c r="I136" s="52">
        <f t="shared" si="32"/>
        <v>0</v>
      </c>
      <c r="J136" s="66">
        <f t="shared" si="33"/>
        <v>0</v>
      </c>
      <c r="K136" s="53">
        <f t="shared" si="34"/>
        <v>0</v>
      </c>
    </row>
    <row r="137" spans="1:12" ht="15" customHeight="1" x14ac:dyDescent="0.3">
      <c r="A137" s="107">
        <v>431</v>
      </c>
      <c r="B137" s="48" t="str">
        <f>VLOOKUP(A137,'[1]HS_SEP 24'!$B$12:$D$519,2,FALSE)</f>
        <v>Polymer Arrester 24 kV - 10 kA</v>
      </c>
      <c r="C137" s="118" t="s">
        <v>28</v>
      </c>
      <c r="D137" s="67">
        <f>D136*3</f>
        <v>0</v>
      </c>
      <c r="E137" s="52">
        <f t="shared" si="30"/>
        <v>0</v>
      </c>
      <c r="F137" s="52">
        <f t="shared" si="31"/>
        <v>0</v>
      </c>
      <c r="G137" s="66" t="str">
        <f>IF([1]ISIAN_RAB!$G$18=4,(VLOOKUP(RINCIAN_RAB_JASA!A137,'[1]HS_SEP 24'!$B$12:P627,13,FALSE)),(VLOOKUP(RINCIAN_RAB_JASA!A137,'[1]HS_SEP 24'!$B$12:$P$520,4,FALSE)))</f>
        <v>PLN</v>
      </c>
      <c r="H137" s="66">
        <f>IF([1]ISIAN_RAB!$G$18=4,(VLOOKUP(A137,'[1]HS_SEP 24'!$B$12:$P$519,14,FALSE)),(IF([1]ISIAN_RAB!$G$18=2,(VLOOKUP(A137,'[1]HS_SEP 24'!$B$12:$P$519,7,FALSE)),(IF([1]ISIAN_RAB!$G$18=3,(VLOOKUP(A137,'[1]HS_SEP 24'!$B$12:$P3882,9,FALSE)),(IF([1]ISIAN_RAB!$G$18=5,(VLOOKUP(A137,'[1]HS_SEP 24'!$B$12:$P$519,11,FALSE)),"salah")))))))</f>
        <v>26634.9599857381</v>
      </c>
      <c r="I137" s="52" t="str">
        <f t="shared" si="32"/>
        <v>PLN</v>
      </c>
      <c r="J137" s="66">
        <f t="shared" si="33"/>
        <v>0</v>
      </c>
      <c r="K137" s="53">
        <f t="shared" si="34"/>
        <v>0</v>
      </c>
    </row>
    <row r="138" spans="1:12" ht="15" customHeight="1" x14ac:dyDescent="0.3">
      <c r="A138" s="119">
        <v>105</v>
      </c>
      <c r="B138" s="48" t="str">
        <f>VLOOKUP(A138,'[1]HS_SEP 24'!$B$12:$D$519,2,FALSE)</f>
        <v>NYA 50 sq mm (SPLN)</v>
      </c>
      <c r="C138" s="120" t="s">
        <v>25</v>
      </c>
      <c r="D138" s="67">
        <f>D137*3</f>
        <v>0</v>
      </c>
      <c r="E138" s="52">
        <f t="shared" si="30"/>
        <v>0</v>
      </c>
      <c r="F138" s="52">
        <f t="shared" si="31"/>
        <v>0</v>
      </c>
      <c r="G138" s="66">
        <f>IF([1]ISIAN_RAB!$G$18=4,(VLOOKUP(RINCIAN_RAB_JASA!A138,'[1]HS_SEP 24'!$B$12:P628,13,FALSE)),(VLOOKUP(RINCIAN_RAB_JASA!A138,'[1]HS_SEP 24'!$B$12:$P$520,4,FALSE)))</f>
        <v>92494.147162387701</v>
      </c>
      <c r="H138" s="66">
        <f>IF([1]ISIAN_RAB!$G$18=4,(VLOOKUP(A138,'[1]HS_SEP 24'!$B$12:$P$519,14,FALSE)),(IF([1]ISIAN_RAB!$G$18=2,(VLOOKUP(A138,'[1]HS_SEP 24'!$B$12:$P$519,7,FALSE)),(IF([1]ISIAN_RAB!$G$18=3,(VLOOKUP(A138,'[1]HS_SEP 24'!$B$12:$P3883,9,FALSE)),(IF([1]ISIAN_RAB!$G$18=5,(VLOOKUP(A138,'[1]HS_SEP 24'!$B$12:$P$519,11,FALSE)),"salah")))))))</f>
        <v>11048.399994084</v>
      </c>
      <c r="I138" s="52">
        <f t="shared" si="32"/>
        <v>0</v>
      </c>
      <c r="J138" s="66">
        <f t="shared" si="33"/>
        <v>0</v>
      </c>
      <c r="K138" s="53">
        <f t="shared" si="34"/>
        <v>0</v>
      </c>
    </row>
    <row r="139" spans="1:12" ht="15" customHeight="1" x14ac:dyDescent="0.3">
      <c r="A139" s="119">
        <v>380</v>
      </c>
      <c r="B139" s="48" t="str">
        <f>VLOOKUP(A139,'[1]HS_SEP 24'!$B$12:$D$519,2,FALSE)</f>
        <v>Line Tap Connector Al 150 - 50 mm type G</v>
      </c>
      <c r="C139" s="120" t="s">
        <v>28</v>
      </c>
      <c r="D139" s="67">
        <f>D137*3</f>
        <v>0</v>
      </c>
      <c r="E139" s="52">
        <f t="shared" si="30"/>
        <v>0</v>
      </c>
      <c r="F139" s="52">
        <f t="shared" si="31"/>
        <v>0</v>
      </c>
      <c r="G139" s="66">
        <f>IF([1]ISIAN_RAB!$G$18=4,(VLOOKUP(RINCIAN_RAB_JASA!A139,'[1]HS_SEP 24'!$B$12:P629,13,FALSE)),(VLOOKUP(RINCIAN_RAB_JASA!A139,'[1]HS_SEP 24'!$B$12:$P$520,4,FALSE)))</f>
        <v>36294</v>
      </c>
      <c r="H139" s="66">
        <f>IF([1]ISIAN_RAB!$G$18=4,(VLOOKUP(A139,'[1]HS_SEP 24'!$B$12:$P$519,14,FALSE)),(IF([1]ISIAN_RAB!$G$18=2,(VLOOKUP(A139,'[1]HS_SEP 24'!$B$12:$P$519,7,FALSE)),(IF([1]ISIAN_RAB!$G$18=3,(VLOOKUP(A139,'[1]HS_SEP 24'!$B$12:$P3884,9,FALSE)),(IF([1]ISIAN_RAB!$G$18=5,(VLOOKUP(A139,'[1]HS_SEP 24'!$B$12:$P$519,11,FALSE)),"salah")))))))</f>
        <v>12252.2399934394</v>
      </c>
      <c r="I139" s="52">
        <f t="shared" si="32"/>
        <v>0</v>
      </c>
      <c r="J139" s="66">
        <f t="shared" si="33"/>
        <v>0</v>
      </c>
      <c r="K139" s="53">
        <f t="shared" si="34"/>
        <v>0</v>
      </c>
    </row>
    <row r="140" spans="1:12" ht="15" customHeight="1" x14ac:dyDescent="0.3">
      <c r="A140" s="119">
        <v>245</v>
      </c>
      <c r="B140" s="48" t="str">
        <f>VLOOKUP(A140,'[1]HS_SEP 24'!$B$12:$D$519,2,FALSE)</f>
        <v>Terminal Lug 35 mm - Cu 1 Hole</v>
      </c>
      <c r="C140" s="120" t="s">
        <v>28</v>
      </c>
      <c r="D140" s="67">
        <f>D137*3</f>
        <v>0</v>
      </c>
      <c r="E140" s="52">
        <f t="shared" si="30"/>
        <v>0</v>
      </c>
      <c r="F140" s="52">
        <f t="shared" si="31"/>
        <v>0</v>
      </c>
      <c r="G140" s="66" t="str">
        <f>IF([1]ISIAN_RAB!$G$18=4,(VLOOKUP(RINCIAN_RAB_JASA!A140,'[1]HS_SEP 24'!$B$12:P630,13,FALSE)),(VLOOKUP(RINCIAN_RAB_JASA!A140,'[1]HS_SEP 24'!$B$12:$P$520,4,FALSE)))</f>
        <v>PLN</v>
      </c>
      <c r="H140" s="66">
        <f>IF([1]ISIAN_RAB!$G$18=4,(VLOOKUP(A140,'[1]HS_SEP 24'!$B$12:$P$519,14,FALSE)),(IF([1]ISIAN_RAB!$G$18=2,(VLOOKUP(A140,'[1]HS_SEP 24'!$B$12:$P$519,7,FALSE)),(IF([1]ISIAN_RAB!$G$18=3,(VLOOKUP(A140,'[1]HS_SEP 24'!$B$12:$P3885,9,FALSE)),(IF([1]ISIAN_RAB!$G$18=5,(VLOOKUP(A140,'[1]HS_SEP 24'!$B$12:$P$519,11,FALSE)),"salah")))))))</f>
        <v>8790.2099952932003</v>
      </c>
      <c r="I140" s="52" t="str">
        <f t="shared" si="32"/>
        <v>PLN</v>
      </c>
      <c r="J140" s="66">
        <f t="shared" si="33"/>
        <v>0</v>
      </c>
      <c r="K140" s="53">
        <f t="shared" si="34"/>
        <v>0</v>
      </c>
    </row>
    <row r="141" spans="1:12" ht="15" customHeight="1" x14ac:dyDescent="0.3">
      <c r="A141" s="119">
        <v>106</v>
      </c>
      <c r="B141" s="48" t="str">
        <f>VLOOKUP(A141,'[1]HS_SEP 24'!$B$12:$D$519,2,FALSE)</f>
        <v>NYAF 35 sq mm u/bawah Arrester (SPLN)</v>
      </c>
      <c r="C141" s="120" t="s">
        <v>25</v>
      </c>
      <c r="D141" s="67">
        <f>D137*3*0.75</f>
        <v>0</v>
      </c>
      <c r="E141" s="52">
        <f t="shared" si="30"/>
        <v>0</v>
      </c>
      <c r="F141" s="52">
        <f t="shared" si="31"/>
        <v>0</v>
      </c>
      <c r="G141" s="66">
        <f>IF([1]ISIAN_RAB!$G$18=4,(VLOOKUP(RINCIAN_RAB_JASA!A141,'[1]HS_SEP 24'!$B$12:P631,13,FALSE)),(VLOOKUP(RINCIAN_RAB_JASA!A141,'[1]HS_SEP 24'!$B$12:$P$520,4,FALSE)))</f>
        <v>92467.116262398704</v>
      </c>
      <c r="H141" s="66">
        <f>IF([1]ISIAN_RAB!$G$18=4,(VLOOKUP(A141,'[1]HS_SEP 24'!$B$12:$P$519,14,FALSE)),(IF([1]ISIAN_RAB!$G$18=2,(VLOOKUP(A141,'[1]HS_SEP 24'!$B$12:$P$519,7,FALSE)),(IF([1]ISIAN_RAB!$G$18=3,(VLOOKUP(A141,'[1]HS_SEP 24'!$B$12:$P3886,9,FALSE)),(IF([1]ISIAN_RAB!$G$18=5,(VLOOKUP(A141,'[1]HS_SEP 24'!$B$12:$P$519,11,FALSE)),"salah")))))))</f>
        <v>11048.399994084</v>
      </c>
      <c r="I141" s="52">
        <f t="shared" si="32"/>
        <v>0</v>
      </c>
      <c r="J141" s="66">
        <f t="shared" si="33"/>
        <v>0</v>
      </c>
      <c r="K141" s="53">
        <f t="shared" si="34"/>
        <v>0</v>
      </c>
    </row>
    <row r="142" spans="1:12" ht="15" customHeight="1" x14ac:dyDescent="0.3">
      <c r="A142" s="121">
        <v>290</v>
      </c>
      <c r="B142" s="48" t="str">
        <f>VLOOKUP(A142,'[1]HS_SEP 24'!$B$12:$D$519,2,FALSE)</f>
        <v xml:space="preserve">Bolt M.12 x 30 + Washer Cu </v>
      </c>
      <c r="C142" s="118" t="s">
        <v>28</v>
      </c>
      <c r="D142" s="67">
        <f>D137*5</f>
        <v>0</v>
      </c>
      <c r="E142" s="52">
        <f t="shared" si="30"/>
        <v>0</v>
      </c>
      <c r="F142" s="52">
        <f t="shared" si="31"/>
        <v>0</v>
      </c>
      <c r="G142" s="66">
        <f>IF([1]ISIAN_RAB!$G$18=4,(VLOOKUP(RINCIAN_RAB_JASA!A142,'[1]HS_SEP 24'!$B$12:P632,13,FALSE)),(VLOOKUP(RINCIAN_RAB_JASA!A142,'[1]HS_SEP 24'!$B$12:$P$520,4,FALSE)))</f>
        <v>13697</v>
      </c>
      <c r="H142" s="66">
        <f>IF([1]ISIAN_RAB!$G$18=4,(VLOOKUP(A142,'[1]HS_SEP 24'!$B$12:$P$519,14,FALSE)),(IF([1]ISIAN_RAB!$G$18=2,(VLOOKUP(A142,'[1]HS_SEP 24'!$B$12:$P$519,7,FALSE)),(IF([1]ISIAN_RAB!$G$18=3,(VLOOKUP(A142,'[1]HS_SEP 24'!$B$12:$P3887,9,FALSE)),(IF([1]ISIAN_RAB!$G$18=5,(VLOOKUP(A142,'[1]HS_SEP 24'!$B$12:$P$519,11,FALSE)),"salah")))))))</f>
        <v>2397.7799987160902</v>
      </c>
      <c r="I142" s="52">
        <f t="shared" si="32"/>
        <v>0</v>
      </c>
      <c r="J142" s="66">
        <f t="shared" si="33"/>
        <v>0</v>
      </c>
      <c r="K142" s="53">
        <f t="shared" si="34"/>
        <v>0</v>
      </c>
    </row>
    <row r="143" spans="1:12" ht="15" customHeight="1" x14ac:dyDescent="0.3">
      <c r="A143" s="100"/>
      <c r="B143" s="122"/>
      <c r="C143" s="75"/>
      <c r="D143" s="67"/>
      <c r="E143" s="52"/>
      <c r="F143" s="52"/>
      <c r="G143" s="66"/>
      <c r="H143" s="66"/>
      <c r="I143" s="52"/>
      <c r="J143" s="66"/>
      <c r="K143" s="53"/>
    </row>
    <row r="144" spans="1:12" s="132" customFormat="1" ht="15" hidden="1" customHeight="1" x14ac:dyDescent="0.3">
      <c r="A144" s="123"/>
      <c r="B144" s="124" t="s">
        <v>46</v>
      </c>
      <c r="C144" s="125"/>
      <c r="D144" s="126">
        <f>D115</f>
        <v>0</v>
      </c>
      <c r="E144" s="127"/>
      <c r="F144" s="128"/>
      <c r="G144" s="129"/>
      <c r="H144" s="130"/>
      <c r="I144" s="131"/>
      <c r="J144" s="129"/>
      <c r="K144" s="130"/>
    </row>
    <row r="145" spans="1:11" ht="15" hidden="1" customHeight="1" x14ac:dyDescent="0.3">
      <c r="A145" s="100"/>
      <c r="B145" s="101" t="s">
        <v>31</v>
      </c>
      <c r="C145" s="75"/>
      <c r="D145" s="133"/>
      <c r="E145" s="52"/>
      <c r="F145" s="52"/>
      <c r="G145" s="66"/>
      <c r="H145" s="66"/>
      <c r="I145" s="52"/>
      <c r="J145" s="66"/>
      <c r="K145" s="134"/>
    </row>
    <row r="146" spans="1:11" ht="15" hidden="1" customHeight="1" x14ac:dyDescent="0.3">
      <c r="A146" s="100">
        <v>338</v>
      </c>
      <c r="B146" s="48" t="str">
        <f>VLOOKUP(A146,'[1]HS_SEP 24'!$B$12:$D$519,2,FALSE)</f>
        <v>Earthing Rod 16 mm - 2,5 m+clamp - TM - besi As, Electroplatting tembaga 35 micron</v>
      </c>
      <c r="C146" s="75" t="s">
        <v>26</v>
      </c>
      <c r="D146" s="67">
        <f>D144</f>
        <v>0</v>
      </c>
      <c r="E146" s="52">
        <f>D146-F146</f>
        <v>0</v>
      </c>
      <c r="F146" s="52">
        <f>IF(G146="PLN",D146,0)</f>
        <v>0</v>
      </c>
      <c r="G146" s="66">
        <f>IF([1]ISIAN_RAB!$G$18=4,(VLOOKUP(RINCIAN_RAB_JASA!A146,'[1]HS_SEP 24'!$B$12:P636,13,FALSE)),(VLOOKUP(RINCIAN_RAB_JASA!A146,'[1]HS_SEP 24'!$B$12:$P$520,4,FALSE)))</f>
        <v>260904</v>
      </c>
      <c r="H146" s="66">
        <f>IF([1]ISIAN_RAB!$G$18=4,(VLOOKUP(A146,'[1]HS_SEP 24'!$B$12:$P$519,14,FALSE)),(IF([1]ISIAN_RAB!$G$18=2,(VLOOKUP(A146,'[1]HS_SEP 24'!$B$12:$P$519,7,FALSE)),(IF([1]ISIAN_RAB!$G$18=3,(VLOOKUP(A146,'[1]HS_SEP 24'!$B$12:$P3891,9,FALSE)),(IF([1]ISIAN_RAB!$G$18=5,(VLOOKUP(A146,'[1]HS_SEP 24'!$B$12:$P$519,11,FALSE)),"salah")))))))</f>
        <v>49730.669973371201</v>
      </c>
      <c r="I146" s="52">
        <f>IF(E146&lt;0,0,IF(G146="PLN","PLN",E146*G146))</f>
        <v>0</v>
      </c>
      <c r="J146" s="66">
        <f>IF(D146&lt;0,0,D146*H146)</f>
        <v>0</v>
      </c>
      <c r="K146" s="53">
        <f>SUM(I146:J146)</f>
        <v>0</v>
      </c>
    </row>
    <row r="147" spans="1:11" ht="15" hidden="1" customHeight="1" x14ac:dyDescent="0.3">
      <c r="A147" s="100"/>
      <c r="B147" s="101" t="s">
        <v>32</v>
      </c>
      <c r="C147" s="75"/>
      <c r="D147" s="67"/>
      <c r="E147" s="52"/>
      <c r="F147" s="52"/>
      <c r="G147" s="66"/>
      <c r="H147" s="66"/>
      <c r="I147" s="52"/>
      <c r="J147" s="66"/>
      <c r="K147" s="53"/>
    </row>
    <row r="148" spans="1:11" ht="15" hidden="1" customHeight="1" x14ac:dyDescent="0.3">
      <c r="A148" s="100">
        <v>8</v>
      </c>
      <c r="B148" s="48" t="str">
        <f>VLOOKUP(A148,'[1]HS_SEP 24'!$B$12:$D$519,2,FALSE)</f>
        <v>BC 50 mm (Bare Conductor)</v>
      </c>
      <c r="C148" s="75" t="s">
        <v>25</v>
      </c>
      <c r="D148" s="67">
        <f>D144*12</f>
        <v>0</v>
      </c>
      <c r="E148" s="52">
        <f t="shared" ref="E148:E153" si="35">D148-F148</f>
        <v>0</v>
      </c>
      <c r="F148" s="52">
        <f t="shared" ref="F148:F153" si="36">IF(G148="PLN",D148,0)</f>
        <v>0</v>
      </c>
      <c r="G148" s="66">
        <f>IF([1]ISIAN_RAB!$G$18=4,(VLOOKUP(RINCIAN_RAB_JASA!A148,'[1]HS_SEP 24'!$B$12:P638,13,FALSE)),(VLOOKUP(RINCIAN_RAB_JASA!A148,'[1]HS_SEP 24'!$B$12:$P$520,4,FALSE)))</f>
        <v>91011.176062990795</v>
      </c>
      <c r="H148" s="66">
        <f>IF([1]ISIAN_RAB!$G$18=4,(VLOOKUP(A148,'[1]HS_SEP 24'!$B$12:$P$519,14,FALSE)),(IF([1]ISIAN_RAB!$G$18=2,(VLOOKUP(A148,'[1]HS_SEP 24'!$B$12:$P$519,7,FALSE)),(IF([1]ISIAN_RAB!$G$18=3,(VLOOKUP(A148,'[1]HS_SEP 24'!$B$12:$P3893,9,FALSE)),(IF([1]ISIAN_RAB!$G$18=5,(VLOOKUP(A148,'[1]HS_SEP 24'!$B$12:$P$519,11,FALSE)),"salah")))))))</f>
        <v>3729.3299980030902</v>
      </c>
      <c r="I148" s="52">
        <f t="shared" ref="I148:I153" si="37">IF(E148&lt;0,0,IF(G148="PLN","PLN",E148*G148))</f>
        <v>0</v>
      </c>
      <c r="J148" s="66">
        <f t="shared" ref="J148:J153" si="38">IF(D148&lt;0,0,D148*H148)</f>
        <v>0</v>
      </c>
      <c r="K148" s="53">
        <f t="shared" ref="K148:K153" si="39">SUM(I148:J148)</f>
        <v>0</v>
      </c>
    </row>
    <row r="149" spans="1:11" ht="15" hidden="1" customHeight="1" x14ac:dyDescent="0.3">
      <c r="A149" s="119">
        <v>246</v>
      </c>
      <c r="B149" s="48" t="str">
        <f>VLOOKUP(A149,'[1]HS_SEP 24'!$B$12:$D$519,2,FALSE)</f>
        <v>Terminal Lug 50 mm - Cu 1 Hole</v>
      </c>
      <c r="C149" s="105" t="s">
        <v>28</v>
      </c>
      <c r="D149" s="106">
        <f>D144*2</f>
        <v>0</v>
      </c>
      <c r="E149" s="52">
        <f t="shared" si="35"/>
        <v>0</v>
      </c>
      <c r="F149" s="52">
        <f t="shared" si="36"/>
        <v>0</v>
      </c>
      <c r="G149" s="66" t="str">
        <f>IF([1]ISIAN_RAB!$G$18=4,(VLOOKUP(RINCIAN_RAB_JASA!A149,'[1]HS_SEP 24'!$B$12:P639,13,FALSE)),(VLOOKUP(RINCIAN_RAB_JASA!A149,'[1]HS_SEP 24'!$B$12:$P$520,4,FALSE)))</f>
        <v>PLN</v>
      </c>
      <c r="H149" s="66">
        <f>IF([1]ISIAN_RAB!$G$18=4,(VLOOKUP(A149,'[1]HS_SEP 24'!$B$12:$P$519,14,FALSE)),(IF([1]ISIAN_RAB!$G$18=2,(VLOOKUP(A149,'[1]HS_SEP 24'!$B$12:$P$519,7,FALSE)),(IF([1]ISIAN_RAB!$G$18=3,(VLOOKUP(A149,'[1]HS_SEP 24'!$B$12:$P3894,9,FALSE)),(IF([1]ISIAN_RAB!$G$18=5,(VLOOKUP(A149,'[1]HS_SEP 24'!$B$12:$P$519,11,FALSE)),"salah")))))))</f>
        <v>11719.6199937246</v>
      </c>
      <c r="I149" s="52" t="str">
        <f t="shared" si="37"/>
        <v>PLN</v>
      </c>
      <c r="J149" s="66">
        <f t="shared" si="38"/>
        <v>0</v>
      </c>
      <c r="K149" s="53">
        <f t="shared" si="39"/>
        <v>0</v>
      </c>
    </row>
    <row r="150" spans="1:11" ht="15" hidden="1" customHeight="1" x14ac:dyDescent="0.3">
      <c r="A150" s="103">
        <v>452</v>
      </c>
      <c r="B150" s="48" t="str">
        <f>VLOOKUP(A150,'[1]HS_SEP 24'!$B$12:$D$519,2,FALSE)</f>
        <v xml:space="preserve">Stainless Steel Strip non magnetic </v>
      </c>
      <c r="C150" s="105" t="s">
        <v>25</v>
      </c>
      <c r="D150" s="106">
        <f>D144*4*0.75</f>
        <v>0</v>
      </c>
      <c r="E150" s="52">
        <f t="shared" si="35"/>
        <v>0</v>
      </c>
      <c r="F150" s="52">
        <f t="shared" si="36"/>
        <v>0</v>
      </c>
      <c r="G150" s="66">
        <f>IF([1]ISIAN_RAB!$G$18=4,(VLOOKUP(RINCIAN_RAB_JASA!A150,'[1]HS_SEP 24'!$B$12:P640,13,FALSE)),(VLOOKUP(RINCIAN_RAB_JASA!A150,'[1]HS_SEP 24'!$B$12:$P$520,4,FALSE)))</f>
        <v>13764</v>
      </c>
      <c r="H150" s="66">
        <f>IF([1]ISIAN_RAB!$G$18=4,(VLOOKUP(A150,'[1]HS_SEP 24'!$B$12:$P$519,14,FALSE)),(IF([1]ISIAN_RAB!$G$18=2,(VLOOKUP(A150,'[1]HS_SEP 24'!$B$12:$P$519,7,FALSE)),(IF([1]ISIAN_RAB!$G$18=3,(VLOOKUP(A150,'[1]HS_SEP 24'!$B$12:$P3895,9,FALSE)),(IF([1]ISIAN_RAB!$G$18=5,(VLOOKUP(A150,'[1]HS_SEP 24'!$B$12:$P$519,11,FALSE)),"salah")))))))</f>
        <v>5114.3399972614798</v>
      </c>
      <c r="I150" s="52">
        <f t="shared" si="37"/>
        <v>0</v>
      </c>
      <c r="J150" s="66">
        <f t="shared" si="38"/>
        <v>0</v>
      </c>
      <c r="K150" s="53">
        <f t="shared" si="39"/>
        <v>0</v>
      </c>
    </row>
    <row r="151" spans="1:11" ht="15" hidden="1" customHeight="1" x14ac:dyDescent="0.3">
      <c r="A151" s="103">
        <v>453</v>
      </c>
      <c r="B151" s="48" t="str">
        <f>VLOOKUP(A151,'[1]HS_SEP 24'!$B$12:$D$519,2,FALSE)</f>
        <v>Stoping Buckle non magnetic</v>
      </c>
      <c r="C151" s="105" t="s">
        <v>28</v>
      </c>
      <c r="D151" s="106">
        <f>D144*4</f>
        <v>0</v>
      </c>
      <c r="E151" s="52">
        <f t="shared" si="35"/>
        <v>0</v>
      </c>
      <c r="F151" s="52">
        <f t="shared" si="36"/>
        <v>0</v>
      </c>
      <c r="G151" s="66">
        <f>IF([1]ISIAN_RAB!$G$18=4,(VLOOKUP(RINCIAN_RAB_JASA!A151,'[1]HS_SEP 24'!$B$12:P641,13,FALSE)),(VLOOKUP(RINCIAN_RAB_JASA!A151,'[1]HS_SEP 24'!$B$12:$P$520,4,FALSE)))</f>
        <v>3834</v>
      </c>
      <c r="H151" s="66">
        <f>IF([1]ISIAN_RAB!$G$18=4,(VLOOKUP(A151,'[1]HS_SEP 24'!$B$12:$P$519,14,FALSE)),(IF([1]ISIAN_RAB!$G$18=2,(VLOOKUP(A151,'[1]HS_SEP 24'!$B$12:$P$519,7,FALSE)),(IF([1]ISIAN_RAB!$G$18=3,(VLOOKUP(A151,'[1]HS_SEP 24'!$B$12:$P3896,9,FALSE)),(IF([1]ISIAN_RAB!$G$18=5,(VLOOKUP(A151,'[1]HS_SEP 24'!$B$12:$P$519,11,FALSE)),"salah")))))))</f>
        <v>3356.0999982029398</v>
      </c>
      <c r="I151" s="52">
        <f t="shared" si="37"/>
        <v>0</v>
      </c>
      <c r="J151" s="66">
        <f t="shared" si="38"/>
        <v>0</v>
      </c>
      <c r="K151" s="53">
        <f t="shared" si="39"/>
        <v>0</v>
      </c>
    </row>
    <row r="152" spans="1:11" ht="15" hidden="1" customHeight="1" x14ac:dyDescent="0.3">
      <c r="A152" s="103">
        <v>383</v>
      </c>
      <c r="B152" s="48" t="str">
        <f>VLOOKUP(A152,'[1]HS_SEP 24'!$B$12:$D$519,2,FALSE)</f>
        <v>Link - HDG</v>
      </c>
      <c r="C152" s="105" t="s">
        <v>28</v>
      </c>
      <c r="D152" s="106">
        <f>D144*2</f>
        <v>0</v>
      </c>
      <c r="E152" s="52">
        <f t="shared" si="35"/>
        <v>0</v>
      </c>
      <c r="F152" s="52">
        <f t="shared" si="36"/>
        <v>0</v>
      </c>
      <c r="G152" s="66">
        <f>IF([1]ISIAN_RAB!$G$18=4,(VLOOKUP(RINCIAN_RAB_JASA!A152,'[1]HS_SEP 24'!$B$12:P642,13,FALSE)),(VLOOKUP(RINCIAN_RAB_JASA!A152,'[1]HS_SEP 24'!$B$12:$P$520,4,FALSE)))</f>
        <v>3834</v>
      </c>
      <c r="H152" s="66">
        <f>IF([1]ISIAN_RAB!$G$18=4,(VLOOKUP(A152,'[1]HS_SEP 24'!$B$12:$P$519,14,FALSE)),(IF([1]ISIAN_RAB!$G$18=2,(VLOOKUP(A152,'[1]HS_SEP 24'!$B$12:$P$519,7,FALSE)),(IF([1]ISIAN_RAB!$G$18=3,(VLOOKUP(A152,'[1]HS_SEP 24'!$B$12:$P3897,9,FALSE)),(IF([1]ISIAN_RAB!$G$18=5,(VLOOKUP(A152,'[1]HS_SEP 24'!$B$12:$P$519,11,FALSE)),"salah")))))))</f>
        <v>1921.5899989710699</v>
      </c>
      <c r="I152" s="52">
        <f t="shared" si="37"/>
        <v>0</v>
      </c>
      <c r="J152" s="66">
        <f t="shared" si="38"/>
        <v>0</v>
      </c>
      <c r="K152" s="53">
        <f t="shared" si="39"/>
        <v>0</v>
      </c>
    </row>
    <row r="153" spans="1:11" ht="15" hidden="1" customHeight="1" x14ac:dyDescent="0.3">
      <c r="A153" s="100">
        <v>423</v>
      </c>
      <c r="B153" s="48" t="str">
        <f>VLOOKUP(A153,'[1]HS_SEP 24'!$B$12:$D$519,2,FALSE)</f>
        <v>Pipa Galvanized 3/4" - 4 m (tebal= 1,6 mm)</v>
      </c>
      <c r="C153" s="75" t="s">
        <v>28</v>
      </c>
      <c r="D153" s="67">
        <f>D144</f>
        <v>0</v>
      </c>
      <c r="E153" s="52">
        <f t="shared" si="35"/>
        <v>0</v>
      </c>
      <c r="F153" s="52">
        <f t="shared" si="36"/>
        <v>0</v>
      </c>
      <c r="G153" s="66">
        <f>IF([1]ISIAN_RAB!$G$18=4,(VLOOKUP(RINCIAN_RAB_JASA!A153,'[1]HS_SEP 24'!$B$12:P643,13,FALSE)),(VLOOKUP(RINCIAN_RAB_JASA!A153,'[1]HS_SEP 24'!$B$12:$P$520,4,FALSE)))</f>
        <v>146709</v>
      </c>
      <c r="H153" s="66">
        <f>IF([1]ISIAN_RAB!$G$18=4,(VLOOKUP(A153,'[1]HS_SEP 24'!$B$12:$P$519,14,FALSE)),(IF([1]ISIAN_RAB!$G$18=2,(VLOOKUP(A153,'[1]HS_SEP 24'!$B$12:$P$519,7,FALSE)),(IF([1]ISIAN_RAB!$G$18=3,(VLOOKUP(A153,'[1]HS_SEP 24'!$B$12:$P3898,9,FALSE)),(IF([1]ISIAN_RAB!$G$18=5,(VLOOKUP(A153,'[1]HS_SEP 24'!$B$12:$P$519,11,FALSE)),"salah")))))))</f>
        <v>10239.5699945171</v>
      </c>
      <c r="I153" s="52">
        <f t="shared" si="37"/>
        <v>0</v>
      </c>
      <c r="J153" s="66">
        <f t="shared" si="38"/>
        <v>0</v>
      </c>
      <c r="K153" s="53">
        <f t="shared" si="39"/>
        <v>0</v>
      </c>
    </row>
    <row r="154" spans="1:11" ht="15" hidden="1" customHeight="1" x14ac:dyDescent="0.3">
      <c r="A154" s="135"/>
      <c r="B154" s="136"/>
      <c r="C154" s="118"/>
      <c r="D154" s="67"/>
      <c r="E154" s="52"/>
      <c r="F154" s="52"/>
      <c r="G154" s="66"/>
      <c r="H154" s="66"/>
      <c r="I154" s="52"/>
      <c r="J154" s="66"/>
      <c r="K154" s="53"/>
    </row>
    <row r="155" spans="1:11" s="132" customFormat="1" ht="15" hidden="1" customHeight="1" x14ac:dyDescent="0.3">
      <c r="A155" s="123">
        <v>0</v>
      </c>
      <c r="B155" s="137" t="s">
        <v>47</v>
      </c>
      <c r="C155" s="138"/>
      <c r="D155" s="126">
        <f>D115</f>
        <v>0</v>
      </c>
      <c r="E155" s="127"/>
      <c r="F155" s="128"/>
      <c r="G155" s="129"/>
      <c r="H155" s="130"/>
      <c r="I155" s="131"/>
      <c r="J155" s="129"/>
      <c r="K155" s="130"/>
    </row>
    <row r="156" spans="1:11" ht="15" hidden="1" customHeight="1" x14ac:dyDescent="0.3">
      <c r="A156" s="107">
        <v>0</v>
      </c>
      <c r="B156" s="139" t="s">
        <v>31</v>
      </c>
      <c r="C156" s="118"/>
      <c r="D156" s="133"/>
      <c r="E156" s="52"/>
      <c r="F156" s="52"/>
      <c r="G156" s="66"/>
      <c r="H156" s="66"/>
      <c r="I156" s="52"/>
      <c r="J156" s="66"/>
      <c r="K156" s="134"/>
    </row>
    <row r="157" spans="1:11" ht="15" hidden="1" customHeight="1" x14ac:dyDescent="0.3">
      <c r="A157" s="100">
        <v>338</v>
      </c>
      <c r="B157" s="48" t="str">
        <f>VLOOKUP(A157,'[1]HS_SEP 24'!$B$12:$D$519,2,FALSE)</f>
        <v>Earthing Rod 16 mm - 2,5 m+clamp - TM - besi As, Electroplatting tembaga 35 micron</v>
      </c>
      <c r="C157" s="118" t="s">
        <v>26</v>
      </c>
      <c r="D157" s="67">
        <f>D155*1</f>
        <v>0</v>
      </c>
      <c r="E157" s="52">
        <f>D157-F157</f>
        <v>0</v>
      </c>
      <c r="F157" s="52">
        <f>IF(G157="PLN",D157,0)</f>
        <v>0</v>
      </c>
      <c r="G157" s="66">
        <f>IF([1]ISIAN_RAB!$G$18=4,(VLOOKUP(RINCIAN_RAB_JASA!A157,'[1]HS_SEP 24'!$B$12:P647,13,FALSE)),(VLOOKUP(RINCIAN_RAB_JASA!A157,'[1]HS_SEP 24'!$B$12:$P$520,4,FALSE)))</f>
        <v>260904</v>
      </c>
      <c r="H157" s="66">
        <f>IF([1]ISIAN_RAB!$G$18=4,(VLOOKUP(A157,'[1]HS_SEP 24'!$B$12:$P$519,14,FALSE)),(IF([1]ISIAN_RAB!$G$18=2,(VLOOKUP(A157,'[1]HS_SEP 24'!$B$12:$P$519,7,FALSE)),(IF([1]ISIAN_RAB!$G$18=3,(VLOOKUP(A157,'[1]HS_SEP 24'!$B$12:$P3902,9,FALSE)),(IF([1]ISIAN_RAB!$G$18=5,(VLOOKUP(A157,'[1]HS_SEP 24'!$B$12:$P$519,11,FALSE)),"salah")))))))</f>
        <v>49730.669973371201</v>
      </c>
      <c r="I157" s="52">
        <f>IF(E157&lt;0,0,IF(G157="PLN","PLN",E157*G157))</f>
        <v>0</v>
      </c>
      <c r="J157" s="66">
        <f>IF(D157&lt;0,0,D157*H157)</f>
        <v>0</v>
      </c>
      <c r="K157" s="53">
        <f>SUM(I157:J157)</f>
        <v>0</v>
      </c>
    </row>
    <row r="158" spans="1:11" ht="15" hidden="1" customHeight="1" x14ac:dyDescent="0.3">
      <c r="A158" s="107">
        <v>0</v>
      </c>
      <c r="B158" s="139" t="s">
        <v>32</v>
      </c>
      <c r="C158" s="118"/>
      <c r="D158" s="67">
        <f>D155</f>
        <v>0</v>
      </c>
      <c r="E158" s="52"/>
      <c r="F158" s="52"/>
      <c r="G158" s="66"/>
      <c r="H158" s="66"/>
      <c r="I158" s="52"/>
      <c r="J158" s="66"/>
      <c r="K158" s="53"/>
    </row>
    <row r="159" spans="1:11" ht="15" hidden="1" customHeight="1" x14ac:dyDescent="0.3">
      <c r="A159" s="100">
        <v>8</v>
      </c>
      <c r="B159" s="48" t="str">
        <f>VLOOKUP(A159,'[1]HS_SEP 24'!$B$12:$D$519,2,FALSE)</f>
        <v>BC 50 mm (Bare Conductor)</v>
      </c>
      <c r="C159" s="118" t="s">
        <v>25</v>
      </c>
      <c r="D159" s="67">
        <f>D158*12</f>
        <v>0</v>
      </c>
      <c r="E159" s="52">
        <f t="shared" ref="E159:E165" si="40">D159-F159</f>
        <v>0</v>
      </c>
      <c r="F159" s="52">
        <f t="shared" ref="F159:F165" si="41">IF(G159="PLN",D159,0)</f>
        <v>0</v>
      </c>
      <c r="G159" s="66">
        <f>IF([1]ISIAN_RAB!$G$18=4,(VLOOKUP(RINCIAN_RAB_JASA!A159,'[1]HS_SEP 24'!$B$12:P649,13,FALSE)),(VLOOKUP(RINCIAN_RAB_JASA!A159,'[1]HS_SEP 24'!$B$12:$P$520,4,FALSE)))</f>
        <v>91011.176062990795</v>
      </c>
      <c r="H159" s="66">
        <f>IF([1]ISIAN_RAB!$G$18=4,(VLOOKUP(A159,'[1]HS_SEP 24'!$B$12:$P$519,14,FALSE)),(IF([1]ISIAN_RAB!$G$18=2,(VLOOKUP(A159,'[1]HS_SEP 24'!$B$12:$P$519,7,FALSE)),(IF([1]ISIAN_RAB!$G$18=3,(VLOOKUP(A159,'[1]HS_SEP 24'!$B$12:$P3904,9,FALSE)),(IF([1]ISIAN_RAB!$G$18=5,(VLOOKUP(A159,'[1]HS_SEP 24'!$B$12:$P$519,11,FALSE)),"salah")))))))</f>
        <v>3729.3299980030902</v>
      </c>
      <c r="I159" s="52">
        <f t="shared" ref="I159:I165" si="42">IF(E159&lt;0,0,IF(G159="PLN","PLN",E159*G159))</f>
        <v>0</v>
      </c>
      <c r="J159" s="66">
        <f t="shared" ref="J159:J165" si="43">IF(D159&lt;0,0,D159*H159)</f>
        <v>0</v>
      </c>
      <c r="K159" s="53">
        <f t="shared" ref="K159:K165" si="44">SUM(I159:J159)</f>
        <v>0</v>
      </c>
    </row>
    <row r="160" spans="1:11" ht="15" hidden="1" customHeight="1" x14ac:dyDescent="0.3">
      <c r="A160" s="119">
        <v>246</v>
      </c>
      <c r="B160" s="48" t="str">
        <f>VLOOKUP(A160,'[1]HS_SEP 24'!$B$12:$D$519,2,FALSE)</f>
        <v>Terminal Lug 50 mm - Cu 1 Hole</v>
      </c>
      <c r="C160" s="118" t="s">
        <v>28</v>
      </c>
      <c r="D160" s="67">
        <f>D158*2</f>
        <v>0</v>
      </c>
      <c r="E160" s="52">
        <f t="shared" si="40"/>
        <v>0</v>
      </c>
      <c r="F160" s="52">
        <f t="shared" si="41"/>
        <v>0</v>
      </c>
      <c r="G160" s="66" t="str">
        <f>IF([1]ISIAN_RAB!$G$18=4,(VLOOKUP(RINCIAN_RAB_JASA!A160,'[1]HS_SEP 24'!$B$12:P650,13,FALSE)),(VLOOKUP(RINCIAN_RAB_JASA!A160,'[1]HS_SEP 24'!$B$12:$P$520,4,FALSE)))</f>
        <v>PLN</v>
      </c>
      <c r="H160" s="66">
        <f>IF([1]ISIAN_RAB!$G$18=4,(VLOOKUP(A160,'[1]HS_SEP 24'!$B$12:$P$519,14,FALSE)),(IF([1]ISIAN_RAB!$G$18=2,(VLOOKUP(A160,'[1]HS_SEP 24'!$B$12:$P$519,7,FALSE)),(IF([1]ISIAN_RAB!$G$18=3,(VLOOKUP(A160,'[1]HS_SEP 24'!$B$12:$P3905,9,FALSE)),(IF([1]ISIAN_RAB!$G$18=5,(VLOOKUP(A160,'[1]HS_SEP 24'!$B$12:$P$519,11,FALSE)),"salah")))))))</f>
        <v>11719.6199937246</v>
      </c>
      <c r="I160" s="52" t="str">
        <f t="shared" si="42"/>
        <v>PLN</v>
      </c>
      <c r="J160" s="66">
        <f t="shared" si="43"/>
        <v>0</v>
      </c>
      <c r="K160" s="53">
        <f t="shared" si="44"/>
        <v>0</v>
      </c>
    </row>
    <row r="161" spans="1:11" ht="15" hidden="1" customHeight="1" x14ac:dyDescent="0.3">
      <c r="A161" s="121">
        <v>290</v>
      </c>
      <c r="B161" s="48" t="str">
        <f>VLOOKUP(A161,'[1]HS_SEP 24'!$B$12:$D$519,2,FALSE)</f>
        <v xml:space="preserve">Bolt M.12 x 30 + Washer Cu </v>
      </c>
      <c r="C161" s="118" t="s">
        <v>28</v>
      </c>
      <c r="D161" s="67">
        <f>D160</f>
        <v>0</v>
      </c>
      <c r="E161" s="52">
        <f t="shared" si="40"/>
        <v>0</v>
      </c>
      <c r="F161" s="52">
        <f t="shared" si="41"/>
        <v>0</v>
      </c>
      <c r="G161" s="66">
        <f>IF([1]ISIAN_RAB!$G$18=4,(VLOOKUP(RINCIAN_RAB_JASA!A161,'[1]HS_SEP 24'!$B$12:P651,13,FALSE)),(VLOOKUP(RINCIAN_RAB_JASA!A161,'[1]HS_SEP 24'!$B$12:$P$520,4,FALSE)))</f>
        <v>13697</v>
      </c>
      <c r="H161" s="66">
        <f>IF([1]ISIAN_RAB!$G$18=4,(VLOOKUP(A161,'[1]HS_SEP 24'!$B$12:$P$519,14,FALSE)),(IF([1]ISIAN_RAB!$G$18=2,(VLOOKUP(A161,'[1]HS_SEP 24'!$B$12:$P$519,7,FALSE)),(IF([1]ISIAN_RAB!$G$18=3,(VLOOKUP(A161,'[1]HS_SEP 24'!$B$12:$P3906,9,FALSE)),(IF([1]ISIAN_RAB!$G$18=5,(VLOOKUP(A161,'[1]HS_SEP 24'!$B$12:$P$519,11,FALSE)),"salah")))))))</f>
        <v>2397.7799987160902</v>
      </c>
      <c r="I161" s="52">
        <f t="shared" si="42"/>
        <v>0</v>
      </c>
      <c r="J161" s="66">
        <f t="shared" si="43"/>
        <v>0</v>
      </c>
      <c r="K161" s="53">
        <f t="shared" si="44"/>
        <v>0</v>
      </c>
    </row>
    <row r="162" spans="1:11" ht="15" hidden="1" customHeight="1" x14ac:dyDescent="0.3">
      <c r="A162" s="103">
        <v>452</v>
      </c>
      <c r="B162" s="48" t="str">
        <f>VLOOKUP(A162,'[1]HS_SEP 24'!$B$12:$D$519,2,FALSE)</f>
        <v xml:space="preserve">Stainless Steel Strip non magnetic </v>
      </c>
      <c r="C162" s="120" t="s">
        <v>25</v>
      </c>
      <c r="D162" s="133">
        <f>D158*0.75*5</f>
        <v>0</v>
      </c>
      <c r="E162" s="52">
        <f t="shared" si="40"/>
        <v>0</v>
      </c>
      <c r="F162" s="52">
        <f t="shared" si="41"/>
        <v>0</v>
      </c>
      <c r="G162" s="66">
        <f>IF([1]ISIAN_RAB!$G$18=4,(VLOOKUP(RINCIAN_RAB_JASA!A162,'[1]HS_SEP 24'!$B$12:P652,13,FALSE)),(VLOOKUP(RINCIAN_RAB_JASA!A162,'[1]HS_SEP 24'!$B$12:$P$520,4,FALSE)))</f>
        <v>13764</v>
      </c>
      <c r="H162" s="66">
        <f>IF([1]ISIAN_RAB!$G$18=4,(VLOOKUP(A162,'[1]HS_SEP 24'!$B$12:$P$519,14,FALSE)),(IF([1]ISIAN_RAB!$G$18=2,(VLOOKUP(A162,'[1]HS_SEP 24'!$B$12:$P$519,7,FALSE)),(IF([1]ISIAN_RAB!$G$18=3,(VLOOKUP(A162,'[1]HS_SEP 24'!$B$12:$P3907,9,FALSE)),(IF([1]ISIAN_RAB!$G$18=5,(VLOOKUP(A162,'[1]HS_SEP 24'!$B$12:$P$519,11,FALSE)),"salah")))))))</f>
        <v>5114.3399972614798</v>
      </c>
      <c r="I162" s="52">
        <f t="shared" si="42"/>
        <v>0</v>
      </c>
      <c r="J162" s="66">
        <f t="shared" si="43"/>
        <v>0</v>
      </c>
      <c r="K162" s="53">
        <f t="shared" si="44"/>
        <v>0</v>
      </c>
    </row>
    <row r="163" spans="1:11" ht="15" hidden="1" customHeight="1" x14ac:dyDescent="0.3">
      <c r="A163" s="103">
        <v>453</v>
      </c>
      <c r="B163" s="48" t="str">
        <f>VLOOKUP(A163,'[1]HS_SEP 24'!$B$12:$D$519,2,FALSE)</f>
        <v>Stoping Buckle non magnetic</v>
      </c>
      <c r="C163" s="120" t="s">
        <v>28</v>
      </c>
      <c r="D163" s="133">
        <f>D158*5</f>
        <v>0</v>
      </c>
      <c r="E163" s="52">
        <f t="shared" si="40"/>
        <v>0</v>
      </c>
      <c r="F163" s="52">
        <f t="shared" si="41"/>
        <v>0</v>
      </c>
      <c r="G163" s="66">
        <f>IF([1]ISIAN_RAB!$G$18=4,(VLOOKUP(RINCIAN_RAB_JASA!A163,'[1]HS_SEP 24'!$B$12:P653,13,FALSE)),(VLOOKUP(RINCIAN_RAB_JASA!A163,'[1]HS_SEP 24'!$B$12:$P$520,4,FALSE)))</f>
        <v>3834</v>
      </c>
      <c r="H163" s="66">
        <f>IF([1]ISIAN_RAB!$G$18=4,(VLOOKUP(A163,'[1]HS_SEP 24'!$B$12:$P$519,14,FALSE)),(IF([1]ISIAN_RAB!$G$18=2,(VLOOKUP(A163,'[1]HS_SEP 24'!$B$12:$P$519,7,FALSE)),(IF([1]ISIAN_RAB!$G$18=3,(VLOOKUP(A163,'[1]HS_SEP 24'!$B$12:$P3908,9,FALSE)),(IF([1]ISIAN_RAB!$G$18=5,(VLOOKUP(A163,'[1]HS_SEP 24'!$B$12:$P$519,11,FALSE)),"salah")))))))</f>
        <v>3356.0999982029398</v>
      </c>
      <c r="I163" s="52">
        <f t="shared" si="42"/>
        <v>0</v>
      </c>
      <c r="J163" s="66">
        <f t="shared" si="43"/>
        <v>0</v>
      </c>
      <c r="K163" s="53">
        <f t="shared" si="44"/>
        <v>0</v>
      </c>
    </row>
    <row r="164" spans="1:11" ht="15" hidden="1" customHeight="1" x14ac:dyDescent="0.3">
      <c r="A164" s="103">
        <v>383</v>
      </c>
      <c r="B164" s="48" t="str">
        <f>VLOOKUP(A164,'[1]HS_SEP 24'!$B$12:$D$519,2,FALSE)</f>
        <v>Link - HDG</v>
      </c>
      <c r="C164" s="120" t="s">
        <v>28</v>
      </c>
      <c r="D164" s="133">
        <f>D158*3</f>
        <v>0</v>
      </c>
      <c r="E164" s="52">
        <f t="shared" si="40"/>
        <v>0</v>
      </c>
      <c r="F164" s="52">
        <f t="shared" si="41"/>
        <v>0</v>
      </c>
      <c r="G164" s="66">
        <f>IF([1]ISIAN_RAB!$G$18=4,(VLOOKUP(RINCIAN_RAB_JASA!A164,'[1]HS_SEP 24'!$B$12:P654,13,FALSE)),(VLOOKUP(RINCIAN_RAB_JASA!A164,'[1]HS_SEP 24'!$B$12:$P$520,4,FALSE)))</f>
        <v>3834</v>
      </c>
      <c r="H164" s="66">
        <f>IF([1]ISIAN_RAB!$G$18=4,(VLOOKUP(A164,'[1]HS_SEP 24'!$B$12:$P$519,14,FALSE)),(IF([1]ISIAN_RAB!$G$18=2,(VLOOKUP(A164,'[1]HS_SEP 24'!$B$12:$P$519,7,FALSE)),(IF([1]ISIAN_RAB!$G$18=3,(VLOOKUP(A164,'[1]HS_SEP 24'!$B$12:$P3909,9,FALSE)),(IF([1]ISIAN_RAB!$G$18=5,(VLOOKUP(A164,'[1]HS_SEP 24'!$B$12:$P$519,11,FALSE)),"salah")))))))</f>
        <v>1921.5899989710699</v>
      </c>
      <c r="I164" s="52">
        <f t="shared" si="42"/>
        <v>0</v>
      </c>
      <c r="J164" s="66">
        <f t="shared" si="43"/>
        <v>0</v>
      </c>
      <c r="K164" s="53">
        <f t="shared" si="44"/>
        <v>0</v>
      </c>
    </row>
    <row r="165" spans="1:11" ht="15" hidden="1" customHeight="1" x14ac:dyDescent="0.3">
      <c r="A165" s="100">
        <v>423</v>
      </c>
      <c r="B165" s="48" t="str">
        <f>VLOOKUP(A165,'[1]HS_SEP 24'!$B$12:$D$519,2,FALSE)</f>
        <v>Pipa Galvanized 3/4" - 4 m (tebal= 1,6 mm)</v>
      </c>
      <c r="C165" s="120" t="s">
        <v>28</v>
      </c>
      <c r="D165" s="133">
        <f>D158*1</f>
        <v>0</v>
      </c>
      <c r="E165" s="52">
        <f t="shared" si="40"/>
        <v>0</v>
      </c>
      <c r="F165" s="52">
        <f t="shared" si="41"/>
        <v>0</v>
      </c>
      <c r="G165" s="66">
        <f>IF([1]ISIAN_RAB!$G$18=4,(VLOOKUP(RINCIAN_RAB_JASA!A165,'[1]HS_SEP 24'!$B$12:P655,13,FALSE)),(VLOOKUP(RINCIAN_RAB_JASA!A165,'[1]HS_SEP 24'!$B$12:$P$520,4,FALSE)))</f>
        <v>146709</v>
      </c>
      <c r="H165" s="66">
        <f>IF([1]ISIAN_RAB!$G$18=4,(VLOOKUP(A165,'[1]HS_SEP 24'!$B$12:$P$519,14,FALSE)),(IF([1]ISIAN_RAB!$G$18=2,(VLOOKUP(A165,'[1]HS_SEP 24'!$B$12:$P$519,7,FALSE)),(IF([1]ISIAN_RAB!$G$18=3,(VLOOKUP(A165,'[1]HS_SEP 24'!$B$12:$P3910,9,FALSE)),(IF([1]ISIAN_RAB!$G$18=5,(VLOOKUP(A165,'[1]HS_SEP 24'!$B$12:$P$519,11,FALSE)),"salah")))))))</f>
        <v>10239.5699945171</v>
      </c>
      <c r="I165" s="52">
        <f t="shared" si="42"/>
        <v>0</v>
      </c>
      <c r="J165" s="66">
        <f t="shared" si="43"/>
        <v>0</v>
      </c>
      <c r="K165" s="53">
        <f t="shared" si="44"/>
        <v>0</v>
      </c>
    </row>
    <row r="166" spans="1:11" ht="15" customHeight="1" x14ac:dyDescent="0.3">
      <c r="A166" s="103"/>
      <c r="B166" s="104"/>
      <c r="C166" s="105"/>
      <c r="D166" s="106"/>
      <c r="E166" s="52"/>
      <c r="F166" s="52"/>
      <c r="G166" s="66"/>
      <c r="H166" s="66"/>
      <c r="I166" s="52"/>
      <c r="J166" s="66"/>
      <c r="K166" s="53"/>
    </row>
    <row r="167" spans="1:11" s="99" customFormat="1" ht="15" customHeight="1" x14ac:dyDescent="0.3">
      <c r="A167" s="108"/>
      <c r="B167" s="109" t="s">
        <v>48</v>
      </c>
      <c r="C167" s="110"/>
      <c r="D167" s="95">
        <f>[1]ISIAN_RAB!H35</f>
        <v>0</v>
      </c>
      <c r="E167" s="96"/>
      <c r="F167" s="96"/>
      <c r="G167" s="97"/>
      <c r="H167" s="97"/>
      <c r="I167" s="97"/>
      <c r="J167" s="97"/>
      <c r="K167" s="98"/>
    </row>
    <row r="168" spans="1:11" ht="15" customHeight="1" x14ac:dyDescent="0.3">
      <c r="A168" s="103"/>
      <c r="B168" s="101" t="s">
        <v>31</v>
      </c>
      <c r="C168" s="105"/>
      <c r="D168" s="106"/>
      <c r="E168" s="52"/>
      <c r="F168" s="52"/>
      <c r="G168" s="66"/>
      <c r="H168" s="66"/>
      <c r="I168" s="52"/>
      <c r="J168" s="66"/>
      <c r="K168" s="53"/>
    </row>
    <row r="169" spans="1:11" ht="15" customHeight="1" x14ac:dyDescent="0.3">
      <c r="A169" s="100">
        <v>267</v>
      </c>
      <c r="B169" s="48" t="str">
        <f>VLOOKUP(A169,'[1]HS_SEP 24'!$B$12:$D$519,2,FALSE)</f>
        <v>Arm Tie Band 8"(TM) (t = 6 mm x 42 mm) HDG TM lengkap Bolt&amp;Nut-HDG</v>
      </c>
      <c r="C169" s="105" t="s">
        <v>28</v>
      </c>
      <c r="D169" s="106">
        <f>D167*2</f>
        <v>0</v>
      </c>
      <c r="E169" s="52">
        <f>D169-F169</f>
        <v>0</v>
      </c>
      <c r="F169" s="52">
        <f>IF(G169="PLN",D169,0)</f>
        <v>0</v>
      </c>
      <c r="G169" s="66">
        <f>IF([1]ISIAN_RAB!$G$18=4,(VLOOKUP(RINCIAN_RAB_JASA!A169,'[1]HS_SEP 24'!$B$12:P771,13,FALSE)),(VLOOKUP(RINCIAN_RAB_JASA!A169,'[1]HS_SEP 24'!$B$12:$P$520,4,FALSE)))</f>
        <v>83629</v>
      </c>
      <c r="H169" s="66">
        <f>IF([1]ISIAN_RAB!$G$18=4,(VLOOKUP(A169,'[1]HS_SEP 24'!$B$12:$P$519,14,FALSE)),(IF([1]ISIAN_RAB!$G$18=2,(VLOOKUP(A169,'[1]HS_SEP 24'!$B$12:$P$519,7,FALSE)),(IF([1]ISIAN_RAB!$G$18=3,(VLOOKUP(A169,'[1]HS_SEP 24'!$B$12:$P4026,9,FALSE)),(IF([1]ISIAN_RAB!$G$18=5,(VLOOKUP(A169,'[1]HS_SEP 24'!$B$12:$P$519,11,FALSE)),"salah")))))))</f>
        <v>23971.859987164</v>
      </c>
      <c r="I169" s="52">
        <f>IF(E169&lt;0,0,IF(G169="PLN","PLN",E169*G169))</f>
        <v>0</v>
      </c>
      <c r="J169" s="66">
        <f>IF(D169&lt;0,0,D169*H169)</f>
        <v>0</v>
      </c>
      <c r="K169" s="53">
        <f>SUM(I169:J169)</f>
        <v>0</v>
      </c>
    </row>
    <row r="170" spans="1:11" ht="15" customHeight="1" x14ac:dyDescent="0.3">
      <c r="A170" s="100">
        <v>288</v>
      </c>
      <c r="B170" s="48" t="str">
        <f>VLOOKUP(A170,'[1]HS_SEP 24'!$B$12:$D$519,2,FALSE)</f>
        <v>Bolt &amp; Nut M.16 x 50 - HDG</v>
      </c>
      <c r="C170" s="105" t="s">
        <v>28</v>
      </c>
      <c r="D170" s="106">
        <f>D169*4</f>
        <v>0</v>
      </c>
      <c r="E170" s="52">
        <f>D170-F170</f>
        <v>0</v>
      </c>
      <c r="F170" s="52">
        <f>IF(G170="PLN",D170,0)</f>
        <v>0</v>
      </c>
      <c r="G170" s="66">
        <f>IF([1]ISIAN_RAB!$G$18=4,(VLOOKUP(RINCIAN_RAB_JASA!A170,'[1]HS_SEP 24'!$B$12:P772,13,FALSE)),(VLOOKUP(RINCIAN_RAB_JASA!A170,'[1]HS_SEP 24'!$B$12:$P$520,4,FALSE)))</f>
        <v>11856</v>
      </c>
      <c r="H170" s="66">
        <f>IF([1]ISIAN_RAB!$G$18=4,(VLOOKUP(A170,'[1]HS_SEP 24'!$B$12:$P$519,14,FALSE)),(IF([1]ISIAN_RAB!$G$18=2,(VLOOKUP(A170,'[1]HS_SEP 24'!$B$12:$P$519,7,FALSE)),(IF([1]ISIAN_RAB!$G$18=3,(VLOOKUP(A170,'[1]HS_SEP 24'!$B$12:$P4027,9,FALSE)),(IF([1]ISIAN_RAB!$G$18=5,(VLOOKUP(A170,'[1]HS_SEP 24'!$B$12:$P$519,11,FALSE)),"salah")))))))</f>
        <v>2290.8599987733401</v>
      </c>
      <c r="I170" s="52">
        <f>IF(E170&lt;0,0,IF(G170="PLN","PLN",E170*G170))</f>
        <v>0</v>
      </c>
      <c r="J170" s="66">
        <f>IF(D170&lt;0,0,D170*H170)</f>
        <v>0</v>
      </c>
      <c r="K170" s="53">
        <f>SUM(I170:J170)</f>
        <v>0</v>
      </c>
    </row>
    <row r="171" spans="1:11" ht="15" customHeight="1" x14ac:dyDescent="0.3">
      <c r="A171" s="100">
        <v>340</v>
      </c>
      <c r="B171" s="48" t="str">
        <f>VLOOKUP(A171,'[1]HS_SEP 24'!$B$12:$D$519,2,FALSE)</f>
        <v>Extension for GW type B - (Acc.MVTIC)</v>
      </c>
      <c r="C171" s="105" t="s">
        <v>28</v>
      </c>
      <c r="D171" s="106">
        <f>D167</f>
        <v>0</v>
      </c>
      <c r="E171" s="52">
        <f>D171-F171</f>
        <v>0</v>
      </c>
      <c r="F171" s="52">
        <f>IF(G171="PLN",D171,0)</f>
        <v>0</v>
      </c>
      <c r="G171" s="66">
        <f>IF([1]ISIAN_RAB!$G$18=4,(VLOOKUP(RINCIAN_RAB_JASA!A171,'[1]HS_SEP 24'!$B$12:P773,13,FALSE)),(VLOOKUP(RINCIAN_RAB_JASA!A171,'[1]HS_SEP 24'!$B$12:$P$520,4,FALSE)))</f>
        <v>26934</v>
      </c>
      <c r="H171" s="66">
        <f>IF([1]ISIAN_RAB!$G$18=4,(VLOOKUP(A171,'[1]HS_SEP 24'!$B$12:$P$519,14,FALSE)),(IF([1]ISIAN_RAB!$G$18=2,(VLOOKUP(A171,'[1]HS_SEP 24'!$B$12:$P$519,7,FALSE)),(IF([1]ISIAN_RAB!$G$18=3,(VLOOKUP(A171,'[1]HS_SEP 24'!$B$12:$P4028,9,FALSE)),(IF([1]ISIAN_RAB!$G$18=5,(VLOOKUP(A171,'[1]HS_SEP 24'!$B$12:$P$519,11,FALSE)),"salah")))))))</f>
        <v>2633.39999858992</v>
      </c>
      <c r="I171" s="52">
        <f>IF(E171&lt;0,0,IF(G171="PLN","PLN",E171*G171))</f>
        <v>0</v>
      </c>
      <c r="J171" s="66">
        <f>IF(D171&lt;0,0,D171*H171)</f>
        <v>0</v>
      </c>
      <c r="K171" s="53">
        <f>SUM(I171:J171)</f>
        <v>0</v>
      </c>
    </row>
    <row r="172" spans="1:11" ht="15" customHeight="1" x14ac:dyDescent="0.3">
      <c r="A172" s="103">
        <v>0</v>
      </c>
      <c r="B172" s="117" t="s">
        <v>32</v>
      </c>
      <c r="C172" s="105"/>
      <c r="D172" s="106">
        <f>D167</f>
        <v>0</v>
      </c>
      <c r="E172" s="52"/>
      <c r="F172" s="52"/>
      <c r="G172" s="66"/>
      <c r="H172" s="66"/>
      <c r="I172" s="52"/>
      <c r="J172" s="66"/>
      <c r="K172" s="53"/>
    </row>
    <row r="173" spans="1:11" ht="15" customHeight="1" x14ac:dyDescent="0.3">
      <c r="A173" s="100">
        <v>200</v>
      </c>
      <c r="B173" s="48" t="str">
        <f>VLOOKUP(A173,'[1]HS_SEP 24'!$B$12:$D$519,2,FALSE)</f>
        <v xml:space="preserve">Plastic Strap </v>
      </c>
      <c r="C173" s="105" t="s">
        <v>28</v>
      </c>
      <c r="D173" s="106">
        <f>D172*8</f>
        <v>0</v>
      </c>
      <c r="E173" s="52">
        <f>D173-F173</f>
        <v>0</v>
      </c>
      <c r="F173" s="52">
        <f>IF(G173="PLN",D173,0)</f>
        <v>0</v>
      </c>
      <c r="G173" s="66">
        <f>IF([1]ISIAN_RAB!$G$18=4,(VLOOKUP(RINCIAN_RAB_JASA!A173,'[1]HS_SEP 24'!$B$12:P775,13,FALSE)),(VLOOKUP(RINCIAN_RAB_JASA!A173,'[1]HS_SEP 24'!$B$12:$P$520,4,FALSE)))</f>
        <v>2355.41669904218</v>
      </c>
      <c r="H173" s="66">
        <f>IF([1]ISIAN_RAB!$G$18=4,(VLOOKUP(A173,'[1]HS_SEP 24'!$B$12:$P$519,14,FALSE)),(IF([1]ISIAN_RAB!$G$18=2,(VLOOKUP(A173,'[1]HS_SEP 24'!$B$12:$P$519,7,FALSE)),(IF([1]ISIAN_RAB!$G$18=3,(VLOOKUP(A173,'[1]HS_SEP 24'!$B$12:$P4030,9,FALSE)),(IF([1]ISIAN_RAB!$G$18=5,(VLOOKUP(A173,'[1]HS_SEP 24'!$B$12:$P$519,11,FALSE)),"salah")))))))</f>
        <v>2131.4699988586799</v>
      </c>
      <c r="I173" s="52">
        <f>IF(E173&lt;0,0,IF(G173="PLN","PLN",E173*G173))</f>
        <v>0</v>
      </c>
      <c r="J173" s="66">
        <f>IF(D173&lt;0,0,D173*H173)</f>
        <v>0</v>
      </c>
      <c r="K173" s="53">
        <f>SUM(I173:J173)</f>
        <v>0</v>
      </c>
    </row>
    <row r="174" spans="1:11" ht="15" customHeight="1" x14ac:dyDescent="0.3">
      <c r="A174" s="107">
        <v>439</v>
      </c>
      <c r="B174" s="48" t="str">
        <f>VLOOKUP(A174,'[1]HS_SEP 24'!$B$12:$D$519,2,FALSE)</f>
        <v>Preformed Termination 70 mm (542/u/2009)</v>
      </c>
      <c r="C174" s="105" t="s">
        <v>28</v>
      </c>
      <c r="D174" s="106">
        <f>D167*2</f>
        <v>0</v>
      </c>
      <c r="E174" s="52">
        <f>D174-F174</f>
        <v>0</v>
      </c>
      <c r="F174" s="52">
        <f>IF(G174="PLN",D174,0)</f>
        <v>0</v>
      </c>
      <c r="G174" s="66">
        <f>IF([1]ISIAN_RAB!$G$18=4,(VLOOKUP(RINCIAN_RAB_JASA!A174,'[1]HS_SEP 24'!$B$12:P776,13,FALSE)),(VLOOKUP(RINCIAN_RAB_JASA!A174,'[1]HS_SEP 24'!$B$12:$P$520,4,FALSE)))</f>
        <v>70375</v>
      </c>
      <c r="H174" s="66">
        <f>IF([1]ISIAN_RAB!$G$18=4,(VLOOKUP(A174,'[1]HS_SEP 24'!$B$12:$P$519,14,FALSE)),(IF([1]ISIAN_RAB!$G$18=2,(VLOOKUP(A174,'[1]HS_SEP 24'!$B$12:$P$519,7,FALSE)),(IF([1]ISIAN_RAB!$G$18=3,(VLOOKUP(A174,'[1]HS_SEP 24'!$B$12:$P4031,9,FALSE)),(IF([1]ISIAN_RAB!$G$18=5,(VLOOKUP(A174,'[1]HS_SEP 24'!$B$12:$P$519,11,FALSE)),"salah")))))))</f>
        <v>18644.6699900165</v>
      </c>
      <c r="I174" s="52">
        <f>IF(E174&lt;0,0,IF(G174="PLN","PLN",E174*G174))</f>
        <v>0</v>
      </c>
      <c r="J174" s="66">
        <f>IF(D174&lt;0,0,D174*H174)</f>
        <v>0</v>
      </c>
      <c r="K174" s="53">
        <f>SUM(I174:J174)</f>
        <v>0</v>
      </c>
    </row>
    <row r="175" spans="1:11" ht="15" customHeight="1" x14ac:dyDescent="0.3">
      <c r="A175" s="100">
        <v>304</v>
      </c>
      <c r="B175" s="48" t="str">
        <f>VLOOKUP(A175,'[1]HS_SEP 24'!$B$12:$D$519,2,FALSE)</f>
        <v>Cousen/Thimble - (t = 2,5 mm)</v>
      </c>
      <c r="C175" s="105" t="s">
        <v>28</v>
      </c>
      <c r="D175" s="106">
        <f>D174</f>
        <v>0</v>
      </c>
      <c r="E175" s="52">
        <f>D175-F175</f>
        <v>0</v>
      </c>
      <c r="F175" s="52">
        <f>IF(G175="PLN",D175,0)</f>
        <v>0</v>
      </c>
      <c r="G175" s="66">
        <f>IF([1]ISIAN_RAB!$G$18=4,(VLOOKUP(RINCIAN_RAB_JASA!A175,'[1]HS_SEP 24'!$B$12:P777,13,FALSE)),(VLOOKUP(RINCIAN_RAB_JASA!A175,'[1]HS_SEP 24'!$B$12:$P$520,4,FALSE)))</f>
        <v>7775</v>
      </c>
      <c r="H175" s="66">
        <f>IF([1]ISIAN_RAB!$G$18=4,(VLOOKUP(A175,'[1]HS_SEP 24'!$B$12:$P$519,14,FALSE)),(IF([1]ISIAN_RAB!$G$18=2,(VLOOKUP(A175,'[1]HS_SEP 24'!$B$12:$P$519,7,FALSE)),(IF([1]ISIAN_RAB!$G$18=3,(VLOOKUP(A175,'[1]HS_SEP 24'!$B$12:$P4032,9,FALSE)),(IF([1]ISIAN_RAB!$G$18=5,(VLOOKUP(A175,'[1]HS_SEP 24'!$B$12:$P$519,11,FALSE)),"salah")))))))</f>
        <v>2397.7799987160902</v>
      </c>
      <c r="I175" s="52">
        <f>IF(E175&lt;0,0,IF(G175="PLN","PLN",E175*G175))</f>
        <v>0</v>
      </c>
      <c r="J175" s="66">
        <f>IF(D175&lt;0,0,D175*H175)</f>
        <v>0</v>
      </c>
      <c r="K175" s="53">
        <f>SUM(I175:J175)</f>
        <v>0</v>
      </c>
    </row>
    <row r="176" spans="1:11" ht="15" customHeight="1" x14ac:dyDescent="0.3">
      <c r="A176" s="107">
        <v>497</v>
      </c>
      <c r="B176" s="48" t="str">
        <f>VLOOKUP(A176,'[1]HS_SEP 24'!$B$12:$D$519,2,FALSE)</f>
        <v>Turn Buckle TM 3/4" (7000 kg) - TM - (l=42 mm, t=6 mm)</v>
      </c>
      <c r="C176" s="105" t="s">
        <v>28</v>
      </c>
      <c r="D176" s="106">
        <f>D167*2</f>
        <v>0</v>
      </c>
      <c r="E176" s="52">
        <f>D176-F176</f>
        <v>0</v>
      </c>
      <c r="F176" s="52">
        <f>IF(G176="PLN",D176,0)</f>
        <v>0</v>
      </c>
      <c r="G176" s="66">
        <f>IF([1]ISIAN_RAB!$G$18=4,(VLOOKUP(RINCIAN_RAB_JASA!A176,'[1]HS_SEP 24'!$B$12:P778,13,FALSE)),(VLOOKUP(RINCIAN_RAB_JASA!A176,'[1]HS_SEP 24'!$B$12:$P$520,4,FALSE)))</f>
        <v>139951</v>
      </c>
      <c r="H176" s="66">
        <f>IF([1]ISIAN_RAB!$G$18=4,(VLOOKUP(A176,'[1]HS_SEP 24'!$B$12:$P$519,14,FALSE)),(IF([1]ISIAN_RAB!$G$18=2,(VLOOKUP(A176,'[1]HS_SEP 24'!$B$12:$P$519,7,FALSE)),(IF([1]ISIAN_RAB!$G$18=3,(VLOOKUP(A176,'[1]HS_SEP 24'!$B$12:$P4033,9,FALSE)),(IF([1]ISIAN_RAB!$G$18=5,(VLOOKUP(A176,'[1]HS_SEP 24'!$B$12:$P$519,11,FALSE)),"salah")))))))</f>
        <v>15981.5699914425</v>
      </c>
      <c r="I176" s="52">
        <f>IF(E176&lt;0,0,IF(G176="PLN","PLN",E176*G176))</f>
        <v>0</v>
      </c>
      <c r="J176" s="66">
        <f>IF(D176&lt;0,0,D176*H176)</f>
        <v>0</v>
      </c>
      <c r="K176" s="53">
        <f>SUM(I176:J176)</f>
        <v>0</v>
      </c>
    </row>
    <row r="177" spans="1:11" ht="15" customHeight="1" x14ac:dyDescent="0.3">
      <c r="A177" s="100">
        <v>455</v>
      </c>
      <c r="B177" s="48" t="str">
        <f>VLOOKUP(A177,'[1]HS_SEP 24'!$B$12:$D$519,2,FALSE)</f>
        <v>Strain Clamp 150 - 240 mm - 3 nut</v>
      </c>
      <c r="C177" s="105" t="s">
        <v>26</v>
      </c>
      <c r="D177" s="106">
        <f>D176</f>
        <v>0</v>
      </c>
      <c r="E177" s="52">
        <f>D177-F177</f>
        <v>0</v>
      </c>
      <c r="F177" s="52">
        <f>IF(G177="PLN",D177,0)</f>
        <v>0</v>
      </c>
      <c r="G177" s="66">
        <f>IF([1]ISIAN_RAB!$G$18=4,(VLOOKUP(RINCIAN_RAB_JASA!A177,'[1]HS_SEP 24'!$B$12:P779,13,FALSE)),(VLOOKUP(RINCIAN_RAB_JASA!A177,'[1]HS_SEP 24'!$B$12:$P$520,4,FALSE)))</f>
        <v>189858</v>
      </c>
      <c r="H177" s="66">
        <f>IF([1]ISIAN_RAB!$G$18=4,(VLOOKUP(A177,'[1]HS_SEP 24'!$B$12:$P$519,14,FALSE)),(IF([1]ISIAN_RAB!$G$18=2,(VLOOKUP(A177,'[1]HS_SEP 24'!$B$12:$P$519,7,FALSE)),(IF([1]ISIAN_RAB!$G$18=3,(VLOOKUP(A177,'[1]HS_SEP 24'!$B$12:$P4034,9,FALSE)),(IF([1]ISIAN_RAB!$G$18=5,(VLOOKUP(A177,'[1]HS_SEP 24'!$B$12:$P$519,11,FALSE)),"salah")))))))</f>
        <v>21307.7699885906</v>
      </c>
      <c r="I177" s="52">
        <f>IF(E177&lt;0,0,IF(G177="PLN","PLN",E177*G177))</f>
        <v>0</v>
      </c>
      <c r="J177" s="66">
        <f>IF(D177&lt;0,0,D177*H177)</f>
        <v>0</v>
      </c>
      <c r="K177" s="53">
        <f>SUM(I177:J177)</f>
        <v>0</v>
      </c>
    </row>
    <row r="178" spans="1:11" ht="15" customHeight="1" x14ac:dyDescent="0.3">
      <c r="A178" s="111"/>
      <c r="B178" s="117" t="s">
        <v>43</v>
      </c>
      <c r="C178" s="105"/>
      <c r="D178" s="106">
        <f>D167</f>
        <v>0</v>
      </c>
      <c r="E178" s="52"/>
      <c r="F178" s="52"/>
      <c r="G178" s="66"/>
      <c r="H178" s="66"/>
      <c r="I178" s="52"/>
      <c r="J178" s="66"/>
      <c r="K178" s="53"/>
    </row>
    <row r="179" spans="1:11" ht="15" customHeight="1" x14ac:dyDescent="0.3">
      <c r="A179" s="111">
        <v>489</v>
      </c>
      <c r="B179" s="48" t="str">
        <f>VLOOKUP(A179,'[1]HS_SEP 24'!$B$12:$D$519,2,FALSE)</f>
        <v>Termination Outdoor 24 kV - uk. 150  mm - 1 Core/MVTIC</v>
      </c>
      <c r="C179" s="105" t="s">
        <v>26</v>
      </c>
      <c r="D179" s="106">
        <f>D178*2</f>
        <v>0</v>
      </c>
      <c r="E179" s="52">
        <f>D179-F179</f>
        <v>0</v>
      </c>
      <c r="F179" s="52">
        <f>IF(G179="PLN",D179,0)</f>
        <v>0</v>
      </c>
      <c r="G179" s="66" t="str">
        <f>IF([1]ISIAN_RAB!$G$18=4,(VLOOKUP(RINCIAN_RAB_JASA!A179,'[1]HS_SEP 24'!$B$12:P781,13,FALSE)),(VLOOKUP(RINCIAN_RAB_JASA!A179,'[1]HS_SEP 24'!$B$12:$P$520,4,FALSE)))</f>
        <v>PLN</v>
      </c>
      <c r="H179" s="66">
        <f>IF([1]ISIAN_RAB!$G$18=4,(VLOOKUP(A179,'[1]HS_SEP 24'!$B$12:$P$519,14,FALSE)),(IF([1]ISIAN_RAB!$G$18=2,(VLOOKUP(A179,'[1]HS_SEP 24'!$B$12:$P$519,7,FALSE)),(IF([1]ISIAN_RAB!$G$18=3,(VLOOKUP(A179,'[1]HS_SEP 24'!$B$12:$P4036,9,FALSE)),(IF([1]ISIAN_RAB!$G$18=5,(VLOOKUP(A179,'[1]HS_SEP 24'!$B$12:$P$519,11,FALSE)),"salah")))))))</f>
        <v>2200214</v>
      </c>
      <c r="I179" s="52" t="str">
        <f>IF(E179&lt;0,0,IF(G179="PLN","PLN",E179*G179))</f>
        <v>PLN</v>
      </c>
      <c r="J179" s="66">
        <f>IF(D179&lt;0,0,D179*H179)</f>
        <v>0</v>
      </c>
      <c r="K179" s="53">
        <f>SUM(I179:J179)</f>
        <v>0</v>
      </c>
    </row>
    <row r="180" spans="1:11" ht="15" customHeight="1" x14ac:dyDescent="0.3">
      <c r="A180" s="111">
        <v>480</v>
      </c>
      <c r="B180" s="48" t="str">
        <f>VLOOKUP(A180,'[1]HS_SEP 24'!$B$12:$D$519,2,FALSE)</f>
        <v>Terminal Lug 150 mm - Al 2 Hole</v>
      </c>
      <c r="C180" s="105" t="s">
        <v>28</v>
      </c>
      <c r="D180" s="106">
        <f>D178*6</f>
        <v>0</v>
      </c>
      <c r="E180" s="52">
        <f>D180-F180</f>
        <v>0</v>
      </c>
      <c r="F180" s="52">
        <f>IF(G180="PLN",D180,0)</f>
        <v>0</v>
      </c>
      <c r="G180" s="66" t="str">
        <f>IF([1]ISIAN_RAB!$G$18=4,(VLOOKUP(RINCIAN_RAB_JASA!A180,'[1]HS_SEP 24'!$B$12:P782,13,FALSE)),(VLOOKUP(RINCIAN_RAB_JASA!A180,'[1]HS_SEP 24'!$B$12:$P$520,4,FALSE)))</f>
        <v>PLN</v>
      </c>
      <c r="H180" s="66">
        <f>IF([1]ISIAN_RAB!$G$18=4,(VLOOKUP(A180,'[1]HS_SEP 24'!$B$12:$P$519,14,FALSE)),(IF([1]ISIAN_RAB!$G$18=2,(VLOOKUP(A180,'[1]HS_SEP 24'!$B$12:$P$519,7,FALSE)),(IF([1]ISIAN_RAB!$G$18=3,(VLOOKUP(A180,'[1]HS_SEP 24'!$B$12:$P4037,9,FALSE)),(IF([1]ISIAN_RAB!$G$18=5,(VLOOKUP(A180,'[1]HS_SEP 24'!$B$12:$P$519,11,FALSE)),"salah")))))))</f>
        <v>12784.859993154199</v>
      </c>
      <c r="I180" s="52" t="str">
        <f>IF(E180&lt;0,0,IF(G180="PLN","PLN",E180*G180))</f>
        <v>PLN</v>
      </c>
      <c r="J180" s="66">
        <f>IF(D180&lt;0,0,D180*H180)</f>
        <v>0</v>
      </c>
      <c r="K180" s="53">
        <f>SUM(I180:J180)</f>
        <v>0</v>
      </c>
    </row>
    <row r="181" spans="1:11" ht="15" customHeight="1" x14ac:dyDescent="0.3">
      <c r="A181" s="107">
        <v>288</v>
      </c>
      <c r="B181" s="48" t="str">
        <f>VLOOKUP(A181,'[1]HS_SEP 24'!$B$12:$D$519,2,FALSE)</f>
        <v>Bolt &amp; Nut M.16 x 50 - HDG</v>
      </c>
      <c r="C181" s="105" t="s">
        <v>28</v>
      </c>
      <c r="D181" s="106">
        <f>D180</f>
        <v>0</v>
      </c>
      <c r="E181" s="52">
        <f>D181-F181</f>
        <v>0</v>
      </c>
      <c r="F181" s="52">
        <f>IF(G181="PLN",D181,0)</f>
        <v>0</v>
      </c>
      <c r="G181" s="66">
        <f>IF([1]ISIAN_RAB!$G$18=4,(VLOOKUP(RINCIAN_RAB_JASA!A181,'[1]HS_SEP 24'!$B$12:P783,13,FALSE)),(VLOOKUP(RINCIAN_RAB_JASA!A181,'[1]HS_SEP 24'!$B$12:$P$520,4,FALSE)))</f>
        <v>11856</v>
      </c>
      <c r="H181" s="66">
        <f>IF([1]ISIAN_RAB!$G$18=4,(VLOOKUP(A181,'[1]HS_SEP 24'!$B$12:$P$519,14,FALSE)),(IF([1]ISIAN_RAB!$G$18=2,(VLOOKUP(A181,'[1]HS_SEP 24'!$B$12:$P$519,7,FALSE)),(IF([1]ISIAN_RAB!$G$18=3,(VLOOKUP(A181,'[1]HS_SEP 24'!$B$12:$P4038,9,FALSE)),(IF([1]ISIAN_RAB!$G$18=5,(VLOOKUP(A181,'[1]HS_SEP 24'!$B$12:$P$519,11,FALSE)),"salah")))))))</f>
        <v>2290.8599987733401</v>
      </c>
      <c r="I181" s="52">
        <f>IF(E181&lt;0,0,IF(G181="PLN","PLN",E181*G181))</f>
        <v>0</v>
      </c>
      <c r="J181" s="66">
        <f>IF(D181&lt;0,0,D181*H181)</f>
        <v>0</v>
      </c>
      <c r="K181" s="53">
        <f>SUM(I181:J181)</f>
        <v>0</v>
      </c>
    </row>
    <row r="182" spans="1:11" ht="15" customHeight="1" x14ac:dyDescent="0.3">
      <c r="A182" s="111">
        <v>263</v>
      </c>
      <c r="B182" s="48" t="str">
        <f>VLOOKUP(A182,'[1]HS_SEP 24'!$B$12:$D$519,2,FALSE)</f>
        <v>AAAC - S 150 sq mm</v>
      </c>
      <c r="C182" s="105" t="s">
        <v>25</v>
      </c>
      <c r="D182" s="140">
        <f>D178*1.5*3</f>
        <v>0</v>
      </c>
      <c r="E182" s="52">
        <f>D182-F182</f>
        <v>0</v>
      </c>
      <c r="F182" s="52">
        <f>IF(G182="PLN",D182,0)</f>
        <v>0</v>
      </c>
      <c r="G182" s="66" t="str">
        <f>IF([1]ISIAN_RAB!$G$18=4,(VLOOKUP(RINCIAN_RAB_JASA!A182,'[1]HS_SEP 24'!$B$12:P784,13,FALSE)),(VLOOKUP(RINCIAN_RAB_JASA!A182,'[1]HS_SEP 24'!$B$12:$P$520,4,FALSE)))</f>
        <v>PLN</v>
      </c>
      <c r="H182" s="66">
        <f>IF([1]ISIAN_RAB!$G$18=4,(VLOOKUP(A182,'[1]HS_SEP 24'!$B$12:$P$519,14,FALSE)),(IF([1]ISIAN_RAB!$G$18=2,(VLOOKUP(A182,'[1]HS_SEP 24'!$B$12:$P$519,7,FALSE)),(IF([1]ISIAN_RAB!$G$18=3,(VLOOKUP(A182,'[1]HS_SEP 24'!$B$12:$P4039,9,FALSE)),(IF([1]ISIAN_RAB!$G$18=5,(VLOOKUP(A182,'[1]HS_SEP 24'!$B$12:$P$519,11,FALSE)),"salah")))))))</f>
        <v>4553.9999975615201</v>
      </c>
      <c r="I182" s="52" t="str">
        <f>IF(E182&lt;0,0,IF(G182="PLN","PLN",E182*G182))</f>
        <v>PLN</v>
      </c>
      <c r="J182" s="66">
        <f>IF(D182&lt;0,0,D182*H182)</f>
        <v>0</v>
      </c>
      <c r="K182" s="53">
        <f>SUM(I182:J182)</f>
        <v>0</v>
      </c>
    </row>
    <row r="183" spans="1:11" ht="15" customHeight="1" x14ac:dyDescent="0.3">
      <c r="A183" s="107">
        <v>380</v>
      </c>
      <c r="B183" s="48" t="str">
        <f>VLOOKUP(A183,'[1]HS_SEP 24'!$B$12:$D$519,2,FALSE)</f>
        <v>Line Tap Connector Al 150 - 50 mm type G</v>
      </c>
      <c r="C183" s="75" t="s">
        <v>28</v>
      </c>
      <c r="D183" s="67">
        <f>D178*3</f>
        <v>0</v>
      </c>
      <c r="E183" s="52">
        <f>D183-F183</f>
        <v>0</v>
      </c>
      <c r="F183" s="52">
        <f>IF(G183="PLN",D183,0)</f>
        <v>0</v>
      </c>
      <c r="G183" s="66">
        <f>IF([1]ISIAN_RAB!$G$18=4,(VLOOKUP(RINCIAN_RAB_JASA!A183,'[1]HS_SEP 24'!$B$12:P785,13,FALSE)),(VLOOKUP(RINCIAN_RAB_JASA!A183,'[1]HS_SEP 24'!$B$12:$P$520,4,FALSE)))</f>
        <v>36294</v>
      </c>
      <c r="H183" s="66">
        <f>IF([1]ISIAN_RAB!$G$18=4,(VLOOKUP(A183,'[1]HS_SEP 24'!$B$12:$P$519,14,FALSE)),(IF([1]ISIAN_RAB!$G$18=2,(VLOOKUP(A183,'[1]HS_SEP 24'!$B$12:$P$519,7,FALSE)),(IF([1]ISIAN_RAB!$G$18=3,(VLOOKUP(A183,'[1]HS_SEP 24'!$B$12:$P4040,9,FALSE)),(IF([1]ISIAN_RAB!$G$18=5,(VLOOKUP(A183,'[1]HS_SEP 24'!$B$12:$P$519,11,FALSE)),"salah")))))))</f>
        <v>12252.2399934394</v>
      </c>
      <c r="I183" s="52">
        <f>IF(E183&lt;0,0,IF(G183="PLN","PLN",E183*G183))</f>
        <v>0</v>
      </c>
      <c r="J183" s="66">
        <f>IF(D183&lt;0,0,D183*H183)</f>
        <v>0</v>
      </c>
      <c r="K183" s="53">
        <f>SUM(I183:J183)</f>
        <v>0</v>
      </c>
    </row>
    <row r="184" spans="1:11" ht="15" customHeight="1" x14ac:dyDescent="0.3">
      <c r="A184" s="107">
        <v>0</v>
      </c>
      <c r="B184" s="139" t="s">
        <v>49</v>
      </c>
      <c r="C184" s="118"/>
      <c r="D184" s="67">
        <f>D167</f>
        <v>0</v>
      </c>
      <c r="E184" s="52"/>
      <c r="F184" s="52"/>
      <c r="G184" s="66"/>
      <c r="H184" s="66"/>
      <c r="I184" s="52"/>
      <c r="J184" s="66"/>
      <c r="K184" s="53"/>
    </row>
    <row r="185" spans="1:11" ht="15" customHeight="1" x14ac:dyDescent="0.3">
      <c r="A185" s="107">
        <v>245</v>
      </c>
      <c r="B185" s="48" t="str">
        <f>VLOOKUP(A185,'[1]HS_SEP 24'!$B$12:$D$519,2,FALSE)</f>
        <v>Terminal Lug 35 mm - Cu 1 Hole</v>
      </c>
      <c r="C185" s="75" t="s">
        <v>28</v>
      </c>
      <c r="D185" s="67">
        <f>D184*6</f>
        <v>0</v>
      </c>
      <c r="E185" s="52">
        <f>D185-F185</f>
        <v>0</v>
      </c>
      <c r="F185" s="52">
        <f>IF(G185="PLN",D185,0)</f>
        <v>0</v>
      </c>
      <c r="G185" s="66" t="str">
        <f>IF([1]ISIAN_RAB!$G$18=4,(VLOOKUP(RINCIAN_RAB_JASA!A185,'[1]HS_SEP 24'!$B$12:P787,13,FALSE)),(VLOOKUP(RINCIAN_RAB_JASA!A185,'[1]HS_SEP 24'!$B$12:$P$520,4,FALSE)))</f>
        <v>PLN</v>
      </c>
      <c r="H185" s="66">
        <f>IF([1]ISIAN_RAB!$G$18=4,(VLOOKUP(A185,'[1]HS_SEP 24'!$B$12:$P$519,14,FALSE)),(IF([1]ISIAN_RAB!$G$18=2,(VLOOKUP(A185,'[1]HS_SEP 24'!$B$12:$P$519,7,FALSE)),(IF([1]ISIAN_RAB!$G$18=3,(VLOOKUP(A185,'[1]HS_SEP 24'!$B$12:$P4042,9,FALSE)),(IF([1]ISIAN_RAB!$G$18=5,(VLOOKUP(A185,'[1]HS_SEP 24'!$B$12:$P$519,11,FALSE)),"salah")))))))</f>
        <v>8790.2099952932003</v>
      </c>
      <c r="I185" s="52" t="str">
        <f>IF(E185&lt;0,0,IF(G185="PLN","PLN",E185*G185))</f>
        <v>PLN</v>
      </c>
      <c r="J185" s="66">
        <f>IF(D185&lt;0,0,D185*H185)</f>
        <v>0</v>
      </c>
      <c r="K185" s="53">
        <f>SUM(I185:J185)</f>
        <v>0</v>
      </c>
    </row>
    <row r="186" spans="1:11" ht="15" customHeight="1" x14ac:dyDescent="0.3">
      <c r="A186" s="107">
        <v>431</v>
      </c>
      <c r="B186" s="48" t="str">
        <f>VLOOKUP(A186,'[1]HS_SEP 24'!$B$12:$D$519,2,FALSE)</f>
        <v>Polymer Arrester 24 kV - 10 kA</v>
      </c>
      <c r="C186" s="118" t="s">
        <v>28</v>
      </c>
      <c r="D186" s="67">
        <f>D184*3</f>
        <v>0</v>
      </c>
      <c r="E186" s="52">
        <f>D186-F186</f>
        <v>0</v>
      </c>
      <c r="F186" s="52">
        <f>IF(G186="PLN",D186,0)</f>
        <v>0</v>
      </c>
      <c r="G186" s="66" t="str">
        <f>IF([1]ISIAN_RAB!$G$18=4,(VLOOKUP(RINCIAN_RAB_JASA!A186,'[1]HS_SEP 24'!$B$12:P788,13,FALSE)),(VLOOKUP(RINCIAN_RAB_JASA!A186,'[1]HS_SEP 24'!$B$12:$P$520,4,FALSE)))</f>
        <v>PLN</v>
      </c>
      <c r="H186" s="66">
        <f>IF([1]ISIAN_RAB!$G$18=4,(VLOOKUP(A186,'[1]HS_SEP 24'!$B$12:$P$519,14,FALSE)),(IF([1]ISIAN_RAB!$G$18=2,(VLOOKUP(A186,'[1]HS_SEP 24'!$B$12:$P$519,7,FALSE)),(IF([1]ISIAN_RAB!$G$18=3,(VLOOKUP(A186,'[1]HS_SEP 24'!$B$12:$P4043,9,FALSE)),(IF([1]ISIAN_RAB!$G$18=5,(VLOOKUP(A186,'[1]HS_SEP 24'!$B$12:$P$519,11,FALSE)),"salah")))))))</f>
        <v>26634.9599857381</v>
      </c>
      <c r="I186" s="52" t="str">
        <f>IF(E186&lt;0,0,IF(G186="PLN","PLN",E186*G186))</f>
        <v>PLN</v>
      </c>
      <c r="J186" s="66">
        <f>IF(D186&lt;0,0,D186*H186)</f>
        <v>0</v>
      </c>
      <c r="K186" s="53">
        <f>SUM(I186:J186)</f>
        <v>0</v>
      </c>
    </row>
    <row r="187" spans="1:11" ht="15" customHeight="1" x14ac:dyDescent="0.3">
      <c r="A187" s="107">
        <v>104</v>
      </c>
      <c r="B187" s="48" t="str">
        <f>VLOOKUP(A187,'[1]HS_SEP 24'!$B$12:$D$519,2,FALSE)</f>
        <v>NYA 35 sq mm (SPLN)</v>
      </c>
      <c r="C187" s="118" t="s">
        <v>25</v>
      </c>
      <c r="D187" s="106">
        <f>D184*(1.2*3)</f>
        <v>0</v>
      </c>
      <c r="E187" s="52">
        <f>D187-F187</f>
        <v>0</v>
      </c>
      <c r="F187" s="52">
        <f>IF(G187="PLN",D187,0)</f>
        <v>0</v>
      </c>
      <c r="G187" s="66">
        <f>IF([1]ISIAN_RAB!$G$18=4,(VLOOKUP(RINCIAN_RAB_JASA!A187,'[1]HS_SEP 24'!$B$12:P789,13,FALSE)),(VLOOKUP(RINCIAN_RAB_JASA!A187,'[1]HS_SEP 24'!$B$12:$P$520,4,FALSE)))</f>
        <v>79269.512367765405</v>
      </c>
      <c r="H187" s="66">
        <f>IF([1]ISIAN_RAB!$G$18=4,(VLOOKUP(A187,'[1]HS_SEP 24'!$B$12:$P$519,14,FALSE)),(IF([1]ISIAN_RAB!$G$18=2,(VLOOKUP(A187,'[1]HS_SEP 24'!$B$12:$P$519,7,FALSE)),(IF([1]ISIAN_RAB!$G$18=3,(VLOOKUP(A187,'[1]HS_SEP 24'!$B$12:$P4044,9,FALSE)),(IF([1]ISIAN_RAB!$G$18=5,(VLOOKUP(A187,'[1]HS_SEP 24'!$B$12:$P$519,11,FALSE)),"salah")))))))</f>
        <v>7685.3699958848001</v>
      </c>
      <c r="I187" s="52">
        <f>IF(E187&lt;0,0,IF(G187="PLN","PLN",E187*G187))</f>
        <v>0</v>
      </c>
      <c r="J187" s="66">
        <f>IF(D187&lt;0,0,D187*H187)</f>
        <v>0</v>
      </c>
      <c r="K187" s="53">
        <f>SUM(I187:J187)</f>
        <v>0</v>
      </c>
    </row>
    <row r="188" spans="1:11" ht="15" customHeight="1" x14ac:dyDescent="0.3">
      <c r="A188" s="119">
        <v>106</v>
      </c>
      <c r="B188" s="48" t="str">
        <f>VLOOKUP(A188,'[1]HS_SEP 24'!$B$12:$D$519,2,FALSE)</f>
        <v>NYAF 35 sq mm u/bawah Arrester (SPLN)</v>
      </c>
      <c r="C188" s="120" t="s">
        <v>25</v>
      </c>
      <c r="D188" s="133">
        <f>D184*(0.75*3)</f>
        <v>0</v>
      </c>
      <c r="E188" s="52">
        <f>D188-F188</f>
        <v>0</v>
      </c>
      <c r="F188" s="52">
        <f>IF(G188="PLN",D188,0)</f>
        <v>0</v>
      </c>
      <c r="G188" s="66">
        <f>IF([1]ISIAN_RAB!$G$18=4,(VLOOKUP(RINCIAN_RAB_JASA!A188,'[1]HS_SEP 24'!$B$12:P790,13,FALSE)),(VLOOKUP(RINCIAN_RAB_JASA!A188,'[1]HS_SEP 24'!$B$12:$P$520,4,FALSE)))</f>
        <v>92467.116262398704</v>
      </c>
      <c r="H188" s="66">
        <f>IF([1]ISIAN_RAB!$G$18=4,(VLOOKUP(A188,'[1]HS_SEP 24'!$B$12:$P$519,14,FALSE)),(IF([1]ISIAN_RAB!$G$18=2,(VLOOKUP(A188,'[1]HS_SEP 24'!$B$12:$P$519,7,FALSE)),(IF([1]ISIAN_RAB!$G$18=3,(VLOOKUP(A188,'[1]HS_SEP 24'!$B$12:$P4045,9,FALSE)),(IF([1]ISIAN_RAB!$G$18=5,(VLOOKUP(A188,'[1]HS_SEP 24'!$B$12:$P$519,11,FALSE)),"salah")))))))</f>
        <v>11048.399994084</v>
      </c>
      <c r="I188" s="52">
        <f>IF(E188&lt;0,0,IF(G188="PLN","PLN",E188*G188))</f>
        <v>0</v>
      </c>
      <c r="J188" s="66">
        <f>IF(D188&lt;0,0,D188*H188)</f>
        <v>0</v>
      </c>
      <c r="K188" s="53">
        <f>SUM(I188:J188)</f>
        <v>0</v>
      </c>
    </row>
    <row r="189" spans="1:11" ht="15" customHeight="1" x14ac:dyDescent="0.3">
      <c r="A189" s="111">
        <v>0</v>
      </c>
      <c r="B189" s="117" t="s">
        <v>50</v>
      </c>
      <c r="C189" s="105"/>
      <c r="D189" s="106">
        <f>D167</f>
        <v>0</v>
      </c>
      <c r="E189" s="52"/>
      <c r="F189" s="52"/>
      <c r="G189" s="66"/>
      <c r="H189" s="66"/>
      <c r="I189" s="52"/>
      <c r="J189" s="66"/>
      <c r="K189" s="53"/>
    </row>
    <row r="190" spans="1:11" ht="15" customHeight="1" x14ac:dyDescent="0.3">
      <c r="A190" s="111">
        <v>324</v>
      </c>
      <c r="B190" s="48" t="str">
        <f>VLOOKUP(A190,'[1]HS_SEP 24'!$B$12:$D$519,2,FALSE)</f>
        <v>Cross Arm UNP 80 - 1500 (l=42 mm,t=3,5 mm,tgg=80 mm)</v>
      </c>
      <c r="C190" s="105" t="s">
        <v>26</v>
      </c>
      <c r="D190" s="106">
        <f>D189*3</f>
        <v>0</v>
      </c>
      <c r="E190" s="52">
        <f t="shared" ref="E190:E196" si="45">D190-F190</f>
        <v>0</v>
      </c>
      <c r="F190" s="52">
        <f t="shared" ref="F190:F196" si="46">IF(G190="PLN",D190,0)</f>
        <v>0</v>
      </c>
      <c r="G190" s="66">
        <f>IF([1]ISIAN_RAB!$G$18=4,(VLOOKUP(RINCIAN_RAB_JASA!A190,'[1]HS_SEP 24'!$B$12:P793,13,FALSE)),(VLOOKUP(RINCIAN_RAB_JASA!A190,'[1]HS_SEP 24'!$B$12:$P$520,4,FALSE)))</f>
        <v>217271</v>
      </c>
      <c r="H190" s="66">
        <f>IF([1]ISIAN_RAB!$G$18=4,(VLOOKUP(A190,'[1]HS_SEP 24'!$B$12:$P$519,14,FALSE)),(IF([1]ISIAN_RAB!$G$18=2,(VLOOKUP(A190,'[1]HS_SEP 24'!$B$12:$P$519,7,FALSE)),(IF([1]ISIAN_RAB!$G$18=3,(VLOOKUP(A190,'[1]HS_SEP 24'!$B$12:$P4048,9,FALSE)),(IF([1]ISIAN_RAB!$G$18=5,(VLOOKUP(A190,'[1]HS_SEP 24'!$B$12:$P$519,11,FALSE)),"salah")))))))</f>
        <v>15797.429991541099</v>
      </c>
      <c r="I190" s="52">
        <f t="shared" ref="I190:I196" si="47">IF(E190&lt;0,0,IF(G190="PLN","PLN",E190*G190))</f>
        <v>0</v>
      </c>
      <c r="J190" s="66">
        <f t="shared" ref="J190:J196" si="48">IF(D190&lt;0,0,D190*H190)</f>
        <v>0</v>
      </c>
      <c r="K190" s="53">
        <f t="shared" ref="K190:K196" si="49">SUM(I190:J190)</f>
        <v>0</v>
      </c>
    </row>
    <row r="191" spans="1:11" ht="15" customHeight="1" x14ac:dyDescent="0.3">
      <c r="A191" s="111">
        <v>141</v>
      </c>
      <c r="B191" s="48" t="str">
        <f>VLOOKUP(A191,'[1]HS_SEP 24'!$B$12:$D$519,2,FALSE)</f>
        <v>Ornament Cabel Band 4" - 10" - (l=42 mm, t=6 mm) lengkap Bolt&amp;Nut-HDG</v>
      </c>
      <c r="C191" s="105" t="s">
        <v>28</v>
      </c>
      <c r="D191" s="106">
        <f>D189*4</f>
        <v>0</v>
      </c>
      <c r="E191" s="52">
        <f t="shared" si="45"/>
        <v>0</v>
      </c>
      <c r="F191" s="52">
        <f t="shared" si="46"/>
        <v>0</v>
      </c>
      <c r="G191" s="66">
        <f>IF([1]ISIAN_RAB!$G$18=4,(VLOOKUP(RINCIAN_RAB_JASA!A191,'[1]HS_SEP 24'!$B$12:P794,13,FALSE)),(VLOOKUP(RINCIAN_RAB_JASA!A191,'[1]HS_SEP 24'!$B$12:$P$520,4,FALSE)))</f>
        <v>155482.66883677401</v>
      </c>
      <c r="H191" s="66">
        <f>IF([1]ISIAN_RAB!$G$18=4,(VLOOKUP(A191,'[1]HS_SEP 24'!$B$12:$P$519,14,FALSE)),(IF([1]ISIAN_RAB!$G$18=2,(VLOOKUP(A191,'[1]HS_SEP 24'!$B$12:$P$519,7,FALSE)),(IF([1]ISIAN_RAB!$G$18=3,(VLOOKUP(A191,'[1]HS_SEP 24'!$B$12:$P4049,9,FALSE)),(IF([1]ISIAN_RAB!$G$18=5,(VLOOKUP(A191,'[1]HS_SEP 24'!$B$12:$P$519,11,FALSE)),"salah")))))))</f>
        <v>15448.949991727701</v>
      </c>
      <c r="I191" s="52">
        <f t="shared" si="47"/>
        <v>0</v>
      </c>
      <c r="J191" s="66">
        <f t="shared" si="48"/>
        <v>0</v>
      </c>
      <c r="K191" s="53">
        <f t="shared" si="49"/>
        <v>0</v>
      </c>
    </row>
    <row r="192" spans="1:11" ht="15" customHeight="1" x14ac:dyDescent="0.3">
      <c r="A192" s="107">
        <v>288</v>
      </c>
      <c r="B192" s="48" t="str">
        <f>VLOOKUP(A192,'[1]HS_SEP 24'!$B$12:$D$519,2,FALSE)</f>
        <v>Bolt &amp; Nut M.16 x 50 - HDG</v>
      </c>
      <c r="C192" s="105" t="s">
        <v>28</v>
      </c>
      <c r="D192" s="106">
        <f>D191*3</f>
        <v>0</v>
      </c>
      <c r="E192" s="52">
        <f t="shared" si="45"/>
        <v>0</v>
      </c>
      <c r="F192" s="52">
        <f t="shared" si="46"/>
        <v>0</v>
      </c>
      <c r="G192" s="66">
        <f>IF([1]ISIAN_RAB!$G$18=4,(VLOOKUP(RINCIAN_RAB_JASA!A192,'[1]HS_SEP 24'!$B$12:P795,13,FALSE)),(VLOOKUP(RINCIAN_RAB_JASA!A192,'[1]HS_SEP 24'!$B$12:$P$520,4,FALSE)))</f>
        <v>11856</v>
      </c>
      <c r="H192" s="66">
        <f>IF([1]ISIAN_RAB!$G$18=4,(VLOOKUP(A192,'[1]HS_SEP 24'!$B$12:$P$519,14,FALSE)),(IF([1]ISIAN_RAB!$G$18=2,(VLOOKUP(A192,'[1]HS_SEP 24'!$B$12:$P$519,7,FALSE)),(IF([1]ISIAN_RAB!$G$18=3,(VLOOKUP(A192,'[1]HS_SEP 24'!$B$12:$P4050,9,FALSE)),(IF([1]ISIAN_RAB!$G$18=5,(VLOOKUP(A192,'[1]HS_SEP 24'!$B$12:$P$519,11,FALSE)),"salah")))))))</f>
        <v>2290.8599987733401</v>
      </c>
      <c r="I192" s="52">
        <f t="shared" si="47"/>
        <v>0</v>
      </c>
      <c r="J192" s="66">
        <f t="shared" si="48"/>
        <v>0</v>
      </c>
      <c r="K192" s="53">
        <f t="shared" si="49"/>
        <v>0</v>
      </c>
    </row>
    <row r="193" spans="1:11" ht="15" customHeight="1" x14ac:dyDescent="0.3">
      <c r="A193" s="107">
        <v>334</v>
      </c>
      <c r="B193" s="48" t="str">
        <f>VLOOKUP(A193,'[1]HS_SEP 24'!$B$12:$D$519,2,FALSE)</f>
        <v>Double Arm Band 8 " (t = 6 mm x 42 mm) HDG TM lengkap Bolt&amp;Nut-HDG</v>
      </c>
      <c r="C193" s="105" t="s">
        <v>28</v>
      </c>
      <c r="D193" s="106">
        <f>D189*2</f>
        <v>0</v>
      </c>
      <c r="E193" s="52">
        <f t="shared" si="45"/>
        <v>0</v>
      </c>
      <c r="F193" s="52">
        <f t="shared" si="46"/>
        <v>0</v>
      </c>
      <c r="G193" s="66">
        <f>IF([1]ISIAN_RAB!$G$18=4,(VLOOKUP(RINCIAN_RAB_JASA!A193,'[1]HS_SEP 24'!$B$12:P796,13,FALSE)),(VLOOKUP(RINCIAN_RAB_JASA!A193,'[1]HS_SEP 24'!$B$12:$P$520,4,FALSE)))</f>
        <v>137575</v>
      </c>
      <c r="H193" s="66">
        <f>IF([1]ISIAN_RAB!$G$18=4,(VLOOKUP(A193,'[1]HS_SEP 24'!$B$12:$P$519,14,FALSE)),(IF([1]ISIAN_RAB!$G$18=2,(VLOOKUP(A193,'[1]HS_SEP 24'!$B$12:$P$519,7,FALSE)),(IF([1]ISIAN_RAB!$G$18=3,(VLOOKUP(A193,'[1]HS_SEP 24'!$B$12:$P4051,9,FALSE)),(IF([1]ISIAN_RAB!$G$18=5,(VLOOKUP(A193,'[1]HS_SEP 24'!$B$12:$P$519,11,FALSE)),"salah")))))))</f>
        <v>21307.7699885906</v>
      </c>
      <c r="I193" s="52">
        <f t="shared" si="47"/>
        <v>0</v>
      </c>
      <c r="J193" s="66">
        <f t="shared" si="48"/>
        <v>0</v>
      </c>
      <c r="K193" s="53">
        <f t="shared" si="49"/>
        <v>0</v>
      </c>
    </row>
    <row r="194" spans="1:11" ht="15" customHeight="1" x14ac:dyDescent="0.3">
      <c r="A194" s="111">
        <v>317</v>
      </c>
      <c r="B194" s="48" t="str">
        <f>VLOOKUP(A194,'[1]HS_SEP 24'!$B$12:$D$519,2,FALSE)</f>
        <v>Cross Arm UNP 100 - 2000 mm - (l=50 mm, t=5 mm, tgg=100 mm)-Tumpu</v>
      </c>
      <c r="C194" s="105" t="s">
        <v>28</v>
      </c>
      <c r="D194" s="106">
        <f>D189*2</f>
        <v>0</v>
      </c>
      <c r="E194" s="52">
        <f t="shared" si="45"/>
        <v>0</v>
      </c>
      <c r="F194" s="52">
        <f t="shared" si="46"/>
        <v>0</v>
      </c>
      <c r="G194" s="66">
        <f>IF([1]ISIAN_RAB!$G$18=4,(VLOOKUP(RINCIAN_RAB_JASA!A194,'[1]HS_SEP 24'!$B$12:P797,13,FALSE)),(VLOOKUP(RINCIAN_RAB_JASA!A194,'[1]HS_SEP 24'!$B$12:$P$520,4,FALSE)))</f>
        <v>495328</v>
      </c>
      <c r="H194" s="66">
        <f>IF([1]ISIAN_RAB!$G$18=4,(VLOOKUP(A194,'[1]HS_SEP 24'!$B$12:$P$519,14,FALSE)),(IF([1]ISIAN_RAB!$G$18=2,(VLOOKUP(A194,'[1]HS_SEP 24'!$B$12:$P$519,7,FALSE)),(IF([1]ISIAN_RAB!$G$18=3,(VLOOKUP(A194,'[1]HS_SEP 24'!$B$12:$P4052,9,FALSE)),(IF([1]ISIAN_RAB!$G$18=5,(VLOOKUP(A194,'[1]HS_SEP 24'!$B$12:$P$519,11,FALSE)),"salah")))))))</f>
        <v>40955.309978070101</v>
      </c>
      <c r="I194" s="52">
        <f t="shared" si="47"/>
        <v>0</v>
      </c>
      <c r="J194" s="66">
        <f t="shared" si="48"/>
        <v>0</v>
      </c>
      <c r="K194" s="53">
        <f t="shared" si="49"/>
        <v>0</v>
      </c>
    </row>
    <row r="195" spans="1:11" ht="15" customHeight="1" x14ac:dyDescent="0.3">
      <c r="A195" s="107">
        <v>350</v>
      </c>
      <c r="B195" s="48" t="str">
        <f>VLOOKUP(A195,'[1]HS_SEP 24'!$B$12:$D$519,2,FALSE)</f>
        <v>Insulator - Pin Post Insulator 20 kV;12,5 kN - Porcelain (Tumpu)</v>
      </c>
      <c r="C195" s="105" t="s">
        <v>26</v>
      </c>
      <c r="D195" s="106">
        <f>D189*6</f>
        <v>0</v>
      </c>
      <c r="E195" s="52">
        <f t="shared" si="45"/>
        <v>0</v>
      </c>
      <c r="F195" s="52">
        <f t="shared" si="46"/>
        <v>0</v>
      </c>
      <c r="G195" s="66" t="str">
        <f>IF([1]ISIAN_RAB!$G$18=4,(VLOOKUP(RINCIAN_RAB_JASA!A195,'[1]HS_SEP 24'!$B$12:P798,13,FALSE)),(VLOOKUP(RINCIAN_RAB_JASA!A195,'[1]HS_SEP 24'!$B$12:$P$520,4,FALSE)))</f>
        <v>PLN</v>
      </c>
      <c r="H195" s="66">
        <f>IF([1]ISIAN_RAB!$G$18=4,(VLOOKUP(A195,'[1]HS_SEP 24'!$B$12:$P$519,14,FALSE)),(IF([1]ISIAN_RAB!$G$18=2,(VLOOKUP(A195,'[1]HS_SEP 24'!$B$12:$P$519,7,FALSE)),(IF([1]ISIAN_RAB!$G$18=3,(VLOOKUP(A195,'[1]HS_SEP 24'!$B$12:$P4053,9,FALSE)),(IF([1]ISIAN_RAB!$G$18=5,(VLOOKUP(A195,'[1]HS_SEP 24'!$B$12:$P$519,11,FALSE)),"salah")))))))</f>
        <v>23402.609987468801</v>
      </c>
      <c r="I195" s="52" t="str">
        <f t="shared" si="47"/>
        <v>PLN</v>
      </c>
      <c r="J195" s="66">
        <f t="shared" si="48"/>
        <v>0</v>
      </c>
      <c r="K195" s="53">
        <f t="shared" si="49"/>
        <v>0</v>
      </c>
    </row>
    <row r="196" spans="1:11" ht="15" customHeight="1" x14ac:dyDescent="0.3">
      <c r="A196" s="111">
        <v>440</v>
      </c>
      <c r="B196" s="48" t="str">
        <f>VLOOKUP(A196,'[1]HS_SEP 24'!$B$12:$D$519,2,FALSE)</f>
        <v>Preformed Top Tie 150 mm (Semi Cond/non metalic/Composite)</v>
      </c>
      <c r="C196" s="105" t="s">
        <v>25</v>
      </c>
      <c r="D196" s="106">
        <f>D195</f>
        <v>0</v>
      </c>
      <c r="E196" s="52">
        <f t="shared" si="45"/>
        <v>0</v>
      </c>
      <c r="F196" s="52">
        <f t="shared" si="46"/>
        <v>0</v>
      </c>
      <c r="G196" s="66" t="str">
        <f>IF([1]ISIAN_RAB!$G$18=4,(VLOOKUP(RINCIAN_RAB_JASA!A196,'[1]HS_SEP 24'!$B$12:P799,13,FALSE)),(VLOOKUP(RINCIAN_RAB_JASA!A196,'[1]HS_SEP 24'!$B$12:$P$520,4,FALSE)))</f>
        <v>PLN</v>
      </c>
      <c r="H196" s="66">
        <f>IF([1]ISIAN_RAB!$G$18=4,(VLOOKUP(A196,'[1]HS_SEP 24'!$B$12:$P$519,14,FALSE)),(IF([1]ISIAN_RAB!$G$18=2,(VLOOKUP(A196,'[1]HS_SEP 24'!$B$12:$P$519,7,FALSE)),(IF([1]ISIAN_RAB!$G$18=3,(VLOOKUP(A196,'[1]HS_SEP 24'!$B$12:$P4054,9,FALSE)),(IF([1]ISIAN_RAB!$G$18=5,(VLOOKUP(A196,'[1]HS_SEP 24'!$B$12:$P$519,11,FALSE)),"salah")))))))</f>
        <v>10654.379994295001</v>
      </c>
      <c r="I196" s="52" t="str">
        <f t="shared" si="47"/>
        <v>PLN</v>
      </c>
      <c r="J196" s="66">
        <f t="shared" si="48"/>
        <v>0</v>
      </c>
      <c r="K196" s="53">
        <f t="shared" si="49"/>
        <v>0</v>
      </c>
    </row>
    <row r="197" spans="1:11" ht="15" customHeight="1" x14ac:dyDescent="0.3">
      <c r="A197" s="135"/>
      <c r="B197" s="136"/>
      <c r="C197" s="118"/>
      <c r="D197" s="67"/>
      <c r="E197" s="52"/>
      <c r="F197" s="52"/>
      <c r="G197" s="66"/>
      <c r="H197" s="66"/>
      <c r="I197" s="52"/>
      <c r="J197" s="66"/>
      <c r="K197" s="53"/>
    </row>
    <row r="198" spans="1:11" s="132" customFormat="1" ht="15" hidden="1" customHeight="1" x14ac:dyDescent="0.3">
      <c r="A198" s="141">
        <v>0</v>
      </c>
      <c r="B198" s="142" t="s">
        <v>46</v>
      </c>
      <c r="C198" s="143">
        <v>0</v>
      </c>
      <c r="D198" s="126">
        <f>D189</f>
        <v>0</v>
      </c>
      <c r="E198" s="144"/>
      <c r="F198" s="144"/>
      <c r="G198" s="145"/>
      <c r="H198" s="145"/>
      <c r="I198" s="144"/>
      <c r="J198" s="145"/>
      <c r="K198" s="146"/>
    </row>
    <row r="199" spans="1:11" ht="15" hidden="1" customHeight="1" x14ac:dyDescent="0.3">
      <c r="A199" s="121">
        <v>0</v>
      </c>
      <c r="B199" s="147" t="s">
        <v>31</v>
      </c>
      <c r="C199" s="120"/>
      <c r="D199" s="133"/>
      <c r="E199" s="52"/>
      <c r="F199" s="52"/>
      <c r="G199" s="66"/>
      <c r="H199" s="66"/>
      <c r="I199" s="52"/>
      <c r="J199" s="66"/>
      <c r="K199" s="53"/>
    </row>
    <row r="200" spans="1:11" ht="15" hidden="1" customHeight="1" x14ac:dyDescent="0.3">
      <c r="A200" s="100">
        <v>338</v>
      </c>
      <c r="B200" s="48" t="str">
        <f>VLOOKUP(A200,'[1]HS_SEP 24'!$B$12:$D$519,2,FALSE)</f>
        <v>Earthing Rod 16 mm - 2,5 m+clamp - TM - besi As, Electroplatting tembaga 35 micron</v>
      </c>
      <c r="C200" s="120" t="s">
        <v>26</v>
      </c>
      <c r="D200" s="133">
        <f>D198*2</f>
        <v>0</v>
      </c>
      <c r="E200" s="52">
        <f t="shared" ref="E200:E262" si="50">D200-F200</f>
        <v>0</v>
      </c>
      <c r="F200" s="52">
        <f t="shared" ref="F200:F262" si="51">IF(G200="PLN",D200,0)</f>
        <v>0</v>
      </c>
      <c r="G200" s="66">
        <f>IF([1]ISIAN_RAB!$G$18=4,(VLOOKUP(RINCIAN_RAB_JASA!A200,'[1]HS_SEP 24'!$B$12:P803,13,FALSE)),(VLOOKUP(RINCIAN_RAB_JASA!A200,'[1]HS_SEP 24'!$B$12:$P$520,4,FALSE)))</f>
        <v>260904</v>
      </c>
      <c r="H200" s="66">
        <f>IF([1]ISIAN_RAB!$G$18=4,(VLOOKUP(A200,'[1]HS_SEP 24'!$B$12:$P$519,14,FALSE)),(IF([1]ISIAN_RAB!$G$18=2,(VLOOKUP(A200,'[1]HS_SEP 24'!$B$12:$P$519,7,FALSE)),(IF([1]ISIAN_RAB!$G$18=3,(VLOOKUP(A200,'[1]HS_SEP 24'!$B$12:$P4058,9,FALSE)),(IF([1]ISIAN_RAB!$G$18=5,(VLOOKUP(A200,'[1]HS_SEP 24'!$B$12:$P$519,11,FALSE)),"salah")))))))</f>
        <v>49730.669973371201</v>
      </c>
      <c r="I200" s="52">
        <f t="shared" ref="I200:I262" si="52">IF(E200&lt;0,0,IF(G200="PLN","PLN",E200*G200))</f>
        <v>0</v>
      </c>
      <c r="J200" s="66">
        <f t="shared" ref="J200:J262" si="53">IF(D200&lt;0,0,D200*H200)</f>
        <v>0</v>
      </c>
      <c r="K200" s="53">
        <f t="shared" ref="K200:K262" si="54">SUM(I200:J200)</f>
        <v>0</v>
      </c>
    </row>
    <row r="201" spans="1:11" ht="15" hidden="1" customHeight="1" x14ac:dyDescent="0.3">
      <c r="A201" s="121">
        <v>0</v>
      </c>
      <c r="B201" s="147" t="s">
        <v>32</v>
      </c>
      <c r="C201" s="120"/>
      <c r="D201" s="133">
        <f>D198</f>
        <v>0</v>
      </c>
      <c r="E201" s="52"/>
      <c r="F201" s="52"/>
      <c r="G201" s="66"/>
      <c r="H201" s="66"/>
      <c r="I201" s="52"/>
      <c r="J201" s="66"/>
      <c r="K201" s="53"/>
    </row>
    <row r="202" spans="1:11" ht="15" hidden="1" customHeight="1" x14ac:dyDescent="0.3">
      <c r="A202" s="100">
        <v>8</v>
      </c>
      <c r="B202" s="48" t="str">
        <f>VLOOKUP(A202,'[1]HS_SEP 24'!$B$12:$D$519,2,FALSE)</f>
        <v>BC 50 mm (Bare Conductor)</v>
      </c>
      <c r="C202" s="120" t="s">
        <v>25</v>
      </c>
      <c r="D202" s="133">
        <f>D201*12</f>
        <v>0</v>
      </c>
      <c r="E202" s="52">
        <f t="shared" si="50"/>
        <v>0</v>
      </c>
      <c r="F202" s="52">
        <f t="shared" si="51"/>
        <v>0</v>
      </c>
      <c r="G202" s="66">
        <f>IF([1]ISIAN_RAB!$G$18=4,(VLOOKUP(RINCIAN_RAB_JASA!A202,'[1]HS_SEP 24'!$B$12:P805,13,FALSE)),(VLOOKUP(RINCIAN_RAB_JASA!A202,'[1]HS_SEP 24'!$B$12:$P$520,4,FALSE)))</f>
        <v>91011.176062990795</v>
      </c>
      <c r="H202" s="66">
        <f>IF([1]ISIAN_RAB!$G$18=4,(VLOOKUP(A202,'[1]HS_SEP 24'!$B$12:$P$519,14,FALSE)),(IF([1]ISIAN_RAB!$G$18=2,(VLOOKUP(A202,'[1]HS_SEP 24'!$B$12:$P$519,7,FALSE)),(IF([1]ISIAN_RAB!$G$18=3,(VLOOKUP(A202,'[1]HS_SEP 24'!$B$12:$P4060,9,FALSE)),(IF([1]ISIAN_RAB!$G$18=5,(VLOOKUP(A202,'[1]HS_SEP 24'!$B$12:$P$519,11,FALSE)),"salah")))))))</f>
        <v>3729.3299980030902</v>
      </c>
      <c r="I202" s="52">
        <f t="shared" si="52"/>
        <v>0</v>
      </c>
      <c r="J202" s="66">
        <f t="shared" si="53"/>
        <v>0</v>
      </c>
      <c r="K202" s="53">
        <f t="shared" si="54"/>
        <v>0</v>
      </c>
    </row>
    <row r="203" spans="1:11" ht="15" hidden="1" customHeight="1" x14ac:dyDescent="0.3">
      <c r="A203" s="119">
        <v>246</v>
      </c>
      <c r="B203" s="48" t="str">
        <f>VLOOKUP(A203,'[1]HS_SEP 24'!$B$12:$D$519,2,FALSE)</f>
        <v>Terminal Lug 50 mm - Cu 1 Hole</v>
      </c>
      <c r="C203" s="120" t="s">
        <v>28</v>
      </c>
      <c r="D203" s="133">
        <f>D201*2</f>
        <v>0</v>
      </c>
      <c r="E203" s="52">
        <f t="shared" si="50"/>
        <v>0</v>
      </c>
      <c r="F203" s="52">
        <f t="shared" si="51"/>
        <v>0</v>
      </c>
      <c r="G203" s="66" t="str">
        <f>IF([1]ISIAN_RAB!$G$18=4,(VLOOKUP(RINCIAN_RAB_JASA!A203,'[1]HS_SEP 24'!$B$12:P806,13,FALSE)),(VLOOKUP(RINCIAN_RAB_JASA!A203,'[1]HS_SEP 24'!$B$12:$P$520,4,FALSE)))</f>
        <v>PLN</v>
      </c>
      <c r="H203" s="66">
        <f>IF([1]ISIAN_RAB!$G$18=4,(VLOOKUP(A203,'[1]HS_SEP 24'!$B$12:$P$519,14,FALSE)),(IF([1]ISIAN_RAB!$G$18=2,(VLOOKUP(A203,'[1]HS_SEP 24'!$B$12:$P$519,7,FALSE)),(IF([1]ISIAN_RAB!$G$18=3,(VLOOKUP(A203,'[1]HS_SEP 24'!$B$12:$P4061,9,FALSE)),(IF([1]ISIAN_RAB!$G$18=5,(VLOOKUP(A203,'[1]HS_SEP 24'!$B$12:$P$519,11,FALSE)),"salah")))))))</f>
        <v>11719.6199937246</v>
      </c>
      <c r="I203" s="52" t="str">
        <f t="shared" si="52"/>
        <v>PLN</v>
      </c>
      <c r="J203" s="66">
        <f t="shared" si="53"/>
        <v>0</v>
      </c>
      <c r="K203" s="53">
        <f t="shared" si="54"/>
        <v>0</v>
      </c>
    </row>
    <row r="204" spans="1:11" ht="15" hidden="1" customHeight="1" x14ac:dyDescent="0.3">
      <c r="A204" s="103">
        <v>452</v>
      </c>
      <c r="B204" s="48" t="str">
        <f>VLOOKUP(A204,'[1]HS_SEP 24'!$B$12:$D$519,2,FALSE)</f>
        <v xml:space="preserve">Stainless Steel Strip non magnetic </v>
      </c>
      <c r="C204" s="120" t="s">
        <v>25</v>
      </c>
      <c r="D204" s="133">
        <f>D201*3</f>
        <v>0</v>
      </c>
      <c r="E204" s="52">
        <f t="shared" si="50"/>
        <v>0</v>
      </c>
      <c r="F204" s="52">
        <f t="shared" si="51"/>
        <v>0</v>
      </c>
      <c r="G204" s="66">
        <f>IF([1]ISIAN_RAB!$G$18=4,(VLOOKUP(RINCIAN_RAB_JASA!A204,'[1]HS_SEP 24'!$B$12:P807,13,FALSE)),(VLOOKUP(RINCIAN_RAB_JASA!A204,'[1]HS_SEP 24'!$B$12:$P$520,4,FALSE)))</f>
        <v>13764</v>
      </c>
      <c r="H204" s="66">
        <f>IF([1]ISIAN_RAB!$G$18=4,(VLOOKUP(A204,'[1]HS_SEP 24'!$B$12:$P$519,14,FALSE)),(IF([1]ISIAN_RAB!$G$18=2,(VLOOKUP(A204,'[1]HS_SEP 24'!$B$12:$P$519,7,FALSE)),(IF([1]ISIAN_RAB!$G$18=3,(VLOOKUP(A204,'[1]HS_SEP 24'!$B$12:$P4062,9,FALSE)),(IF([1]ISIAN_RAB!$G$18=5,(VLOOKUP(A204,'[1]HS_SEP 24'!$B$12:$P$519,11,FALSE)),"salah")))))))</f>
        <v>5114.3399972614798</v>
      </c>
      <c r="I204" s="52">
        <f t="shared" si="52"/>
        <v>0</v>
      </c>
      <c r="J204" s="66">
        <f t="shared" si="53"/>
        <v>0</v>
      </c>
      <c r="K204" s="53">
        <f t="shared" si="54"/>
        <v>0</v>
      </c>
    </row>
    <row r="205" spans="1:11" ht="15" hidden="1" customHeight="1" x14ac:dyDescent="0.3">
      <c r="A205" s="103">
        <v>453</v>
      </c>
      <c r="B205" s="48" t="str">
        <f>VLOOKUP(A205,'[1]HS_SEP 24'!$B$12:$D$519,2,FALSE)</f>
        <v>Stoping Buckle non magnetic</v>
      </c>
      <c r="C205" s="120" t="s">
        <v>28</v>
      </c>
      <c r="D205" s="133">
        <f>D201*3</f>
        <v>0</v>
      </c>
      <c r="E205" s="52">
        <f t="shared" si="50"/>
        <v>0</v>
      </c>
      <c r="F205" s="52">
        <f t="shared" si="51"/>
        <v>0</v>
      </c>
      <c r="G205" s="66">
        <f>IF([1]ISIAN_RAB!$G$18=4,(VLOOKUP(RINCIAN_RAB_JASA!A205,'[1]HS_SEP 24'!$B$12:P808,13,FALSE)),(VLOOKUP(RINCIAN_RAB_JASA!A205,'[1]HS_SEP 24'!$B$12:$P$520,4,FALSE)))</f>
        <v>3834</v>
      </c>
      <c r="H205" s="66">
        <f>IF([1]ISIAN_RAB!$G$18=4,(VLOOKUP(A205,'[1]HS_SEP 24'!$B$12:$P$519,14,FALSE)),(IF([1]ISIAN_RAB!$G$18=2,(VLOOKUP(A205,'[1]HS_SEP 24'!$B$12:$P$519,7,FALSE)),(IF([1]ISIAN_RAB!$G$18=3,(VLOOKUP(A205,'[1]HS_SEP 24'!$B$12:$P4063,9,FALSE)),(IF([1]ISIAN_RAB!$G$18=5,(VLOOKUP(A205,'[1]HS_SEP 24'!$B$12:$P$519,11,FALSE)),"salah")))))))</f>
        <v>3356.0999982029398</v>
      </c>
      <c r="I205" s="52">
        <f t="shared" si="52"/>
        <v>0</v>
      </c>
      <c r="J205" s="66">
        <f t="shared" si="53"/>
        <v>0</v>
      </c>
      <c r="K205" s="53">
        <f t="shared" si="54"/>
        <v>0</v>
      </c>
    </row>
    <row r="206" spans="1:11" ht="15" hidden="1" customHeight="1" x14ac:dyDescent="0.3">
      <c r="A206" s="103">
        <v>383</v>
      </c>
      <c r="B206" s="48" t="str">
        <f>VLOOKUP(A206,'[1]HS_SEP 24'!$B$12:$D$519,2,FALSE)</f>
        <v>Link - HDG</v>
      </c>
      <c r="C206" s="120" t="s">
        <v>28</v>
      </c>
      <c r="D206" s="133">
        <f>D201*2</f>
        <v>0</v>
      </c>
      <c r="E206" s="52">
        <f t="shared" si="50"/>
        <v>0</v>
      </c>
      <c r="F206" s="52">
        <f t="shared" si="51"/>
        <v>0</v>
      </c>
      <c r="G206" s="66">
        <f>IF([1]ISIAN_RAB!$G$18=4,(VLOOKUP(RINCIAN_RAB_JASA!A206,'[1]HS_SEP 24'!$B$12:P809,13,FALSE)),(VLOOKUP(RINCIAN_RAB_JASA!A206,'[1]HS_SEP 24'!$B$12:$P$520,4,FALSE)))</f>
        <v>3834</v>
      </c>
      <c r="H206" s="66">
        <f>IF([1]ISIAN_RAB!$G$18=4,(VLOOKUP(A206,'[1]HS_SEP 24'!$B$12:$P$519,14,FALSE)),(IF([1]ISIAN_RAB!$G$18=2,(VLOOKUP(A206,'[1]HS_SEP 24'!$B$12:$P$519,7,FALSE)),(IF([1]ISIAN_RAB!$G$18=3,(VLOOKUP(A206,'[1]HS_SEP 24'!$B$12:$P4064,9,FALSE)),(IF([1]ISIAN_RAB!$G$18=5,(VLOOKUP(A206,'[1]HS_SEP 24'!$B$12:$P$519,11,FALSE)),"salah")))))))</f>
        <v>1921.5899989710699</v>
      </c>
      <c r="I206" s="52">
        <f t="shared" si="52"/>
        <v>0</v>
      </c>
      <c r="J206" s="66">
        <f t="shared" si="53"/>
        <v>0</v>
      </c>
      <c r="K206" s="53">
        <f t="shared" si="54"/>
        <v>0</v>
      </c>
    </row>
    <row r="207" spans="1:11" ht="15" hidden="1" customHeight="1" x14ac:dyDescent="0.3">
      <c r="A207" s="100">
        <v>423</v>
      </c>
      <c r="B207" s="48" t="str">
        <f>VLOOKUP(A207,'[1]HS_SEP 24'!$B$12:$D$519,2,FALSE)</f>
        <v>Pipa Galvanized 3/4" - 4 m (tebal= 1,6 mm)</v>
      </c>
      <c r="C207" s="120" t="s">
        <v>28</v>
      </c>
      <c r="D207" s="133">
        <f>D201*1</f>
        <v>0</v>
      </c>
      <c r="E207" s="52">
        <f t="shared" si="50"/>
        <v>0</v>
      </c>
      <c r="F207" s="52">
        <f t="shared" si="51"/>
        <v>0</v>
      </c>
      <c r="G207" s="66">
        <f>IF([1]ISIAN_RAB!$G$18=4,(VLOOKUP(RINCIAN_RAB_JASA!A207,'[1]HS_SEP 24'!$B$12:P810,13,FALSE)),(VLOOKUP(RINCIAN_RAB_JASA!A207,'[1]HS_SEP 24'!$B$12:$P$520,4,FALSE)))</f>
        <v>146709</v>
      </c>
      <c r="H207" s="66">
        <f>IF([1]ISIAN_RAB!$G$18=4,(VLOOKUP(A207,'[1]HS_SEP 24'!$B$12:$P$519,14,FALSE)),(IF([1]ISIAN_RAB!$G$18=2,(VLOOKUP(A207,'[1]HS_SEP 24'!$B$12:$P$519,7,FALSE)),(IF([1]ISIAN_RAB!$G$18=3,(VLOOKUP(A207,'[1]HS_SEP 24'!$B$12:$P4065,9,FALSE)),(IF([1]ISIAN_RAB!$G$18=5,(VLOOKUP(A207,'[1]HS_SEP 24'!$B$12:$P$519,11,FALSE)),"salah")))))))</f>
        <v>10239.5699945171</v>
      </c>
      <c r="I207" s="52">
        <f t="shared" si="52"/>
        <v>0</v>
      </c>
      <c r="J207" s="66">
        <f t="shared" si="53"/>
        <v>0</v>
      </c>
      <c r="K207" s="53">
        <f t="shared" si="54"/>
        <v>0</v>
      </c>
    </row>
    <row r="208" spans="1:11" ht="15" hidden="1" customHeight="1" x14ac:dyDescent="0.3">
      <c r="A208" s="135"/>
      <c r="B208" s="136"/>
      <c r="C208" s="118"/>
      <c r="D208" s="67"/>
      <c r="E208" s="52"/>
      <c r="F208" s="52"/>
      <c r="G208" s="66"/>
      <c r="H208" s="66"/>
      <c r="I208" s="52"/>
      <c r="J208" s="66"/>
      <c r="K208" s="53"/>
    </row>
    <row r="209" spans="1:11" s="132" customFormat="1" ht="15" hidden="1" customHeight="1" x14ac:dyDescent="0.3">
      <c r="A209" s="123">
        <v>0</v>
      </c>
      <c r="B209" s="137" t="s">
        <v>47</v>
      </c>
      <c r="C209" s="138">
        <v>0</v>
      </c>
      <c r="D209" s="148">
        <f>D198</f>
        <v>0</v>
      </c>
      <c r="E209" s="144"/>
      <c r="F209" s="144"/>
      <c r="G209" s="145"/>
      <c r="H209" s="145"/>
      <c r="I209" s="144"/>
      <c r="J209" s="145"/>
      <c r="K209" s="146"/>
    </row>
    <row r="210" spans="1:11" ht="15" hidden="1" customHeight="1" x14ac:dyDescent="0.3">
      <c r="A210" s="107">
        <v>0</v>
      </c>
      <c r="B210" s="139" t="s">
        <v>31</v>
      </c>
      <c r="C210" s="118"/>
      <c r="D210" s="67"/>
      <c r="E210" s="52"/>
      <c r="F210" s="52"/>
      <c r="G210" s="66"/>
      <c r="H210" s="66"/>
      <c r="I210" s="52"/>
      <c r="J210" s="66"/>
      <c r="K210" s="53"/>
    </row>
    <row r="211" spans="1:11" ht="15" hidden="1" customHeight="1" x14ac:dyDescent="0.3">
      <c r="A211" s="100">
        <v>338</v>
      </c>
      <c r="B211" s="48" t="str">
        <f>VLOOKUP(A211,'[1]HS_SEP 24'!$B$12:$D$519,2,FALSE)</f>
        <v>Earthing Rod 16 mm - 2,5 m+clamp - TM - besi As, Electroplatting tembaga 35 micron</v>
      </c>
      <c r="C211" s="118" t="s">
        <v>26</v>
      </c>
      <c r="D211" s="67">
        <f>D209*1</f>
        <v>0</v>
      </c>
      <c r="E211" s="52">
        <f t="shared" si="50"/>
        <v>0</v>
      </c>
      <c r="F211" s="52">
        <f t="shared" si="51"/>
        <v>0</v>
      </c>
      <c r="G211" s="66">
        <f>IF([1]ISIAN_RAB!$G$18=4,(VLOOKUP(RINCIAN_RAB_JASA!A211,'[1]HS_SEP 24'!$B$12:P814,13,FALSE)),(VLOOKUP(RINCIAN_RAB_JASA!A211,'[1]HS_SEP 24'!$B$12:$P$520,4,FALSE)))</f>
        <v>260904</v>
      </c>
      <c r="H211" s="66">
        <f>IF([1]ISIAN_RAB!$G$18=4,(VLOOKUP(A211,'[1]HS_SEP 24'!$B$12:$P$519,14,FALSE)),(IF([1]ISIAN_RAB!$G$18=2,(VLOOKUP(A211,'[1]HS_SEP 24'!$B$12:$P$519,7,FALSE)),(IF([1]ISIAN_RAB!$G$18=3,(VLOOKUP(A211,'[1]HS_SEP 24'!$B$12:$P4069,9,FALSE)),(IF([1]ISIAN_RAB!$G$18=5,(VLOOKUP(A211,'[1]HS_SEP 24'!$B$12:$P$519,11,FALSE)),"salah")))))))</f>
        <v>49730.669973371201</v>
      </c>
      <c r="I211" s="52">
        <f t="shared" si="52"/>
        <v>0</v>
      </c>
      <c r="J211" s="66">
        <f t="shared" si="53"/>
        <v>0</v>
      </c>
      <c r="K211" s="53">
        <f t="shared" si="54"/>
        <v>0</v>
      </c>
    </row>
    <row r="212" spans="1:11" ht="15" hidden="1" customHeight="1" x14ac:dyDescent="0.3">
      <c r="A212" s="107">
        <v>0</v>
      </c>
      <c r="B212" s="139" t="s">
        <v>32</v>
      </c>
      <c r="C212" s="118"/>
      <c r="D212" s="67">
        <f>D209</f>
        <v>0</v>
      </c>
      <c r="E212" s="52"/>
      <c r="F212" s="52"/>
      <c r="G212" s="66"/>
      <c r="H212" s="66"/>
      <c r="I212" s="52"/>
      <c r="J212" s="66"/>
      <c r="K212" s="53"/>
    </row>
    <row r="213" spans="1:11" ht="15" hidden="1" customHeight="1" x14ac:dyDescent="0.3">
      <c r="A213" s="100">
        <v>8</v>
      </c>
      <c r="B213" s="48" t="str">
        <f>VLOOKUP(A213,'[1]HS_SEP 24'!$B$12:$D$519,2,FALSE)</f>
        <v>BC 50 mm (Bare Conductor)</v>
      </c>
      <c r="C213" s="118" t="s">
        <v>25</v>
      </c>
      <c r="D213" s="67">
        <f>D212*12</f>
        <v>0</v>
      </c>
      <c r="E213" s="52">
        <f t="shared" si="50"/>
        <v>0</v>
      </c>
      <c r="F213" s="52">
        <f t="shared" si="51"/>
        <v>0</v>
      </c>
      <c r="G213" s="66">
        <f>IF([1]ISIAN_RAB!$G$18=4,(VLOOKUP(RINCIAN_RAB_JASA!A213,'[1]HS_SEP 24'!$B$12:P816,13,FALSE)),(VLOOKUP(RINCIAN_RAB_JASA!A213,'[1]HS_SEP 24'!$B$12:$P$520,4,FALSE)))</f>
        <v>91011.176062990795</v>
      </c>
      <c r="H213" s="66">
        <f>IF([1]ISIAN_RAB!$G$18=4,(VLOOKUP(A213,'[1]HS_SEP 24'!$B$12:$P$519,14,FALSE)),(IF([1]ISIAN_RAB!$G$18=2,(VLOOKUP(A213,'[1]HS_SEP 24'!$B$12:$P$519,7,FALSE)),(IF([1]ISIAN_RAB!$G$18=3,(VLOOKUP(A213,'[1]HS_SEP 24'!$B$12:$P4071,9,FALSE)),(IF([1]ISIAN_RAB!$G$18=5,(VLOOKUP(A213,'[1]HS_SEP 24'!$B$12:$P$519,11,FALSE)),"salah")))))))</f>
        <v>3729.3299980030902</v>
      </c>
      <c r="I213" s="52">
        <f t="shared" si="52"/>
        <v>0</v>
      </c>
      <c r="J213" s="66">
        <f t="shared" si="53"/>
        <v>0</v>
      </c>
      <c r="K213" s="53">
        <f t="shared" si="54"/>
        <v>0</v>
      </c>
    </row>
    <row r="214" spans="1:11" ht="15" hidden="1" customHeight="1" x14ac:dyDescent="0.3">
      <c r="A214" s="119">
        <v>246</v>
      </c>
      <c r="B214" s="48" t="str">
        <f>VLOOKUP(A214,'[1]HS_SEP 24'!$B$12:$D$519,2,FALSE)</f>
        <v>Terminal Lug 50 mm - Cu 1 Hole</v>
      </c>
      <c r="C214" s="118" t="s">
        <v>28</v>
      </c>
      <c r="D214" s="67">
        <f>D212*2</f>
        <v>0</v>
      </c>
      <c r="E214" s="52">
        <f t="shared" si="50"/>
        <v>0</v>
      </c>
      <c r="F214" s="52">
        <f t="shared" si="51"/>
        <v>0</v>
      </c>
      <c r="G214" s="66" t="str">
        <f>IF([1]ISIAN_RAB!$G$18=4,(VLOOKUP(RINCIAN_RAB_JASA!A214,'[1]HS_SEP 24'!$B$12:P817,13,FALSE)),(VLOOKUP(RINCIAN_RAB_JASA!A214,'[1]HS_SEP 24'!$B$12:$P$520,4,FALSE)))</f>
        <v>PLN</v>
      </c>
      <c r="H214" s="66">
        <f>IF([1]ISIAN_RAB!$G$18=4,(VLOOKUP(A214,'[1]HS_SEP 24'!$B$12:$P$519,14,FALSE)),(IF([1]ISIAN_RAB!$G$18=2,(VLOOKUP(A214,'[1]HS_SEP 24'!$B$12:$P$519,7,FALSE)),(IF([1]ISIAN_RAB!$G$18=3,(VLOOKUP(A214,'[1]HS_SEP 24'!$B$12:$P4072,9,FALSE)),(IF([1]ISIAN_RAB!$G$18=5,(VLOOKUP(A214,'[1]HS_SEP 24'!$B$12:$P$519,11,FALSE)),"salah")))))))</f>
        <v>11719.6199937246</v>
      </c>
      <c r="I214" s="52" t="str">
        <f t="shared" si="52"/>
        <v>PLN</v>
      </c>
      <c r="J214" s="66">
        <f t="shared" si="53"/>
        <v>0</v>
      </c>
      <c r="K214" s="53">
        <f t="shared" si="54"/>
        <v>0</v>
      </c>
    </row>
    <row r="215" spans="1:11" ht="15" hidden="1" customHeight="1" x14ac:dyDescent="0.3">
      <c r="A215" s="121">
        <v>290</v>
      </c>
      <c r="B215" s="48" t="str">
        <f>VLOOKUP(A215,'[1]HS_SEP 24'!$B$12:$D$519,2,FALSE)</f>
        <v xml:space="preserve">Bolt M.12 x 30 + Washer Cu </v>
      </c>
      <c r="C215" s="118" t="s">
        <v>28</v>
      </c>
      <c r="D215" s="67">
        <f>D214</f>
        <v>0</v>
      </c>
      <c r="E215" s="52">
        <f t="shared" si="50"/>
        <v>0</v>
      </c>
      <c r="F215" s="52">
        <f t="shared" si="51"/>
        <v>0</v>
      </c>
      <c r="G215" s="66">
        <f>IF([1]ISIAN_RAB!$G$18=4,(VLOOKUP(RINCIAN_RAB_JASA!A215,'[1]HS_SEP 24'!$B$12:P818,13,FALSE)),(VLOOKUP(RINCIAN_RAB_JASA!A215,'[1]HS_SEP 24'!$B$12:$P$520,4,FALSE)))</f>
        <v>13697</v>
      </c>
      <c r="H215" s="66">
        <f>IF([1]ISIAN_RAB!$G$18=4,(VLOOKUP(A215,'[1]HS_SEP 24'!$B$12:$P$519,14,FALSE)),(IF([1]ISIAN_RAB!$G$18=2,(VLOOKUP(A215,'[1]HS_SEP 24'!$B$12:$P$519,7,FALSE)),(IF([1]ISIAN_RAB!$G$18=3,(VLOOKUP(A215,'[1]HS_SEP 24'!$B$12:$P4073,9,FALSE)),(IF([1]ISIAN_RAB!$G$18=5,(VLOOKUP(A215,'[1]HS_SEP 24'!$B$12:$P$519,11,FALSE)),"salah")))))))</f>
        <v>2397.7799987160902</v>
      </c>
      <c r="I215" s="52">
        <f t="shared" si="52"/>
        <v>0</v>
      </c>
      <c r="J215" s="66">
        <f t="shared" si="53"/>
        <v>0</v>
      </c>
      <c r="K215" s="53">
        <f t="shared" si="54"/>
        <v>0</v>
      </c>
    </row>
    <row r="216" spans="1:11" ht="15" hidden="1" customHeight="1" x14ac:dyDescent="0.3">
      <c r="A216" s="103">
        <v>452</v>
      </c>
      <c r="B216" s="48" t="str">
        <f>VLOOKUP(A216,'[1]HS_SEP 24'!$B$12:$D$519,2,FALSE)</f>
        <v xml:space="preserve">Stainless Steel Strip non magnetic </v>
      </c>
      <c r="C216" s="120" t="s">
        <v>25</v>
      </c>
      <c r="D216" s="133">
        <f>D212*0.75*5</f>
        <v>0</v>
      </c>
      <c r="E216" s="52">
        <f t="shared" si="50"/>
        <v>0</v>
      </c>
      <c r="F216" s="52">
        <f t="shared" si="51"/>
        <v>0</v>
      </c>
      <c r="G216" s="66">
        <f>IF([1]ISIAN_RAB!$G$18=4,(VLOOKUP(RINCIAN_RAB_JASA!A216,'[1]HS_SEP 24'!$B$12:P819,13,FALSE)),(VLOOKUP(RINCIAN_RAB_JASA!A216,'[1]HS_SEP 24'!$B$12:$P$520,4,FALSE)))</f>
        <v>13764</v>
      </c>
      <c r="H216" s="66">
        <f>IF([1]ISIAN_RAB!$G$18=4,(VLOOKUP(A216,'[1]HS_SEP 24'!$B$12:$P$519,14,FALSE)),(IF([1]ISIAN_RAB!$G$18=2,(VLOOKUP(A216,'[1]HS_SEP 24'!$B$12:$P$519,7,FALSE)),(IF([1]ISIAN_RAB!$G$18=3,(VLOOKUP(A216,'[1]HS_SEP 24'!$B$12:$P4074,9,FALSE)),(IF([1]ISIAN_RAB!$G$18=5,(VLOOKUP(A216,'[1]HS_SEP 24'!$B$12:$P$519,11,FALSE)),"salah")))))))</f>
        <v>5114.3399972614798</v>
      </c>
      <c r="I216" s="52">
        <f t="shared" si="52"/>
        <v>0</v>
      </c>
      <c r="J216" s="66">
        <f t="shared" si="53"/>
        <v>0</v>
      </c>
      <c r="K216" s="53">
        <f t="shared" si="54"/>
        <v>0</v>
      </c>
    </row>
    <row r="217" spans="1:11" ht="15" hidden="1" customHeight="1" x14ac:dyDescent="0.3">
      <c r="A217" s="103">
        <v>453</v>
      </c>
      <c r="B217" s="48" t="str">
        <f>VLOOKUP(A217,'[1]HS_SEP 24'!$B$12:$D$519,2,FALSE)</f>
        <v>Stoping Buckle non magnetic</v>
      </c>
      <c r="C217" s="120" t="s">
        <v>28</v>
      </c>
      <c r="D217" s="133">
        <f>D212*5</f>
        <v>0</v>
      </c>
      <c r="E217" s="52">
        <f t="shared" si="50"/>
        <v>0</v>
      </c>
      <c r="F217" s="52">
        <f t="shared" si="51"/>
        <v>0</v>
      </c>
      <c r="G217" s="66">
        <f>IF([1]ISIAN_RAB!$G$18=4,(VLOOKUP(RINCIAN_RAB_JASA!A217,'[1]HS_SEP 24'!$B$12:P820,13,FALSE)),(VLOOKUP(RINCIAN_RAB_JASA!A217,'[1]HS_SEP 24'!$B$12:$P$520,4,FALSE)))</f>
        <v>3834</v>
      </c>
      <c r="H217" s="66">
        <f>IF([1]ISIAN_RAB!$G$18=4,(VLOOKUP(A217,'[1]HS_SEP 24'!$B$12:$P$519,14,FALSE)),(IF([1]ISIAN_RAB!$G$18=2,(VLOOKUP(A217,'[1]HS_SEP 24'!$B$12:$P$519,7,FALSE)),(IF([1]ISIAN_RAB!$G$18=3,(VLOOKUP(A217,'[1]HS_SEP 24'!$B$12:$P4075,9,FALSE)),(IF([1]ISIAN_RAB!$G$18=5,(VLOOKUP(A217,'[1]HS_SEP 24'!$B$12:$P$519,11,FALSE)),"salah")))))))</f>
        <v>3356.0999982029398</v>
      </c>
      <c r="I217" s="52">
        <f t="shared" si="52"/>
        <v>0</v>
      </c>
      <c r="J217" s="66">
        <f t="shared" si="53"/>
        <v>0</v>
      </c>
      <c r="K217" s="53">
        <f t="shared" si="54"/>
        <v>0</v>
      </c>
    </row>
    <row r="218" spans="1:11" ht="15" hidden="1" customHeight="1" x14ac:dyDescent="0.3">
      <c r="A218" s="103">
        <v>383</v>
      </c>
      <c r="B218" s="48" t="str">
        <f>VLOOKUP(A218,'[1]HS_SEP 24'!$B$12:$D$519,2,FALSE)</f>
        <v>Link - HDG</v>
      </c>
      <c r="C218" s="120" t="s">
        <v>28</v>
      </c>
      <c r="D218" s="133">
        <f>D212*3</f>
        <v>0</v>
      </c>
      <c r="E218" s="52">
        <f t="shared" si="50"/>
        <v>0</v>
      </c>
      <c r="F218" s="52">
        <f t="shared" si="51"/>
        <v>0</v>
      </c>
      <c r="G218" s="66">
        <f>IF([1]ISIAN_RAB!$G$18=4,(VLOOKUP(RINCIAN_RAB_JASA!A218,'[1]HS_SEP 24'!$B$12:P821,13,FALSE)),(VLOOKUP(RINCIAN_RAB_JASA!A218,'[1]HS_SEP 24'!$B$12:$P$520,4,FALSE)))</f>
        <v>3834</v>
      </c>
      <c r="H218" s="66">
        <f>IF([1]ISIAN_RAB!$G$18=4,(VLOOKUP(A218,'[1]HS_SEP 24'!$B$12:$P$519,14,FALSE)),(IF([1]ISIAN_RAB!$G$18=2,(VLOOKUP(A218,'[1]HS_SEP 24'!$B$12:$P$519,7,FALSE)),(IF([1]ISIAN_RAB!$G$18=3,(VLOOKUP(A218,'[1]HS_SEP 24'!$B$12:$P4076,9,FALSE)),(IF([1]ISIAN_RAB!$G$18=5,(VLOOKUP(A218,'[1]HS_SEP 24'!$B$12:$P$519,11,FALSE)),"salah")))))))</f>
        <v>1921.5899989710699</v>
      </c>
      <c r="I218" s="52">
        <f t="shared" si="52"/>
        <v>0</v>
      </c>
      <c r="J218" s="66">
        <f t="shared" si="53"/>
        <v>0</v>
      </c>
      <c r="K218" s="53">
        <f t="shared" si="54"/>
        <v>0</v>
      </c>
    </row>
    <row r="219" spans="1:11" ht="15" hidden="1" customHeight="1" x14ac:dyDescent="0.3">
      <c r="A219" s="100">
        <v>423</v>
      </c>
      <c r="B219" s="48" t="str">
        <f>VLOOKUP(A219,'[1]HS_SEP 24'!$B$12:$D$519,2,FALSE)</f>
        <v>Pipa Galvanized 3/4" - 4 m (tebal= 1,6 mm)</v>
      </c>
      <c r="C219" s="120" t="s">
        <v>28</v>
      </c>
      <c r="D219" s="133">
        <f>D212*1</f>
        <v>0</v>
      </c>
      <c r="E219" s="52">
        <f t="shared" si="50"/>
        <v>0</v>
      </c>
      <c r="F219" s="52">
        <f t="shared" si="51"/>
        <v>0</v>
      </c>
      <c r="G219" s="66">
        <f>IF([1]ISIAN_RAB!$G$18=4,(VLOOKUP(RINCIAN_RAB_JASA!A219,'[1]HS_SEP 24'!$B$12:P822,13,FALSE)),(VLOOKUP(RINCIAN_RAB_JASA!A219,'[1]HS_SEP 24'!$B$12:$P$520,4,FALSE)))</f>
        <v>146709</v>
      </c>
      <c r="H219" s="66">
        <f>IF([1]ISIAN_RAB!$G$18=4,(VLOOKUP(A219,'[1]HS_SEP 24'!$B$12:$P$519,14,FALSE)),(IF([1]ISIAN_RAB!$G$18=2,(VLOOKUP(A219,'[1]HS_SEP 24'!$B$12:$P$519,7,FALSE)),(IF([1]ISIAN_RAB!$G$18=3,(VLOOKUP(A219,'[1]HS_SEP 24'!$B$12:$P4077,9,FALSE)),(IF([1]ISIAN_RAB!$G$18=5,(VLOOKUP(A219,'[1]HS_SEP 24'!$B$12:$P$519,11,FALSE)),"salah")))))))</f>
        <v>10239.5699945171</v>
      </c>
      <c r="I219" s="52">
        <f t="shared" si="52"/>
        <v>0</v>
      </c>
      <c r="J219" s="66">
        <f t="shared" si="53"/>
        <v>0</v>
      </c>
      <c r="K219" s="53">
        <f t="shared" si="54"/>
        <v>0</v>
      </c>
    </row>
    <row r="220" spans="1:11" ht="15" customHeight="1" x14ac:dyDescent="0.3">
      <c r="A220" s="103"/>
      <c r="B220" s="104"/>
      <c r="C220" s="105"/>
      <c r="D220" s="106"/>
      <c r="E220" s="52"/>
      <c r="F220" s="52"/>
      <c r="G220" s="66"/>
      <c r="H220" s="66"/>
      <c r="I220" s="52"/>
      <c r="J220" s="66"/>
      <c r="K220" s="53"/>
    </row>
    <row r="221" spans="1:11" s="99" customFormat="1" ht="15" customHeight="1" x14ac:dyDescent="0.3">
      <c r="A221" s="108">
        <v>0</v>
      </c>
      <c r="B221" s="109" t="s">
        <v>51</v>
      </c>
      <c r="C221" s="110">
        <v>0</v>
      </c>
      <c r="D221" s="95">
        <f>[1]ISIAN_RAB!H36</f>
        <v>0</v>
      </c>
      <c r="E221" s="97"/>
      <c r="F221" s="97"/>
      <c r="G221" s="149"/>
      <c r="H221" s="149"/>
      <c r="I221" s="97"/>
      <c r="J221" s="149"/>
      <c r="K221" s="98"/>
    </row>
    <row r="222" spans="1:11" ht="15" customHeight="1" x14ac:dyDescent="0.3">
      <c r="A222" s="103">
        <v>0</v>
      </c>
      <c r="B222" s="101" t="s">
        <v>31</v>
      </c>
      <c r="C222" s="105"/>
      <c r="D222" s="106"/>
      <c r="E222" s="52"/>
      <c r="F222" s="52"/>
      <c r="G222" s="66"/>
      <c r="H222" s="66"/>
      <c r="I222" s="52"/>
      <c r="J222" s="66"/>
      <c r="K222" s="53"/>
    </row>
    <row r="223" spans="1:11" ht="15" customHeight="1" x14ac:dyDescent="0.3">
      <c r="A223" s="100">
        <v>267</v>
      </c>
      <c r="B223" s="48" t="str">
        <f>VLOOKUP(A223,'[1]HS_SEP 24'!$B$12:$D$519,2,FALSE)</f>
        <v>Arm Tie Band 8"(TM) (t = 6 mm x 42 mm) HDG TM lengkap Bolt&amp;Nut-HDG</v>
      </c>
      <c r="C223" s="105" t="s">
        <v>28</v>
      </c>
      <c r="D223" s="106">
        <f>D221*3</f>
        <v>0</v>
      </c>
      <c r="E223" s="52">
        <f t="shared" si="50"/>
        <v>0</v>
      </c>
      <c r="F223" s="52">
        <f t="shared" si="51"/>
        <v>0</v>
      </c>
      <c r="G223" s="66">
        <f>IF([1]ISIAN_RAB!$G$18=4,(VLOOKUP(RINCIAN_RAB_JASA!A223,'[1]HS_SEP 24'!$B$12:P826,13,FALSE)),(VLOOKUP(RINCIAN_RAB_JASA!A223,'[1]HS_SEP 24'!$B$12:$P$520,4,FALSE)))</f>
        <v>83629</v>
      </c>
      <c r="H223" s="66">
        <f>IF([1]ISIAN_RAB!$G$18=4,(VLOOKUP(A223,'[1]HS_SEP 24'!$B$12:$P$519,14,FALSE)),(IF([1]ISIAN_RAB!$G$18=2,(VLOOKUP(A223,'[1]HS_SEP 24'!$B$12:$P$519,7,FALSE)),(IF([1]ISIAN_RAB!$G$18=3,(VLOOKUP(A223,'[1]HS_SEP 24'!$B$12:$P4081,9,FALSE)),(IF([1]ISIAN_RAB!$G$18=5,(VLOOKUP(A223,'[1]HS_SEP 24'!$B$12:$P$519,11,FALSE)),"salah")))))))</f>
        <v>23971.859987164</v>
      </c>
      <c r="I223" s="52">
        <f t="shared" si="52"/>
        <v>0</v>
      </c>
      <c r="J223" s="66">
        <f t="shared" si="53"/>
        <v>0</v>
      </c>
      <c r="K223" s="53">
        <f t="shared" si="54"/>
        <v>0</v>
      </c>
    </row>
    <row r="224" spans="1:11" ht="15" customHeight="1" x14ac:dyDescent="0.3">
      <c r="A224" s="100">
        <v>288</v>
      </c>
      <c r="B224" s="48" t="str">
        <f>VLOOKUP(A224,'[1]HS_SEP 24'!$B$12:$D$519,2,FALSE)</f>
        <v>Bolt &amp; Nut M.16 x 50 - HDG</v>
      </c>
      <c r="C224" s="105" t="s">
        <v>28</v>
      </c>
      <c r="D224" s="106">
        <f>D223*4</f>
        <v>0</v>
      </c>
      <c r="E224" s="52">
        <f t="shared" si="50"/>
        <v>0</v>
      </c>
      <c r="F224" s="52">
        <f t="shared" si="51"/>
        <v>0</v>
      </c>
      <c r="G224" s="66">
        <f>IF([1]ISIAN_RAB!$G$18=4,(VLOOKUP(RINCIAN_RAB_JASA!A224,'[1]HS_SEP 24'!$B$12:P827,13,FALSE)),(VLOOKUP(RINCIAN_RAB_JASA!A224,'[1]HS_SEP 24'!$B$12:$P$520,4,FALSE)))</f>
        <v>11856</v>
      </c>
      <c r="H224" s="66">
        <f>IF([1]ISIAN_RAB!$G$18=4,(VLOOKUP(A224,'[1]HS_SEP 24'!$B$12:$P$519,14,FALSE)),(IF([1]ISIAN_RAB!$G$18=2,(VLOOKUP(A224,'[1]HS_SEP 24'!$B$12:$P$519,7,FALSE)),(IF([1]ISIAN_RAB!$G$18=3,(VLOOKUP(A224,'[1]HS_SEP 24'!$B$12:$P4082,9,FALSE)),(IF([1]ISIAN_RAB!$G$18=5,(VLOOKUP(A224,'[1]HS_SEP 24'!$B$12:$P$519,11,FALSE)),"salah")))))))</f>
        <v>2290.8599987733401</v>
      </c>
      <c r="I224" s="52">
        <f t="shared" si="52"/>
        <v>0</v>
      </c>
      <c r="J224" s="66">
        <f t="shared" si="53"/>
        <v>0</v>
      </c>
      <c r="K224" s="53">
        <f t="shared" si="54"/>
        <v>0</v>
      </c>
    </row>
    <row r="225" spans="1:12" ht="15" customHeight="1" x14ac:dyDescent="0.3">
      <c r="A225" s="100">
        <v>340</v>
      </c>
      <c r="B225" s="48" t="str">
        <f>VLOOKUP(A225,'[1]HS_SEP 24'!$B$12:$D$519,2,FALSE)</f>
        <v>Extension for GW type B - (Acc.MVTIC)</v>
      </c>
      <c r="C225" s="105" t="s">
        <v>28</v>
      </c>
      <c r="D225" s="106">
        <f>D221</f>
        <v>0</v>
      </c>
      <c r="E225" s="52">
        <f t="shared" si="50"/>
        <v>0</v>
      </c>
      <c r="F225" s="52">
        <f t="shared" si="51"/>
        <v>0</v>
      </c>
      <c r="G225" s="66">
        <f>IF([1]ISIAN_RAB!$G$18=4,(VLOOKUP(RINCIAN_RAB_JASA!A225,'[1]HS_SEP 24'!$B$12:P828,13,FALSE)),(VLOOKUP(RINCIAN_RAB_JASA!A225,'[1]HS_SEP 24'!$B$12:$P$520,4,FALSE)))</f>
        <v>26934</v>
      </c>
      <c r="H225" s="66">
        <f>IF([1]ISIAN_RAB!$G$18=4,(VLOOKUP(A225,'[1]HS_SEP 24'!$B$12:$P$519,14,FALSE)),(IF([1]ISIAN_RAB!$G$18=2,(VLOOKUP(A225,'[1]HS_SEP 24'!$B$12:$P$519,7,FALSE)),(IF([1]ISIAN_RAB!$G$18=3,(VLOOKUP(A225,'[1]HS_SEP 24'!$B$12:$P4083,9,FALSE)),(IF([1]ISIAN_RAB!$G$18=5,(VLOOKUP(A225,'[1]HS_SEP 24'!$B$12:$P$519,11,FALSE)),"salah")))))))</f>
        <v>2633.39999858992</v>
      </c>
      <c r="I225" s="52">
        <f t="shared" si="52"/>
        <v>0</v>
      </c>
      <c r="J225" s="66">
        <f t="shared" si="53"/>
        <v>0</v>
      </c>
      <c r="K225" s="53">
        <f t="shared" si="54"/>
        <v>0</v>
      </c>
    </row>
    <row r="226" spans="1:12" ht="15" customHeight="1" x14ac:dyDescent="0.3">
      <c r="A226" s="103">
        <v>0</v>
      </c>
      <c r="B226" s="117" t="s">
        <v>32</v>
      </c>
      <c r="C226" s="105"/>
      <c r="D226" s="106">
        <f>D221</f>
        <v>0</v>
      </c>
      <c r="E226" s="52"/>
      <c r="F226" s="52"/>
      <c r="G226" s="66"/>
      <c r="H226" s="66"/>
      <c r="I226" s="52"/>
      <c r="J226" s="66"/>
      <c r="K226" s="53"/>
    </row>
    <row r="227" spans="1:12" ht="15" customHeight="1" x14ac:dyDescent="0.3">
      <c r="A227" s="100">
        <v>200</v>
      </c>
      <c r="B227" s="48" t="str">
        <f>VLOOKUP(A227,'[1]HS_SEP 24'!$B$12:$D$519,2,FALSE)</f>
        <v xml:space="preserve">Plastic Strap </v>
      </c>
      <c r="C227" s="105" t="s">
        <v>28</v>
      </c>
      <c r="D227" s="106">
        <f>D226*3</f>
        <v>0</v>
      </c>
      <c r="E227" s="52">
        <f t="shared" si="50"/>
        <v>0</v>
      </c>
      <c r="F227" s="52">
        <f t="shared" si="51"/>
        <v>0</v>
      </c>
      <c r="G227" s="66">
        <f>IF([1]ISIAN_RAB!$G$18=4,(VLOOKUP(RINCIAN_RAB_JASA!A227,'[1]HS_SEP 24'!$B$12:P830,13,FALSE)),(VLOOKUP(RINCIAN_RAB_JASA!A227,'[1]HS_SEP 24'!$B$12:$P$520,4,FALSE)))</f>
        <v>2355.41669904218</v>
      </c>
      <c r="H227" s="66">
        <f>IF([1]ISIAN_RAB!$G$18=4,(VLOOKUP(A227,'[1]HS_SEP 24'!$B$12:$P$519,14,FALSE)),(IF([1]ISIAN_RAB!$G$18=2,(VLOOKUP(A227,'[1]HS_SEP 24'!$B$12:$P$519,7,FALSE)),(IF([1]ISIAN_RAB!$G$18=3,(VLOOKUP(A227,'[1]HS_SEP 24'!$B$12:$P4085,9,FALSE)),(IF([1]ISIAN_RAB!$G$18=5,(VLOOKUP(A227,'[1]HS_SEP 24'!$B$12:$P$519,11,FALSE)),"salah")))))))</f>
        <v>2131.4699988586799</v>
      </c>
      <c r="I227" s="52">
        <f t="shared" si="52"/>
        <v>0</v>
      </c>
      <c r="J227" s="66">
        <f t="shared" si="53"/>
        <v>0</v>
      </c>
      <c r="K227" s="53">
        <f t="shared" si="54"/>
        <v>0</v>
      </c>
    </row>
    <row r="228" spans="1:12" ht="15" customHeight="1" x14ac:dyDescent="0.3">
      <c r="A228" s="107">
        <v>439</v>
      </c>
      <c r="B228" s="48" t="str">
        <f>VLOOKUP(A228,'[1]HS_SEP 24'!$B$12:$D$519,2,FALSE)</f>
        <v>Preformed Termination 70 mm (542/u/2009)</v>
      </c>
      <c r="C228" s="105" t="s">
        <v>28</v>
      </c>
      <c r="D228" s="106">
        <f>D221*2</f>
        <v>0</v>
      </c>
      <c r="E228" s="52">
        <f t="shared" si="50"/>
        <v>0</v>
      </c>
      <c r="F228" s="52">
        <f t="shared" si="51"/>
        <v>0</v>
      </c>
      <c r="G228" s="66">
        <f>IF([1]ISIAN_RAB!$G$18=4,(VLOOKUP(RINCIAN_RAB_JASA!A228,'[1]HS_SEP 24'!$B$12:P831,13,FALSE)),(VLOOKUP(RINCIAN_RAB_JASA!A228,'[1]HS_SEP 24'!$B$12:$P$520,4,FALSE)))</f>
        <v>70375</v>
      </c>
      <c r="H228" s="66">
        <f>IF([1]ISIAN_RAB!$G$18=4,(VLOOKUP(A228,'[1]HS_SEP 24'!$B$12:$P$519,14,FALSE)),(IF([1]ISIAN_RAB!$G$18=2,(VLOOKUP(A228,'[1]HS_SEP 24'!$B$12:$P$519,7,FALSE)),(IF([1]ISIAN_RAB!$G$18=3,(VLOOKUP(A228,'[1]HS_SEP 24'!$B$12:$P4086,9,FALSE)),(IF([1]ISIAN_RAB!$G$18=5,(VLOOKUP(A228,'[1]HS_SEP 24'!$B$12:$P$519,11,FALSE)),"salah")))))))</f>
        <v>18644.6699900165</v>
      </c>
      <c r="I228" s="52">
        <f t="shared" si="52"/>
        <v>0</v>
      </c>
      <c r="J228" s="66">
        <f t="shared" si="53"/>
        <v>0</v>
      </c>
      <c r="K228" s="53">
        <f t="shared" si="54"/>
        <v>0</v>
      </c>
    </row>
    <row r="229" spans="1:12" ht="15" customHeight="1" x14ac:dyDescent="0.3">
      <c r="A229" s="100">
        <v>304</v>
      </c>
      <c r="B229" s="48" t="str">
        <f>VLOOKUP(A229,'[1]HS_SEP 24'!$B$12:$D$519,2,FALSE)</f>
        <v>Cousen/Thimble - (t = 2,5 mm)</v>
      </c>
      <c r="C229" s="105" t="s">
        <v>28</v>
      </c>
      <c r="D229" s="106">
        <f>D228</f>
        <v>0</v>
      </c>
      <c r="E229" s="52">
        <f t="shared" si="50"/>
        <v>0</v>
      </c>
      <c r="F229" s="52">
        <f t="shared" si="51"/>
        <v>0</v>
      </c>
      <c r="G229" s="66">
        <f>IF([1]ISIAN_RAB!$G$18=4,(VLOOKUP(RINCIAN_RAB_JASA!A229,'[1]HS_SEP 24'!$B$12:P832,13,FALSE)),(VLOOKUP(RINCIAN_RAB_JASA!A229,'[1]HS_SEP 24'!$B$12:$P$520,4,FALSE)))</f>
        <v>7775</v>
      </c>
      <c r="H229" s="66">
        <f>IF([1]ISIAN_RAB!$G$18=4,(VLOOKUP(A229,'[1]HS_SEP 24'!$B$12:$P$519,14,FALSE)),(IF([1]ISIAN_RAB!$G$18=2,(VLOOKUP(A229,'[1]HS_SEP 24'!$B$12:$P$519,7,FALSE)),(IF([1]ISIAN_RAB!$G$18=3,(VLOOKUP(A229,'[1]HS_SEP 24'!$B$12:$P4087,9,FALSE)),(IF([1]ISIAN_RAB!$G$18=5,(VLOOKUP(A229,'[1]HS_SEP 24'!$B$12:$P$519,11,FALSE)),"salah")))))))</f>
        <v>2397.7799987160902</v>
      </c>
      <c r="I229" s="52">
        <f t="shared" si="52"/>
        <v>0</v>
      </c>
      <c r="J229" s="66">
        <f t="shared" si="53"/>
        <v>0</v>
      </c>
      <c r="K229" s="53">
        <f t="shared" si="54"/>
        <v>0</v>
      </c>
    </row>
    <row r="230" spans="1:12" ht="15" customHeight="1" x14ac:dyDescent="0.3">
      <c r="A230" s="107">
        <v>497</v>
      </c>
      <c r="B230" s="48" t="str">
        <f>VLOOKUP(A230,'[1]HS_SEP 24'!$B$12:$D$519,2,FALSE)</f>
        <v>Turn Buckle TM 3/4" (7000 kg) - TM - (l=42 mm, t=6 mm)</v>
      </c>
      <c r="C230" s="105" t="s">
        <v>28</v>
      </c>
      <c r="D230" s="106">
        <f>D221*2</f>
        <v>0</v>
      </c>
      <c r="E230" s="52">
        <f t="shared" si="50"/>
        <v>0</v>
      </c>
      <c r="F230" s="52">
        <f t="shared" si="51"/>
        <v>0</v>
      </c>
      <c r="G230" s="66">
        <f>IF([1]ISIAN_RAB!$G$18=4,(VLOOKUP(RINCIAN_RAB_JASA!A230,'[1]HS_SEP 24'!$B$12:P833,13,FALSE)),(VLOOKUP(RINCIAN_RAB_JASA!A230,'[1]HS_SEP 24'!$B$12:$P$520,4,FALSE)))</f>
        <v>139951</v>
      </c>
      <c r="H230" s="66">
        <f>IF([1]ISIAN_RAB!$G$18=4,(VLOOKUP(A230,'[1]HS_SEP 24'!$B$12:$P$519,14,FALSE)),(IF([1]ISIAN_RAB!$G$18=2,(VLOOKUP(A230,'[1]HS_SEP 24'!$B$12:$P$519,7,FALSE)),(IF([1]ISIAN_RAB!$G$18=3,(VLOOKUP(A230,'[1]HS_SEP 24'!$B$12:$P4088,9,FALSE)),(IF([1]ISIAN_RAB!$G$18=5,(VLOOKUP(A230,'[1]HS_SEP 24'!$B$12:$P$519,11,FALSE)),"salah")))))))</f>
        <v>15981.5699914425</v>
      </c>
      <c r="I230" s="52">
        <f t="shared" si="52"/>
        <v>0</v>
      </c>
      <c r="J230" s="66">
        <f t="shared" si="53"/>
        <v>0</v>
      </c>
      <c r="K230" s="53">
        <f t="shared" si="54"/>
        <v>0</v>
      </c>
    </row>
    <row r="231" spans="1:12" ht="15" customHeight="1" x14ac:dyDescent="0.3">
      <c r="A231" s="100">
        <v>455</v>
      </c>
      <c r="B231" s="48" t="str">
        <f>VLOOKUP(A231,'[1]HS_SEP 24'!$B$12:$D$519,2,FALSE)</f>
        <v>Strain Clamp 150 - 240 mm - 3 nut</v>
      </c>
      <c r="C231" s="105" t="s">
        <v>26</v>
      </c>
      <c r="D231" s="106">
        <f>D230</f>
        <v>0</v>
      </c>
      <c r="E231" s="52">
        <f t="shared" si="50"/>
        <v>0</v>
      </c>
      <c r="F231" s="52">
        <f t="shared" si="51"/>
        <v>0</v>
      </c>
      <c r="G231" s="66">
        <f>IF([1]ISIAN_RAB!$G$18=4,(VLOOKUP(RINCIAN_RAB_JASA!A231,'[1]HS_SEP 24'!$B$12:P834,13,FALSE)),(VLOOKUP(RINCIAN_RAB_JASA!A231,'[1]HS_SEP 24'!$B$12:$P$520,4,FALSE)))</f>
        <v>189858</v>
      </c>
      <c r="H231" s="66">
        <f>IF([1]ISIAN_RAB!$G$18=4,(VLOOKUP(A231,'[1]HS_SEP 24'!$B$12:$P$519,14,FALSE)),(IF([1]ISIAN_RAB!$G$18=2,(VLOOKUP(A231,'[1]HS_SEP 24'!$B$12:$P$519,7,FALSE)),(IF([1]ISIAN_RAB!$G$18=3,(VLOOKUP(A231,'[1]HS_SEP 24'!$B$12:$P4089,9,FALSE)),(IF([1]ISIAN_RAB!$G$18=5,(VLOOKUP(A231,'[1]HS_SEP 24'!$B$12:$P$519,11,FALSE)),"salah")))))))</f>
        <v>21307.7699885906</v>
      </c>
      <c r="I231" s="52">
        <f t="shared" si="52"/>
        <v>0</v>
      </c>
      <c r="J231" s="66">
        <f t="shared" si="53"/>
        <v>0</v>
      </c>
      <c r="K231" s="53">
        <f t="shared" si="54"/>
        <v>0</v>
      </c>
    </row>
    <row r="232" spans="1:12" ht="15" customHeight="1" x14ac:dyDescent="0.3">
      <c r="A232" s="103">
        <v>0</v>
      </c>
      <c r="B232" s="117" t="s">
        <v>52</v>
      </c>
      <c r="C232" s="105"/>
      <c r="D232" s="106">
        <f>D221</f>
        <v>0</v>
      </c>
      <c r="E232" s="52"/>
      <c r="F232" s="52"/>
      <c r="G232" s="66"/>
      <c r="H232" s="66"/>
      <c r="I232" s="52"/>
      <c r="J232" s="66"/>
      <c r="K232" s="53"/>
    </row>
    <row r="233" spans="1:12" ht="15" customHeight="1" x14ac:dyDescent="0.3">
      <c r="A233" s="103">
        <v>279</v>
      </c>
      <c r="B233" s="48" t="str">
        <f>VLOOKUP(A233,'[1]HS_SEP 24'!$B$12:$D$519,2,FALSE)</f>
        <v>Besi siku L 50x50x3,5 mm x 900 mm - dudukan Jointing</v>
      </c>
      <c r="C233" s="105" t="s">
        <v>28</v>
      </c>
      <c r="D233" s="106">
        <f>D232*4</f>
        <v>0</v>
      </c>
      <c r="E233" s="52">
        <f t="shared" si="50"/>
        <v>0</v>
      </c>
      <c r="F233" s="52">
        <f t="shared" si="51"/>
        <v>0</v>
      </c>
      <c r="G233" s="66">
        <f>IF([1]ISIAN_RAB!$G$18=4,(VLOOKUP(RINCIAN_RAB_JASA!A233,'[1]HS_SEP 24'!$B$12:P836,13,FALSE)),(VLOOKUP(RINCIAN_RAB_JASA!A233,'[1]HS_SEP 24'!$B$12:$P$520,4,FALSE)))</f>
        <v>95076</v>
      </c>
      <c r="H233" s="66">
        <f>IF([1]ISIAN_RAB!$G$18=4,(VLOOKUP(A233,'[1]HS_SEP 24'!$B$12:$P$519,14,FALSE)),(IF([1]ISIAN_RAB!$G$18=2,(VLOOKUP(A233,'[1]HS_SEP 24'!$B$12:$P$519,7,FALSE)),(IF([1]ISIAN_RAB!$G$18=3,(VLOOKUP(A233,'[1]HS_SEP 24'!$B$12:$P4091,9,FALSE)),(IF([1]ISIAN_RAB!$G$18=5,(VLOOKUP(A233,'[1]HS_SEP 24'!$B$12:$P$519,11,FALSE)),"salah")))))))</f>
        <v>12252.2399934394</v>
      </c>
      <c r="I233" s="52">
        <f t="shared" si="52"/>
        <v>0</v>
      </c>
      <c r="J233" s="66">
        <f t="shared" si="53"/>
        <v>0</v>
      </c>
      <c r="K233" s="53">
        <f t="shared" si="54"/>
        <v>0</v>
      </c>
    </row>
    <row r="234" spans="1:12" ht="15" customHeight="1" x14ac:dyDescent="0.3">
      <c r="A234" s="100">
        <v>334</v>
      </c>
      <c r="B234" s="48" t="str">
        <f>VLOOKUP(A234,'[1]HS_SEP 24'!$B$12:$D$519,2,FALSE)</f>
        <v>Double Arm Band 8 " (t = 6 mm x 42 mm) HDG TM lengkap Bolt&amp;Nut-HDG</v>
      </c>
      <c r="C234" s="105" t="s">
        <v>28</v>
      </c>
      <c r="D234" s="106">
        <f>D232*2</f>
        <v>0</v>
      </c>
      <c r="E234" s="52">
        <f t="shared" si="50"/>
        <v>0</v>
      </c>
      <c r="F234" s="52">
        <f t="shared" si="51"/>
        <v>0</v>
      </c>
      <c r="G234" s="66">
        <f>IF([1]ISIAN_RAB!$G$18=4,(VLOOKUP(RINCIAN_RAB_JASA!A234,'[1]HS_SEP 24'!$B$12:P837,13,FALSE)),(VLOOKUP(RINCIAN_RAB_JASA!A234,'[1]HS_SEP 24'!$B$12:$P$520,4,FALSE)))</f>
        <v>137575</v>
      </c>
      <c r="H234" s="66">
        <f>IF([1]ISIAN_RAB!$G$18=4,(VLOOKUP(A234,'[1]HS_SEP 24'!$B$12:$P$519,14,FALSE)),(IF([1]ISIAN_RAB!$G$18=2,(VLOOKUP(A234,'[1]HS_SEP 24'!$B$12:$P$519,7,FALSE)),(IF([1]ISIAN_RAB!$G$18=3,(VLOOKUP(A234,'[1]HS_SEP 24'!$B$12:$P4092,9,FALSE)),(IF([1]ISIAN_RAB!$G$18=5,(VLOOKUP(A234,'[1]HS_SEP 24'!$B$12:$P$519,11,FALSE)),"salah")))))))</f>
        <v>21307.7699885906</v>
      </c>
      <c r="I234" s="52">
        <f t="shared" si="52"/>
        <v>0</v>
      </c>
      <c r="J234" s="66">
        <f t="shared" si="53"/>
        <v>0</v>
      </c>
      <c r="K234" s="53">
        <f t="shared" si="54"/>
        <v>0</v>
      </c>
    </row>
    <row r="235" spans="1:12" ht="15" customHeight="1" x14ac:dyDescent="0.3">
      <c r="A235" s="103">
        <v>313</v>
      </c>
      <c r="B235" s="48" t="str">
        <f>VLOOKUP(A235,'[1]HS_SEP 24'!$B$12:$D$519,2,FALSE)</f>
        <v>Cross Arm UNP 100 - 750 mm - (l=50 mm, t=5 mm, tgg=100 mm)</v>
      </c>
      <c r="C235" s="105" t="s">
        <v>28</v>
      </c>
      <c r="D235" s="106">
        <f>D232*2</f>
        <v>0</v>
      </c>
      <c r="E235" s="52">
        <f t="shared" si="50"/>
        <v>0</v>
      </c>
      <c r="F235" s="52">
        <f t="shared" si="51"/>
        <v>0</v>
      </c>
      <c r="G235" s="66">
        <f>IF([1]ISIAN_RAB!$G$18=4,(VLOOKUP(RINCIAN_RAB_JASA!A235,'[1]HS_SEP 24'!$B$12:P838,13,FALSE)),(VLOOKUP(RINCIAN_RAB_JASA!A235,'[1]HS_SEP 24'!$B$12:$P$520,4,FALSE)))</f>
        <v>194074</v>
      </c>
      <c r="H235" s="66">
        <f>IF([1]ISIAN_RAB!$G$18=4,(VLOOKUP(A235,'[1]HS_SEP 24'!$B$12:$P$519,14,FALSE)),(IF([1]ISIAN_RAB!$G$18=2,(VLOOKUP(A235,'[1]HS_SEP 24'!$B$12:$P$519,7,FALSE)),(IF([1]ISIAN_RAB!$G$18=3,(VLOOKUP(A235,'[1]HS_SEP 24'!$B$12:$P4093,9,FALSE)),(IF([1]ISIAN_RAB!$G$18=5,(VLOOKUP(A235,'[1]HS_SEP 24'!$B$12:$P$519,11,FALSE)),"salah")))))))</f>
        <v>13317.479992869001</v>
      </c>
      <c r="I235" s="52">
        <f t="shared" si="52"/>
        <v>0</v>
      </c>
      <c r="J235" s="66">
        <f t="shared" si="53"/>
        <v>0</v>
      </c>
      <c r="K235" s="53">
        <f t="shared" si="54"/>
        <v>0</v>
      </c>
    </row>
    <row r="236" spans="1:12" ht="15" customHeight="1" x14ac:dyDescent="0.3">
      <c r="A236" s="100">
        <v>288</v>
      </c>
      <c r="B236" s="48" t="str">
        <f>VLOOKUP(A236,'[1]HS_SEP 24'!$B$12:$D$519,2,FALSE)</f>
        <v>Bolt &amp; Nut M.16 x 50 - HDG</v>
      </c>
      <c r="C236" s="75" t="s">
        <v>28</v>
      </c>
      <c r="D236" s="67">
        <f>D235*2+(D237)</f>
        <v>0</v>
      </c>
      <c r="E236" s="52">
        <f t="shared" si="50"/>
        <v>0</v>
      </c>
      <c r="F236" s="52">
        <f t="shared" si="51"/>
        <v>0</v>
      </c>
      <c r="G236" s="66">
        <f>IF([1]ISIAN_RAB!$G$18=4,(VLOOKUP(RINCIAN_RAB_JASA!A236,'[1]HS_SEP 24'!$B$12:P839,13,FALSE)),(VLOOKUP(RINCIAN_RAB_JASA!A236,'[1]HS_SEP 24'!$B$12:$P$520,4,FALSE)))</f>
        <v>11856</v>
      </c>
      <c r="H236" s="66">
        <f>IF([1]ISIAN_RAB!$G$18=4,(VLOOKUP(A236,'[1]HS_SEP 24'!$B$12:$P$519,14,FALSE)),(IF([1]ISIAN_RAB!$G$18=2,(VLOOKUP(A236,'[1]HS_SEP 24'!$B$12:$P$519,7,FALSE)),(IF([1]ISIAN_RAB!$G$18=3,(VLOOKUP(A236,'[1]HS_SEP 24'!$B$12:$P4094,9,FALSE)),(IF([1]ISIAN_RAB!$G$18=5,(VLOOKUP(A236,'[1]HS_SEP 24'!$B$12:$P$519,11,FALSE)),"salah")))))))</f>
        <v>2290.8599987733401</v>
      </c>
      <c r="I236" s="52">
        <f t="shared" si="52"/>
        <v>0</v>
      </c>
      <c r="J236" s="66">
        <f t="shared" si="53"/>
        <v>0</v>
      </c>
      <c r="K236" s="53">
        <f t="shared" si="54"/>
        <v>0</v>
      </c>
    </row>
    <row r="237" spans="1:12" ht="15" customHeight="1" x14ac:dyDescent="0.3">
      <c r="A237" s="107">
        <v>269</v>
      </c>
      <c r="B237" s="48" t="str">
        <f>VLOOKUP(A237,'[1]HS_SEP 24'!$B$12:$D$519,2,FALSE)</f>
        <v>Arm Tie Type 750 - 3/4" - (t=2,3 mm)</v>
      </c>
      <c r="C237" s="118" t="s">
        <v>28</v>
      </c>
      <c r="D237" s="67">
        <f>D232*2</f>
        <v>0</v>
      </c>
      <c r="E237" s="52">
        <f t="shared" si="50"/>
        <v>0</v>
      </c>
      <c r="F237" s="52">
        <f t="shared" si="51"/>
        <v>0</v>
      </c>
      <c r="G237" s="66">
        <f>IF([1]ISIAN_RAB!$G$18=4,(VLOOKUP(RINCIAN_RAB_JASA!A237,'[1]HS_SEP 24'!$B$12:P840,13,FALSE)),(VLOOKUP(RINCIAN_RAB_JASA!A237,'[1]HS_SEP 24'!$B$12:$P$520,4,FALSE)))</f>
        <v>59012</v>
      </c>
      <c r="H237" s="66">
        <f>IF([1]ISIAN_RAB!$G$18=4,(VLOOKUP(A237,'[1]HS_SEP 24'!$B$12:$P$519,14,FALSE)),(IF([1]ISIAN_RAB!$G$18=2,(VLOOKUP(A237,'[1]HS_SEP 24'!$B$12:$P$519,7,FALSE)),(IF([1]ISIAN_RAB!$G$18=3,(VLOOKUP(A237,'[1]HS_SEP 24'!$B$12:$P4095,9,FALSE)),(IF([1]ISIAN_RAB!$G$18=5,(VLOOKUP(A237,'[1]HS_SEP 24'!$B$12:$P$519,11,FALSE)),"salah")))))))</f>
        <v>4794.5699974326999</v>
      </c>
      <c r="I237" s="52">
        <f t="shared" si="52"/>
        <v>0</v>
      </c>
      <c r="J237" s="66">
        <f t="shared" si="53"/>
        <v>0</v>
      </c>
      <c r="K237" s="53">
        <f t="shared" si="54"/>
        <v>0</v>
      </c>
    </row>
    <row r="238" spans="1:12" ht="15" customHeight="1" x14ac:dyDescent="0.3">
      <c r="A238" s="100">
        <v>0</v>
      </c>
      <c r="B238" s="101" t="s">
        <v>53</v>
      </c>
      <c r="C238" s="75"/>
      <c r="D238" s="67">
        <f>D221</f>
        <v>0</v>
      </c>
      <c r="E238" s="52"/>
      <c r="F238" s="52"/>
      <c r="G238" s="66"/>
      <c r="H238" s="66"/>
      <c r="I238" s="52"/>
      <c r="J238" s="66"/>
      <c r="K238" s="53"/>
    </row>
    <row r="239" spans="1:12" s="46" customFormat="1" ht="15" customHeight="1" x14ac:dyDescent="0.3">
      <c r="A239" s="150">
        <v>85</v>
      </c>
      <c r="B239" s="69" t="str">
        <f>VLOOKUP(A239,'[1]HS_SEP 24'!$B$12:$D$519,2,FALSE)</f>
        <v>Jointing Termination 24 Kv - uk. 150  mm - 3 Core/XLPE</v>
      </c>
      <c r="C239" s="151" t="s">
        <v>26</v>
      </c>
      <c r="D239" s="71">
        <f>D232</f>
        <v>0</v>
      </c>
      <c r="E239" s="72">
        <f>D239-F239</f>
        <v>0</v>
      </c>
      <c r="F239" s="72">
        <f t="shared" si="51"/>
        <v>0</v>
      </c>
      <c r="G239" s="73" t="str">
        <f>IF([1]ISIAN_RAB!$G$18=4,(VLOOKUP(RINCIAN_RAB_JASA!A239,'[1]HS_SEP 24'!$B$12:P842,13,FALSE)),(VLOOKUP(RINCIAN_RAB_JASA!A239,'[1]HS_SEP 24'!$B$12:$P$520,4,FALSE)))</f>
        <v>PLN</v>
      </c>
      <c r="H239" s="73">
        <f>IF([1]ISIAN_RAB!$G$18=4,(VLOOKUP(A239,'[1]HS_SEP 24'!$B$12:$P$519,14,FALSE)),(IF([1]ISIAN_RAB!$G$18=2,(VLOOKUP(A239,'[1]HS_SEP 24'!$B$12:$P$519,7,FALSE)),(IF([1]ISIAN_RAB!$G$18=3,(VLOOKUP(A239,'[1]HS_SEP 24'!$B$12:$P4097,9,FALSE)),(IF([1]ISIAN_RAB!$G$18=5,(VLOOKUP(A239,'[1]HS_SEP 24'!$B$12:$P$519,11,FALSE)),"salah")))))))</f>
        <v>2297212</v>
      </c>
      <c r="I239" s="72" t="str">
        <f t="shared" si="52"/>
        <v>PLN</v>
      </c>
      <c r="J239" s="73">
        <f t="shared" si="53"/>
        <v>0</v>
      </c>
      <c r="K239" s="74">
        <f t="shared" si="54"/>
        <v>0</v>
      </c>
      <c r="L239" s="46" t="s">
        <v>44</v>
      </c>
    </row>
    <row r="240" spans="1:12" ht="15" customHeight="1" x14ac:dyDescent="0.3">
      <c r="A240" s="103">
        <v>39</v>
      </c>
      <c r="B240" s="48" t="str">
        <f>VLOOKUP(A240,'[1]HS_SEP 24'!$B$12:$D$519,2,FALSE)</f>
        <v>Compresion Joint Sleeve Non Tension 150 mm - Al</v>
      </c>
      <c r="C240" s="105" t="s">
        <v>28</v>
      </c>
      <c r="D240" s="106">
        <f>D239*3</f>
        <v>0</v>
      </c>
      <c r="E240" s="52">
        <f t="shared" si="50"/>
        <v>0</v>
      </c>
      <c r="F240" s="52">
        <f t="shared" si="51"/>
        <v>0</v>
      </c>
      <c r="G240" s="66" t="str">
        <f>IF([1]ISIAN_RAB!$G$18=4,(VLOOKUP(RINCIAN_RAB_JASA!A240,'[1]HS_SEP 24'!$B$12:P843,13,FALSE)),(VLOOKUP(RINCIAN_RAB_JASA!A240,'[1]HS_SEP 24'!$B$12:$P$520,4,FALSE)))</f>
        <v>PLN</v>
      </c>
      <c r="H240" s="66">
        <f>IF([1]ISIAN_RAB!$G$18=4,(VLOOKUP(A240,'[1]HS_SEP 24'!$B$12:$P$519,14,FALSE)),(IF([1]ISIAN_RAB!$G$18=2,(VLOOKUP(A240,'[1]HS_SEP 24'!$B$12:$P$519,7,FALSE)),(IF([1]ISIAN_RAB!$G$18=3,(VLOOKUP(A240,'[1]HS_SEP 24'!$B$12:$P4098,9,FALSE)),(IF([1]ISIAN_RAB!$G$18=5,(VLOOKUP(A240,'[1]HS_SEP 24'!$B$12:$P$519,11,FALSE)),"salah")))))))</f>
        <v>13317.479992869001</v>
      </c>
      <c r="I240" s="52" t="str">
        <f t="shared" si="52"/>
        <v>PLN</v>
      </c>
      <c r="J240" s="66">
        <f t="shared" si="53"/>
        <v>0</v>
      </c>
      <c r="K240" s="53">
        <f t="shared" si="54"/>
        <v>0</v>
      </c>
    </row>
    <row r="241" spans="1:11" ht="15" customHeight="1" x14ac:dyDescent="0.3">
      <c r="A241" s="103">
        <v>300</v>
      </c>
      <c r="B241" s="48" t="str">
        <f>VLOOKUP(A241,'[1]HS_SEP 24'!$B$12:$D$519,2,FALSE)</f>
        <v>Compresion Joint Sleeve Non Tension 95 mm - Al</v>
      </c>
      <c r="C241" s="105" t="s">
        <v>28</v>
      </c>
      <c r="D241" s="106">
        <f>D232</f>
        <v>0</v>
      </c>
      <c r="E241" s="52">
        <f t="shared" si="50"/>
        <v>0</v>
      </c>
      <c r="F241" s="52">
        <f t="shared" si="51"/>
        <v>0</v>
      </c>
      <c r="G241" s="66" t="str">
        <f>IF([1]ISIAN_RAB!$G$18=4,(VLOOKUP(RINCIAN_RAB_JASA!A241,'[1]HS_SEP 24'!$B$12:P844,13,FALSE)),(VLOOKUP(RINCIAN_RAB_JASA!A241,'[1]HS_SEP 24'!$B$12:$P$520,4,FALSE)))</f>
        <v>PLN</v>
      </c>
      <c r="H241" s="66">
        <f>IF([1]ISIAN_RAB!$G$18=4,(VLOOKUP(A241,'[1]HS_SEP 24'!$B$12:$P$519,14,FALSE)),(IF([1]ISIAN_RAB!$G$18=2,(VLOOKUP(A241,'[1]HS_SEP 24'!$B$12:$P$519,7,FALSE)),(IF([1]ISIAN_RAB!$G$18=3,(VLOOKUP(A241,'[1]HS_SEP 24'!$B$12:$P4099,9,FALSE)),(IF([1]ISIAN_RAB!$G$18=5,(VLOOKUP(A241,'[1]HS_SEP 24'!$B$12:$P$519,11,FALSE)),"salah")))))))</f>
        <v>12252.2399934394</v>
      </c>
      <c r="I241" s="52" t="str">
        <f t="shared" si="52"/>
        <v>PLN</v>
      </c>
      <c r="J241" s="66">
        <f t="shared" si="53"/>
        <v>0</v>
      </c>
      <c r="K241" s="53">
        <f t="shared" si="54"/>
        <v>0</v>
      </c>
    </row>
    <row r="242" spans="1:11" ht="15" customHeight="1" x14ac:dyDescent="0.3">
      <c r="A242" s="103"/>
      <c r="B242" s="104"/>
      <c r="C242" s="105"/>
      <c r="D242" s="106"/>
      <c r="E242" s="52"/>
      <c r="F242" s="52"/>
      <c r="G242" s="66"/>
      <c r="H242" s="66"/>
      <c r="I242" s="52"/>
      <c r="J242" s="66"/>
      <c r="K242" s="53"/>
    </row>
    <row r="243" spans="1:11" s="99" customFormat="1" ht="15" customHeight="1" x14ac:dyDescent="0.3">
      <c r="A243" s="108"/>
      <c r="B243" s="109" t="s">
        <v>54</v>
      </c>
      <c r="C243" s="110"/>
      <c r="D243" s="95">
        <f>[1]ISIAN_RAB!H37</f>
        <v>0</v>
      </c>
      <c r="E243" s="97"/>
      <c r="F243" s="97"/>
      <c r="G243" s="149"/>
      <c r="H243" s="149"/>
      <c r="I243" s="97"/>
      <c r="J243" s="149"/>
      <c r="K243" s="98"/>
    </row>
    <row r="244" spans="1:11" ht="15" customHeight="1" x14ac:dyDescent="0.3">
      <c r="A244" s="103"/>
      <c r="B244" s="101" t="s">
        <v>31</v>
      </c>
      <c r="C244" s="105"/>
      <c r="D244" s="106"/>
      <c r="E244" s="52"/>
      <c r="F244" s="52"/>
      <c r="G244" s="66"/>
      <c r="H244" s="66"/>
      <c r="I244" s="52"/>
      <c r="J244" s="66"/>
      <c r="K244" s="53"/>
    </row>
    <row r="245" spans="1:11" ht="15" customHeight="1" x14ac:dyDescent="0.3">
      <c r="A245" s="100">
        <v>267</v>
      </c>
      <c r="B245" s="48" t="str">
        <f>VLOOKUP(A245,'[1]HS_SEP 24'!$B$12:$D$519,2,FALSE)</f>
        <v>Arm Tie Band 8"(TM) (t = 6 mm x 42 mm) HDG TM lengkap Bolt&amp;Nut-HDG</v>
      </c>
      <c r="C245" s="105" t="s">
        <v>28</v>
      </c>
      <c r="D245" s="106">
        <f>D243*2</f>
        <v>0</v>
      </c>
      <c r="E245" s="52">
        <f t="shared" si="50"/>
        <v>0</v>
      </c>
      <c r="F245" s="52">
        <f t="shared" si="51"/>
        <v>0</v>
      </c>
      <c r="G245" s="66">
        <f>IF([1]ISIAN_RAB!$G$18=4,(VLOOKUP(RINCIAN_RAB_JASA!A245,'[1]HS_SEP 24'!$B$12:P848,13,FALSE)),(VLOOKUP(RINCIAN_RAB_JASA!A245,'[1]HS_SEP 24'!$B$12:$P$520,4,FALSE)))</f>
        <v>83629</v>
      </c>
      <c r="H245" s="66">
        <f>IF([1]ISIAN_RAB!$G$18=4,(VLOOKUP(A245,'[1]HS_SEP 24'!$B$12:$P$519,14,FALSE)),(IF([1]ISIAN_RAB!$G$18=2,(VLOOKUP(A245,'[1]HS_SEP 24'!$B$12:$P$519,7,FALSE)),(IF([1]ISIAN_RAB!$G$18=3,(VLOOKUP(A245,'[1]HS_SEP 24'!$B$12:$P4103,9,FALSE)),(IF([1]ISIAN_RAB!$G$18=5,(VLOOKUP(A245,'[1]HS_SEP 24'!$B$12:$P$519,11,FALSE)),"salah")))))))</f>
        <v>23971.859987164</v>
      </c>
      <c r="I245" s="52">
        <f t="shared" si="52"/>
        <v>0</v>
      </c>
      <c r="J245" s="66">
        <f t="shared" si="53"/>
        <v>0</v>
      </c>
      <c r="K245" s="53">
        <f t="shared" si="54"/>
        <v>0</v>
      </c>
    </row>
    <row r="246" spans="1:11" ht="15" customHeight="1" x14ac:dyDescent="0.3">
      <c r="A246" s="100">
        <v>288</v>
      </c>
      <c r="B246" s="48" t="str">
        <f>VLOOKUP(A246,'[1]HS_SEP 24'!$B$12:$D$519,2,FALSE)</f>
        <v>Bolt &amp; Nut M.16 x 50 - HDG</v>
      </c>
      <c r="C246" s="105" t="s">
        <v>28</v>
      </c>
      <c r="D246" s="106">
        <f>(D245*4)+(D250*2)</f>
        <v>0</v>
      </c>
      <c r="E246" s="52">
        <f t="shared" si="50"/>
        <v>0</v>
      </c>
      <c r="F246" s="52">
        <f t="shared" si="51"/>
        <v>0</v>
      </c>
      <c r="G246" s="66">
        <f>IF([1]ISIAN_RAB!$G$18=4,(VLOOKUP(RINCIAN_RAB_JASA!A246,'[1]HS_SEP 24'!$B$12:P849,13,FALSE)),(VLOOKUP(RINCIAN_RAB_JASA!A246,'[1]HS_SEP 24'!$B$12:$P$520,4,FALSE)))</f>
        <v>11856</v>
      </c>
      <c r="H246" s="66">
        <f>IF([1]ISIAN_RAB!$G$18=4,(VLOOKUP(A246,'[1]HS_SEP 24'!$B$12:$P$519,14,FALSE)),(IF([1]ISIAN_RAB!$G$18=2,(VLOOKUP(A246,'[1]HS_SEP 24'!$B$12:$P$519,7,FALSE)),(IF([1]ISIAN_RAB!$G$18=3,(VLOOKUP(A246,'[1]HS_SEP 24'!$B$12:$P4104,9,FALSE)),(IF([1]ISIAN_RAB!$G$18=5,(VLOOKUP(A246,'[1]HS_SEP 24'!$B$12:$P$519,11,FALSE)),"salah")))))))</f>
        <v>2290.8599987733401</v>
      </c>
      <c r="I246" s="52">
        <f t="shared" si="52"/>
        <v>0</v>
      </c>
      <c r="J246" s="66">
        <f t="shared" si="53"/>
        <v>0</v>
      </c>
      <c r="K246" s="53">
        <f t="shared" si="54"/>
        <v>0</v>
      </c>
    </row>
    <row r="247" spans="1:11" ht="15" customHeight="1" x14ac:dyDescent="0.3">
      <c r="A247" s="100">
        <v>340</v>
      </c>
      <c r="B247" s="48" t="str">
        <f>VLOOKUP(A247,'[1]HS_SEP 24'!$B$12:$D$519,2,FALSE)</f>
        <v>Extension for GW type B - (Acc.MVTIC)</v>
      </c>
      <c r="C247" s="75" t="s">
        <v>28</v>
      </c>
      <c r="D247" s="67">
        <f>D243*1</f>
        <v>0</v>
      </c>
      <c r="E247" s="52">
        <f t="shared" si="50"/>
        <v>0</v>
      </c>
      <c r="F247" s="52">
        <f t="shared" si="51"/>
        <v>0</v>
      </c>
      <c r="G247" s="66">
        <f>IF([1]ISIAN_RAB!$G$18=4,(VLOOKUP(RINCIAN_RAB_JASA!A247,'[1]HS_SEP 24'!$B$12:P850,13,FALSE)),(VLOOKUP(RINCIAN_RAB_JASA!A247,'[1]HS_SEP 24'!$B$12:$P$520,4,FALSE)))</f>
        <v>26934</v>
      </c>
      <c r="H247" s="66">
        <f>IF([1]ISIAN_RAB!$G$18=4,(VLOOKUP(A247,'[1]HS_SEP 24'!$B$12:$P$519,14,FALSE)),(IF([1]ISIAN_RAB!$G$18=2,(VLOOKUP(A247,'[1]HS_SEP 24'!$B$12:$P$519,7,FALSE)),(IF([1]ISIAN_RAB!$G$18=3,(VLOOKUP(A247,'[1]HS_SEP 24'!$B$12:$P4105,9,FALSE)),(IF([1]ISIAN_RAB!$G$18=5,(VLOOKUP(A247,'[1]HS_SEP 24'!$B$12:$P$519,11,FALSE)),"salah")))))))</f>
        <v>2633.39999858992</v>
      </c>
      <c r="I247" s="52">
        <f t="shared" si="52"/>
        <v>0</v>
      </c>
      <c r="J247" s="66">
        <f t="shared" si="53"/>
        <v>0</v>
      </c>
      <c r="K247" s="53">
        <f t="shared" si="54"/>
        <v>0</v>
      </c>
    </row>
    <row r="248" spans="1:11" s="46" customFormat="1" ht="15" customHeight="1" x14ac:dyDescent="0.3">
      <c r="A248" s="152">
        <v>489</v>
      </c>
      <c r="B248" s="69" t="str">
        <f>VLOOKUP(A248,'[1]HS_SEP 24'!$B$12:$D$519,2,FALSE)</f>
        <v>Termination Outdoor 24 kV - uk. 150  mm - 1 Core/MVTIC</v>
      </c>
      <c r="C248" s="115" t="s">
        <v>26</v>
      </c>
      <c r="D248" s="116">
        <f>D243*3</f>
        <v>0</v>
      </c>
      <c r="E248" s="72">
        <f t="shared" si="50"/>
        <v>0</v>
      </c>
      <c r="F248" s="72">
        <f t="shared" si="51"/>
        <v>0</v>
      </c>
      <c r="G248" s="73" t="str">
        <f>IF([1]ISIAN_RAB!$G$18=4,(VLOOKUP(RINCIAN_RAB_JASA!A248,'[1]HS_SEP 24'!$B$12:P851,13,FALSE)),(VLOOKUP(RINCIAN_RAB_JASA!A248,'[1]HS_SEP 24'!$B$12:$P$520,4,FALSE)))</f>
        <v>PLN</v>
      </c>
      <c r="H248" s="73">
        <f>IF([1]ISIAN_RAB!$G$18=4,(VLOOKUP(A248,'[1]HS_SEP 24'!$B$12:$P$519,14,FALSE)),(IF([1]ISIAN_RAB!$G$18=2,(VLOOKUP(A248,'[1]HS_SEP 24'!$B$12:$P$519,7,FALSE)),(IF([1]ISIAN_RAB!$G$18=3,(VLOOKUP(A248,'[1]HS_SEP 24'!$B$12:$P4106,9,FALSE)),(IF([1]ISIAN_RAB!$G$18=5,(VLOOKUP(A248,'[1]HS_SEP 24'!$B$12:$P$519,11,FALSE)),"salah")))))))</f>
        <v>2200214</v>
      </c>
      <c r="I248" s="72" t="str">
        <f t="shared" si="52"/>
        <v>PLN</v>
      </c>
      <c r="J248" s="73">
        <f t="shared" si="53"/>
        <v>0</v>
      </c>
      <c r="K248" s="74">
        <f t="shared" si="54"/>
        <v>0</v>
      </c>
    </row>
    <row r="249" spans="1:11" ht="15" customHeight="1" x14ac:dyDescent="0.3">
      <c r="A249" s="100">
        <v>317</v>
      </c>
      <c r="B249" s="48" t="str">
        <f>VLOOKUP(A249,'[1]HS_SEP 24'!$B$12:$D$519,2,FALSE)</f>
        <v>Cross Arm UNP 100 - 2000 mm - (l=50 mm, t=5 mm, tgg=100 mm)-Tumpu</v>
      </c>
      <c r="C249" s="75" t="s">
        <v>28</v>
      </c>
      <c r="D249" s="67">
        <f>D243*2</f>
        <v>0</v>
      </c>
      <c r="E249" s="52">
        <f t="shared" si="50"/>
        <v>0</v>
      </c>
      <c r="F249" s="52">
        <f t="shared" si="51"/>
        <v>0</v>
      </c>
      <c r="G249" s="66">
        <f>IF([1]ISIAN_RAB!$G$18=4,(VLOOKUP(RINCIAN_RAB_JASA!A249,'[1]HS_SEP 24'!$B$12:P852,13,FALSE)),(VLOOKUP(RINCIAN_RAB_JASA!A249,'[1]HS_SEP 24'!$B$12:$P$520,4,FALSE)))</f>
        <v>495328</v>
      </c>
      <c r="H249" s="66">
        <f>IF([1]ISIAN_RAB!$G$18=4,(VLOOKUP(A249,'[1]HS_SEP 24'!$B$12:$P$519,14,FALSE)),(IF([1]ISIAN_RAB!$G$18=2,(VLOOKUP(A249,'[1]HS_SEP 24'!$B$12:$P$519,7,FALSE)),(IF([1]ISIAN_RAB!$G$18=3,(VLOOKUP(A249,'[1]HS_SEP 24'!$B$12:$P4107,9,FALSE)),(IF([1]ISIAN_RAB!$G$18=5,(VLOOKUP(A249,'[1]HS_SEP 24'!$B$12:$P$519,11,FALSE)),"salah")))))))</f>
        <v>40955.309978070101</v>
      </c>
      <c r="I249" s="52">
        <f t="shared" si="52"/>
        <v>0</v>
      </c>
      <c r="J249" s="66">
        <f t="shared" si="53"/>
        <v>0</v>
      </c>
      <c r="K249" s="53">
        <f t="shared" si="54"/>
        <v>0</v>
      </c>
    </row>
    <row r="250" spans="1:11" ht="15" customHeight="1" x14ac:dyDescent="0.3">
      <c r="A250" s="100">
        <v>322</v>
      </c>
      <c r="B250" s="48" t="str">
        <f>VLOOKUP(A250,'[1]HS_SEP 24'!$B$12:$D$519,2,FALSE)</f>
        <v>Cross Arm UNP 80 - 750 (l=42 mm,t=3,5 mm,tgg=80 mm)</v>
      </c>
      <c r="C250" s="75" t="s">
        <v>26</v>
      </c>
      <c r="D250" s="67">
        <f>D243*6</f>
        <v>0</v>
      </c>
      <c r="E250" s="52">
        <f t="shared" si="50"/>
        <v>0</v>
      </c>
      <c r="F250" s="52">
        <f t="shared" si="51"/>
        <v>0</v>
      </c>
      <c r="G250" s="66">
        <f>IF([1]ISIAN_RAB!$G$18=4,(VLOOKUP(RINCIAN_RAB_JASA!A250,'[1]HS_SEP 24'!$B$12:P853,13,FALSE)),(VLOOKUP(RINCIAN_RAB_JASA!A250,'[1]HS_SEP 24'!$B$12:$P$520,4,FALSE)))</f>
        <v>120709</v>
      </c>
      <c r="H250" s="66">
        <f>IF([1]ISIAN_RAB!$G$18=4,(VLOOKUP(A250,'[1]HS_SEP 24'!$B$12:$P$519,14,FALSE)),(IF([1]ISIAN_RAB!$G$18=2,(VLOOKUP(A250,'[1]HS_SEP 24'!$B$12:$P$519,7,FALSE)),(IF([1]ISIAN_RAB!$G$18=3,(VLOOKUP(A250,'[1]HS_SEP 24'!$B$12:$P4108,9,FALSE)),(IF([1]ISIAN_RAB!$G$18=5,(VLOOKUP(A250,'[1]HS_SEP 24'!$B$12:$P$519,11,FALSE)),"salah")))))))</f>
        <v>8790.2099952932003</v>
      </c>
      <c r="I250" s="52">
        <f t="shared" si="52"/>
        <v>0</v>
      </c>
      <c r="J250" s="66">
        <f t="shared" si="53"/>
        <v>0</v>
      </c>
      <c r="K250" s="53">
        <f t="shared" si="54"/>
        <v>0</v>
      </c>
    </row>
    <row r="251" spans="1:11" ht="15" customHeight="1" x14ac:dyDescent="0.3">
      <c r="A251" s="103">
        <v>269</v>
      </c>
      <c r="B251" s="48" t="str">
        <f>VLOOKUP(A251,'[1]HS_SEP 24'!$B$12:$D$519,2,FALSE)</f>
        <v>Arm Tie Type 750 - 3/4" - (t=2,3 mm)</v>
      </c>
      <c r="C251" s="105" t="s">
        <v>28</v>
      </c>
      <c r="D251" s="106">
        <f>D243*2</f>
        <v>0</v>
      </c>
      <c r="E251" s="52">
        <f t="shared" si="50"/>
        <v>0</v>
      </c>
      <c r="F251" s="52">
        <f t="shared" si="51"/>
        <v>0</v>
      </c>
      <c r="G251" s="66">
        <f>IF([1]ISIAN_RAB!$G$18=4,(VLOOKUP(RINCIAN_RAB_JASA!A251,'[1]HS_SEP 24'!$B$12:P854,13,FALSE)),(VLOOKUP(RINCIAN_RAB_JASA!A251,'[1]HS_SEP 24'!$B$12:$P$520,4,FALSE)))</f>
        <v>59012</v>
      </c>
      <c r="H251" s="66">
        <f>IF([1]ISIAN_RAB!$G$18=4,(VLOOKUP(A251,'[1]HS_SEP 24'!$B$12:$P$519,14,FALSE)),(IF([1]ISIAN_RAB!$G$18=2,(VLOOKUP(A251,'[1]HS_SEP 24'!$B$12:$P$519,7,FALSE)),(IF([1]ISIAN_RAB!$G$18=3,(VLOOKUP(A251,'[1]HS_SEP 24'!$B$12:$P4109,9,FALSE)),(IF([1]ISIAN_RAB!$G$18=5,(VLOOKUP(A251,'[1]HS_SEP 24'!$B$12:$P$519,11,FALSE)),"salah")))))))</f>
        <v>4794.5699974326999</v>
      </c>
      <c r="I251" s="52">
        <f t="shared" si="52"/>
        <v>0</v>
      </c>
      <c r="J251" s="66">
        <f t="shared" si="53"/>
        <v>0</v>
      </c>
      <c r="K251" s="53">
        <f t="shared" si="54"/>
        <v>0</v>
      </c>
    </row>
    <row r="252" spans="1:11" ht="15" customHeight="1" x14ac:dyDescent="0.3">
      <c r="A252" s="103">
        <v>26</v>
      </c>
      <c r="B252" s="48" t="str">
        <f>VLOOKUP(A252,'[1]HS_SEP 24'!$B$12:$D$519,2,FALSE)</f>
        <v>Bolt &amp; Nut M.16 x 350 (besi as) Double Arm - HDG</v>
      </c>
      <c r="C252" s="105" t="s">
        <v>26</v>
      </c>
      <c r="D252" s="106">
        <f>D243*3</f>
        <v>0</v>
      </c>
      <c r="E252" s="52">
        <f t="shared" si="50"/>
        <v>0</v>
      </c>
      <c r="F252" s="52">
        <f t="shared" si="51"/>
        <v>0</v>
      </c>
      <c r="G252" s="66">
        <f>IF([1]ISIAN_RAB!$G$18=4,(VLOOKUP(RINCIAN_RAB_JASA!A252,'[1]HS_SEP 24'!$B$12:P855,13,FALSE)),(VLOOKUP(RINCIAN_RAB_JASA!A252,'[1]HS_SEP 24'!$B$12:$P$520,4,FALSE)))</f>
        <v>66777.508172845293</v>
      </c>
      <c r="H252" s="66">
        <f>IF([1]ISIAN_RAB!$G$18=4,(VLOOKUP(A252,'[1]HS_SEP 24'!$B$12:$P$519,14,FALSE)),(IF([1]ISIAN_RAB!$G$18=2,(VLOOKUP(A252,'[1]HS_SEP 24'!$B$12:$P$519,7,FALSE)),(IF([1]ISIAN_RAB!$G$18=3,(VLOOKUP(A252,'[1]HS_SEP 24'!$B$12:$P4110,9,FALSE)),(IF([1]ISIAN_RAB!$G$18=5,(VLOOKUP(A252,'[1]HS_SEP 24'!$B$12:$P$519,11,FALSE)),"salah")))))))</f>
        <v>3995.6399978605</v>
      </c>
      <c r="I252" s="52">
        <f t="shared" si="52"/>
        <v>0</v>
      </c>
      <c r="J252" s="66">
        <f t="shared" si="53"/>
        <v>0</v>
      </c>
      <c r="K252" s="53">
        <f t="shared" si="54"/>
        <v>0</v>
      </c>
    </row>
    <row r="253" spans="1:11" ht="15" customHeight="1" x14ac:dyDescent="0.3">
      <c r="A253" s="100"/>
      <c r="B253" s="101" t="s">
        <v>32</v>
      </c>
      <c r="C253" s="75"/>
      <c r="D253" s="67">
        <f>D243</f>
        <v>0</v>
      </c>
      <c r="E253" s="52"/>
      <c r="F253" s="52"/>
      <c r="G253" s="66"/>
      <c r="H253" s="66"/>
      <c r="I253" s="52"/>
      <c r="J253" s="66"/>
      <c r="K253" s="53"/>
    </row>
    <row r="254" spans="1:11" ht="15" customHeight="1" x14ac:dyDescent="0.3">
      <c r="A254" s="100">
        <v>200</v>
      </c>
      <c r="B254" s="48" t="str">
        <f>VLOOKUP(A254,'[1]HS_SEP 24'!$B$12:$D$519,2,FALSE)</f>
        <v xml:space="preserve">Plastic Strap </v>
      </c>
      <c r="C254" s="75" t="s">
        <v>28</v>
      </c>
      <c r="D254" s="67">
        <f>D253*4</f>
        <v>0</v>
      </c>
      <c r="E254" s="52">
        <f t="shared" si="50"/>
        <v>0</v>
      </c>
      <c r="F254" s="52">
        <f t="shared" si="51"/>
        <v>0</v>
      </c>
      <c r="G254" s="66">
        <f>IF([1]ISIAN_RAB!$G$18=4,(VLOOKUP(RINCIAN_RAB_JASA!A254,'[1]HS_SEP 24'!$B$12:P857,13,FALSE)),(VLOOKUP(RINCIAN_RAB_JASA!A254,'[1]HS_SEP 24'!$B$12:$P$520,4,FALSE)))</f>
        <v>2355.41669904218</v>
      </c>
      <c r="H254" s="66">
        <f>IF([1]ISIAN_RAB!$G$18=4,(VLOOKUP(A254,'[1]HS_SEP 24'!$B$12:$P$519,14,FALSE)),(IF([1]ISIAN_RAB!$G$18=2,(VLOOKUP(A254,'[1]HS_SEP 24'!$B$12:$P$519,7,FALSE)),(IF([1]ISIAN_RAB!$G$18=3,(VLOOKUP(A254,'[1]HS_SEP 24'!$B$12:$P4112,9,FALSE)),(IF([1]ISIAN_RAB!$G$18=5,(VLOOKUP(A254,'[1]HS_SEP 24'!$B$12:$P$519,11,FALSE)),"salah")))))))</f>
        <v>2131.4699988586799</v>
      </c>
      <c r="I254" s="52">
        <f t="shared" si="52"/>
        <v>0</v>
      </c>
      <c r="J254" s="66">
        <f t="shared" si="53"/>
        <v>0</v>
      </c>
      <c r="K254" s="53">
        <f t="shared" si="54"/>
        <v>0</v>
      </c>
    </row>
    <row r="255" spans="1:11" ht="15" customHeight="1" x14ac:dyDescent="0.3">
      <c r="A255" s="107">
        <v>439</v>
      </c>
      <c r="B255" s="48" t="str">
        <f>VLOOKUP(A255,'[1]HS_SEP 24'!$B$12:$D$519,2,FALSE)</f>
        <v>Preformed Termination 70 mm (542/u/2009)</v>
      </c>
      <c r="C255" s="75" t="s">
        <v>28</v>
      </c>
      <c r="D255" s="67">
        <f>D253*2</f>
        <v>0</v>
      </c>
      <c r="E255" s="52">
        <f t="shared" si="50"/>
        <v>0</v>
      </c>
      <c r="F255" s="52">
        <f t="shared" si="51"/>
        <v>0</v>
      </c>
      <c r="G255" s="66">
        <f>IF([1]ISIAN_RAB!$G$18=4,(VLOOKUP(RINCIAN_RAB_JASA!A255,'[1]HS_SEP 24'!$B$12:P858,13,FALSE)),(VLOOKUP(RINCIAN_RAB_JASA!A255,'[1]HS_SEP 24'!$B$12:$P$520,4,FALSE)))</f>
        <v>70375</v>
      </c>
      <c r="H255" s="66">
        <f>IF([1]ISIAN_RAB!$G$18=4,(VLOOKUP(A255,'[1]HS_SEP 24'!$B$12:$P$519,14,FALSE)),(IF([1]ISIAN_RAB!$G$18=2,(VLOOKUP(A255,'[1]HS_SEP 24'!$B$12:$P$519,7,FALSE)),(IF([1]ISIAN_RAB!$G$18=3,(VLOOKUP(A255,'[1]HS_SEP 24'!$B$12:$P4113,9,FALSE)),(IF([1]ISIAN_RAB!$G$18=5,(VLOOKUP(A255,'[1]HS_SEP 24'!$B$12:$P$519,11,FALSE)),"salah")))))))</f>
        <v>18644.6699900165</v>
      </c>
      <c r="I255" s="52">
        <f t="shared" si="52"/>
        <v>0</v>
      </c>
      <c r="J255" s="66">
        <f t="shared" si="53"/>
        <v>0</v>
      </c>
      <c r="K255" s="53">
        <f t="shared" si="54"/>
        <v>0</v>
      </c>
    </row>
    <row r="256" spans="1:11" ht="15" customHeight="1" x14ac:dyDescent="0.3">
      <c r="A256" s="100">
        <v>304</v>
      </c>
      <c r="B256" s="48" t="str">
        <f>VLOOKUP(A256,'[1]HS_SEP 24'!$B$12:$D$519,2,FALSE)</f>
        <v>Cousen/Thimble - (t = 2,5 mm)</v>
      </c>
      <c r="C256" s="75" t="s">
        <v>28</v>
      </c>
      <c r="D256" s="67">
        <f t="shared" ref="D256:D261" si="55">D255</f>
        <v>0</v>
      </c>
      <c r="E256" s="52">
        <f t="shared" si="50"/>
        <v>0</v>
      </c>
      <c r="F256" s="52">
        <f t="shared" si="51"/>
        <v>0</v>
      </c>
      <c r="G256" s="66">
        <f>IF([1]ISIAN_RAB!$G$18=4,(VLOOKUP(RINCIAN_RAB_JASA!A256,'[1]HS_SEP 24'!$B$12:P859,13,FALSE)),(VLOOKUP(RINCIAN_RAB_JASA!A256,'[1]HS_SEP 24'!$B$12:$P$520,4,FALSE)))</f>
        <v>7775</v>
      </c>
      <c r="H256" s="66">
        <f>IF([1]ISIAN_RAB!$G$18=4,(VLOOKUP(A256,'[1]HS_SEP 24'!$B$12:$P$519,14,FALSE)),(IF([1]ISIAN_RAB!$G$18=2,(VLOOKUP(A256,'[1]HS_SEP 24'!$B$12:$P$519,7,FALSE)),(IF([1]ISIAN_RAB!$G$18=3,(VLOOKUP(A256,'[1]HS_SEP 24'!$B$12:$P4114,9,FALSE)),(IF([1]ISIAN_RAB!$G$18=5,(VLOOKUP(A256,'[1]HS_SEP 24'!$B$12:$P$519,11,FALSE)),"salah")))))))</f>
        <v>2397.7799987160902</v>
      </c>
      <c r="I256" s="52">
        <f t="shared" si="52"/>
        <v>0</v>
      </c>
      <c r="J256" s="66">
        <f t="shared" si="53"/>
        <v>0</v>
      </c>
      <c r="K256" s="53">
        <f t="shared" si="54"/>
        <v>0</v>
      </c>
    </row>
    <row r="257" spans="1:11" ht="15" customHeight="1" x14ac:dyDescent="0.3">
      <c r="A257" s="107">
        <v>497</v>
      </c>
      <c r="B257" s="48" t="str">
        <f>VLOOKUP(A257,'[1]HS_SEP 24'!$B$12:$D$519,2,FALSE)</f>
        <v>Turn Buckle TM 3/4" (7000 kg) - TM - (l=42 mm, t=6 mm)</v>
      </c>
      <c r="C257" s="75" t="s">
        <v>28</v>
      </c>
      <c r="D257" s="67">
        <f>D253*2</f>
        <v>0</v>
      </c>
      <c r="E257" s="52">
        <f t="shared" si="50"/>
        <v>0</v>
      </c>
      <c r="F257" s="52">
        <f t="shared" si="51"/>
        <v>0</v>
      </c>
      <c r="G257" s="66">
        <f>IF([1]ISIAN_RAB!$G$18=4,(VLOOKUP(RINCIAN_RAB_JASA!A257,'[1]HS_SEP 24'!$B$12:P860,13,FALSE)),(VLOOKUP(RINCIAN_RAB_JASA!A257,'[1]HS_SEP 24'!$B$12:$P$520,4,FALSE)))</f>
        <v>139951</v>
      </c>
      <c r="H257" s="66">
        <f>IF([1]ISIAN_RAB!$G$18=4,(VLOOKUP(A257,'[1]HS_SEP 24'!$B$12:$P$519,14,FALSE)),(IF([1]ISIAN_RAB!$G$18=2,(VLOOKUP(A257,'[1]HS_SEP 24'!$B$12:$P$519,7,FALSE)),(IF([1]ISIAN_RAB!$G$18=3,(VLOOKUP(A257,'[1]HS_SEP 24'!$B$12:$P4115,9,FALSE)),(IF([1]ISIAN_RAB!$G$18=5,(VLOOKUP(A257,'[1]HS_SEP 24'!$B$12:$P$519,11,FALSE)),"salah")))))))</f>
        <v>15981.5699914425</v>
      </c>
      <c r="I257" s="52">
        <f t="shared" si="52"/>
        <v>0</v>
      </c>
      <c r="J257" s="66">
        <f t="shared" si="53"/>
        <v>0</v>
      </c>
      <c r="K257" s="53">
        <f t="shared" si="54"/>
        <v>0</v>
      </c>
    </row>
    <row r="258" spans="1:11" ht="15" customHeight="1" x14ac:dyDescent="0.3">
      <c r="A258" s="100">
        <v>455</v>
      </c>
      <c r="B258" s="48" t="str">
        <f>VLOOKUP(A258,'[1]HS_SEP 24'!$B$12:$D$519,2,FALSE)</f>
        <v>Strain Clamp 150 - 240 mm - 3 nut</v>
      </c>
      <c r="C258" s="75" t="s">
        <v>26</v>
      </c>
      <c r="D258" s="67">
        <f t="shared" si="55"/>
        <v>0</v>
      </c>
      <c r="E258" s="52">
        <f t="shared" si="50"/>
        <v>0</v>
      </c>
      <c r="F258" s="52">
        <f t="shared" si="51"/>
        <v>0</v>
      </c>
      <c r="G258" s="66">
        <f>IF([1]ISIAN_RAB!$G$18=4,(VLOOKUP(RINCIAN_RAB_JASA!A258,'[1]HS_SEP 24'!$B$12:P861,13,FALSE)),(VLOOKUP(RINCIAN_RAB_JASA!A258,'[1]HS_SEP 24'!$B$12:$P$520,4,FALSE)))</f>
        <v>189858</v>
      </c>
      <c r="H258" s="66">
        <f>IF([1]ISIAN_RAB!$G$18=4,(VLOOKUP(A258,'[1]HS_SEP 24'!$B$12:$P$519,14,FALSE)),(IF([1]ISIAN_RAB!$G$18=2,(VLOOKUP(A258,'[1]HS_SEP 24'!$B$12:$P$519,7,FALSE)),(IF([1]ISIAN_RAB!$G$18=3,(VLOOKUP(A258,'[1]HS_SEP 24'!$B$12:$P4116,9,FALSE)),(IF([1]ISIAN_RAB!$G$18=5,(VLOOKUP(A258,'[1]HS_SEP 24'!$B$12:$P$519,11,FALSE)),"salah")))))))</f>
        <v>21307.7699885906</v>
      </c>
      <c r="I258" s="52">
        <f t="shared" si="52"/>
        <v>0</v>
      </c>
      <c r="J258" s="66">
        <f t="shared" si="53"/>
        <v>0</v>
      </c>
      <c r="K258" s="53">
        <f t="shared" si="54"/>
        <v>0</v>
      </c>
    </row>
    <row r="259" spans="1:11" ht="15" customHeight="1" x14ac:dyDescent="0.3">
      <c r="A259" s="100">
        <v>276</v>
      </c>
      <c r="B259" s="48" t="str">
        <f>VLOOKUP(A259,'[1]HS_SEP 24'!$B$12:$D$519,2,FALSE)</f>
        <v xml:space="preserve">Begel klem 3/4" u/kabel </v>
      </c>
      <c r="C259" s="75" t="s">
        <v>28</v>
      </c>
      <c r="D259" s="67">
        <f>D253*12</f>
        <v>0</v>
      </c>
      <c r="E259" s="52">
        <f t="shared" si="50"/>
        <v>0</v>
      </c>
      <c r="F259" s="52">
        <f t="shared" si="51"/>
        <v>0</v>
      </c>
      <c r="G259" s="66">
        <f>IF([1]ISIAN_RAB!$G$18=4,(VLOOKUP(RINCIAN_RAB_JASA!A259,'[1]HS_SEP 24'!$B$12:P862,13,FALSE)),(VLOOKUP(RINCIAN_RAB_JASA!A259,'[1]HS_SEP 24'!$B$12:$P$520,4,FALSE)))</f>
        <v>27704</v>
      </c>
      <c r="H259" s="66">
        <f>IF([1]ISIAN_RAB!$G$18=4,(VLOOKUP(A259,'[1]HS_SEP 24'!$B$12:$P$519,14,FALSE)),(IF([1]ISIAN_RAB!$G$18=2,(VLOOKUP(A259,'[1]HS_SEP 24'!$B$12:$P$519,7,FALSE)),(IF([1]ISIAN_RAB!$G$18=3,(VLOOKUP(A259,'[1]HS_SEP 24'!$B$12:$P4117,9,FALSE)),(IF([1]ISIAN_RAB!$G$18=5,(VLOOKUP(A259,'[1]HS_SEP 24'!$B$12:$P$519,11,FALSE)),"salah")))))))</f>
        <v>6392.4299965771097</v>
      </c>
      <c r="I259" s="52">
        <f t="shared" si="52"/>
        <v>0</v>
      </c>
      <c r="J259" s="66">
        <f t="shared" si="53"/>
        <v>0</v>
      </c>
      <c r="K259" s="53">
        <f t="shared" si="54"/>
        <v>0</v>
      </c>
    </row>
    <row r="260" spans="1:11" ht="15" customHeight="1" x14ac:dyDescent="0.3">
      <c r="A260" s="100">
        <v>250</v>
      </c>
      <c r="B260" s="48" t="str">
        <f>VLOOKUP(A260,'[1]HS_SEP 24'!$B$12:$D$519,2,FALSE)</f>
        <v>Terminal Lug 150 mm - Al/Cu 1 Hole</v>
      </c>
      <c r="C260" s="75" t="s">
        <v>28</v>
      </c>
      <c r="D260" s="67">
        <f>D253*6</f>
        <v>0</v>
      </c>
      <c r="E260" s="52">
        <f t="shared" si="50"/>
        <v>0</v>
      </c>
      <c r="F260" s="52">
        <f t="shared" si="51"/>
        <v>0</v>
      </c>
      <c r="G260" s="66" t="str">
        <f>IF([1]ISIAN_RAB!$G$18=4,(VLOOKUP(RINCIAN_RAB_JASA!A260,'[1]HS_SEP 24'!$B$12:P863,13,FALSE)),(VLOOKUP(RINCIAN_RAB_JASA!A260,'[1]HS_SEP 24'!$B$12:$P$520,4,FALSE)))</f>
        <v>PLN</v>
      </c>
      <c r="H260" s="66">
        <f>IF([1]ISIAN_RAB!$G$18=4,(VLOOKUP(A260,'[1]HS_SEP 24'!$B$12:$P$519,14,FALSE)),(IF([1]ISIAN_RAB!$G$18=2,(VLOOKUP(A260,'[1]HS_SEP 24'!$B$12:$P$519,7,FALSE)),(IF([1]ISIAN_RAB!$G$18=3,(VLOOKUP(A260,'[1]HS_SEP 24'!$B$12:$P4118,9,FALSE)),(IF([1]ISIAN_RAB!$G$18=5,(VLOOKUP(A260,'[1]HS_SEP 24'!$B$12:$P$519,11,FALSE)),"salah")))))))</f>
        <v>12784.859993154199</v>
      </c>
      <c r="I260" s="52" t="str">
        <f t="shared" si="52"/>
        <v>PLN</v>
      </c>
      <c r="J260" s="66">
        <f t="shared" si="53"/>
        <v>0</v>
      </c>
      <c r="K260" s="53">
        <f t="shared" si="54"/>
        <v>0</v>
      </c>
    </row>
    <row r="261" spans="1:11" ht="15" customHeight="1" x14ac:dyDescent="0.3">
      <c r="A261" s="121">
        <v>290</v>
      </c>
      <c r="B261" s="48" t="str">
        <f>VLOOKUP(A261,'[1]HS_SEP 24'!$B$12:$D$519,2,FALSE)</f>
        <v xml:space="preserve">Bolt M.12 x 30 + Washer Cu </v>
      </c>
      <c r="C261" s="75" t="s">
        <v>28</v>
      </c>
      <c r="D261" s="67">
        <f t="shared" si="55"/>
        <v>0</v>
      </c>
      <c r="E261" s="52">
        <f t="shared" si="50"/>
        <v>0</v>
      </c>
      <c r="F261" s="52">
        <f t="shared" si="51"/>
        <v>0</v>
      </c>
      <c r="G261" s="66">
        <f>IF([1]ISIAN_RAB!$G$18=4,(VLOOKUP(RINCIAN_RAB_JASA!A261,'[1]HS_SEP 24'!$B$12:P864,13,FALSE)),(VLOOKUP(RINCIAN_RAB_JASA!A261,'[1]HS_SEP 24'!$B$12:$P$520,4,FALSE)))</f>
        <v>13697</v>
      </c>
      <c r="H261" s="66">
        <f>IF([1]ISIAN_RAB!$G$18=4,(VLOOKUP(A261,'[1]HS_SEP 24'!$B$12:$P$519,14,FALSE)),(IF([1]ISIAN_RAB!$G$18=2,(VLOOKUP(A261,'[1]HS_SEP 24'!$B$12:$P$519,7,FALSE)),(IF([1]ISIAN_RAB!$G$18=3,(VLOOKUP(A261,'[1]HS_SEP 24'!$B$12:$P4119,9,FALSE)),(IF([1]ISIAN_RAB!$G$18=5,(VLOOKUP(A261,'[1]HS_SEP 24'!$B$12:$P$519,11,FALSE)),"salah")))))))</f>
        <v>2397.7799987160902</v>
      </c>
      <c r="I261" s="52">
        <f t="shared" si="52"/>
        <v>0</v>
      </c>
      <c r="J261" s="66">
        <f t="shared" si="53"/>
        <v>0</v>
      </c>
      <c r="K261" s="53">
        <f t="shared" si="54"/>
        <v>0</v>
      </c>
    </row>
    <row r="262" spans="1:11" ht="15" customHeight="1" x14ac:dyDescent="0.3">
      <c r="A262" s="100">
        <v>428</v>
      </c>
      <c r="B262" s="48" t="str">
        <f>VLOOKUP(A262,'[1]HS_SEP 24'!$B$12:$D$519,2,FALSE)</f>
        <v>Plat Tembaga Uk.600 x 50 x 5 (untuk jumper Termination)</v>
      </c>
      <c r="C262" s="75" t="s">
        <v>28</v>
      </c>
      <c r="D262" s="67">
        <f>D253*3</f>
        <v>0</v>
      </c>
      <c r="E262" s="52">
        <f t="shared" si="50"/>
        <v>0</v>
      </c>
      <c r="F262" s="52">
        <f t="shared" si="51"/>
        <v>0</v>
      </c>
      <c r="G262" s="66">
        <f>IF([1]ISIAN_RAB!$G$18=4,(VLOOKUP(RINCIAN_RAB_JASA!A262,'[1]HS_SEP 24'!$B$12:P865,13,FALSE)),(VLOOKUP(RINCIAN_RAB_JASA!A262,'[1]HS_SEP 24'!$B$12:$P$520,4,FALSE)))</f>
        <v>404340</v>
      </c>
      <c r="H262" s="66">
        <f>IF([1]ISIAN_RAB!$G$18=4,(VLOOKUP(A262,'[1]HS_SEP 24'!$B$12:$P$519,14,FALSE)),(IF([1]ISIAN_RAB!$G$18=2,(VLOOKUP(A262,'[1]HS_SEP 24'!$B$12:$P$519,7,FALSE)),(IF([1]ISIAN_RAB!$G$18=3,(VLOOKUP(A262,'[1]HS_SEP 24'!$B$12:$P4120,9,FALSE)),(IF([1]ISIAN_RAB!$G$18=5,(VLOOKUP(A262,'[1]HS_SEP 24'!$B$12:$P$519,11,FALSE)),"salah")))))))</f>
        <v>26328.059985902401</v>
      </c>
      <c r="I262" s="52">
        <f t="shared" si="52"/>
        <v>0</v>
      </c>
      <c r="J262" s="66">
        <f t="shared" si="53"/>
        <v>0</v>
      </c>
      <c r="K262" s="53">
        <f t="shared" si="54"/>
        <v>0</v>
      </c>
    </row>
    <row r="263" spans="1:11" ht="15" customHeight="1" x14ac:dyDescent="0.3">
      <c r="A263" s="107"/>
      <c r="B263" s="139" t="s">
        <v>49</v>
      </c>
      <c r="C263" s="118"/>
      <c r="D263" s="67">
        <f>D243</f>
        <v>0</v>
      </c>
      <c r="E263" s="52"/>
      <c r="F263" s="52"/>
      <c r="G263" s="66"/>
      <c r="H263" s="66"/>
      <c r="I263" s="52"/>
      <c r="J263" s="66"/>
      <c r="K263" s="53"/>
    </row>
    <row r="264" spans="1:11" ht="15" customHeight="1" x14ac:dyDescent="0.3">
      <c r="A264" s="100">
        <v>245</v>
      </c>
      <c r="B264" s="48" t="str">
        <f>VLOOKUP(A264,'[1]HS_SEP 24'!$B$12:$D$519,2,FALSE)</f>
        <v>Terminal Lug 35 mm - Cu 1 Hole</v>
      </c>
      <c r="C264" s="75" t="s">
        <v>28</v>
      </c>
      <c r="D264" s="67">
        <f>D263*6</f>
        <v>0</v>
      </c>
      <c r="E264" s="52">
        <f t="shared" ref="E264:E280" si="56">D264-F264</f>
        <v>0</v>
      </c>
      <c r="F264" s="52">
        <f t="shared" ref="F264:F280" si="57">IF(G264="PLN",D264,0)</f>
        <v>0</v>
      </c>
      <c r="G264" s="66" t="str">
        <f>IF([1]ISIAN_RAB!$G$18=4,(VLOOKUP(RINCIAN_RAB_JASA!A264,'[1]HS_SEP 24'!$B$12:P867,13,FALSE)),(VLOOKUP(RINCIAN_RAB_JASA!A264,'[1]HS_SEP 24'!$B$12:$P$520,4,FALSE)))</f>
        <v>PLN</v>
      </c>
      <c r="H264" s="66">
        <f>IF([1]ISIAN_RAB!$G$18=4,(VLOOKUP(A264,'[1]HS_SEP 24'!$B$12:$P$519,14,FALSE)),(IF([1]ISIAN_RAB!$G$18=2,(VLOOKUP(A264,'[1]HS_SEP 24'!$B$12:$P$519,7,FALSE)),(IF([1]ISIAN_RAB!$G$18=3,(VLOOKUP(A264,'[1]HS_SEP 24'!$B$12:$P4122,9,FALSE)),(IF([1]ISIAN_RAB!$G$18=5,(VLOOKUP(A264,'[1]HS_SEP 24'!$B$12:$P$519,11,FALSE)),"salah")))))))</f>
        <v>8790.2099952932003</v>
      </c>
      <c r="I264" s="52" t="str">
        <f t="shared" ref="I264:I280" si="58">IF(E264&lt;0,0,IF(G264="PLN","PLN",E264*G264))</f>
        <v>PLN</v>
      </c>
      <c r="J264" s="66">
        <f t="shared" ref="J264:J280" si="59">IF(D264&lt;0,0,D264*H264)</f>
        <v>0</v>
      </c>
      <c r="K264" s="53">
        <f t="shared" ref="K264:K280" si="60">SUM(I264:J264)</f>
        <v>0</v>
      </c>
    </row>
    <row r="265" spans="1:11" ht="15" customHeight="1" x14ac:dyDescent="0.3">
      <c r="A265" s="107">
        <v>431</v>
      </c>
      <c r="B265" s="48" t="str">
        <f>VLOOKUP(A265,'[1]HS_SEP 24'!$B$12:$D$519,2,FALSE)</f>
        <v>Polymer Arrester 24 kV - 10 kA</v>
      </c>
      <c r="C265" s="118" t="s">
        <v>28</v>
      </c>
      <c r="D265" s="67">
        <f>D263*3</f>
        <v>0</v>
      </c>
      <c r="E265" s="52">
        <f t="shared" si="56"/>
        <v>0</v>
      </c>
      <c r="F265" s="52">
        <f t="shared" si="57"/>
        <v>0</v>
      </c>
      <c r="G265" s="66" t="str">
        <f>IF([1]ISIAN_RAB!$G$18=4,(VLOOKUP(RINCIAN_RAB_JASA!A265,'[1]HS_SEP 24'!$B$12:P868,13,FALSE)),(VLOOKUP(RINCIAN_RAB_JASA!A265,'[1]HS_SEP 24'!$B$12:$P$520,4,FALSE)))</f>
        <v>PLN</v>
      </c>
      <c r="H265" s="66">
        <f>IF([1]ISIAN_RAB!$G$18=4,(VLOOKUP(A265,'[1]HS_SEP 24'!$B$12:$P$519,14,FALSE)),(IF([1]ISIAN_RAB!$G$18=2,(VLOOKUP(A265,'[1]HS_SEP 24'!$B$12:$P$519,7,FALSE)),(IF([1]ISIAN_RAB!$G$18=3,(VLOOKUP(A265,'[1]HS_SEP 24'!$B$12:$P4123,9,FALSE)),(IF([1]ISIAN_RAB!$G$18=5,(VLOOKUP(A265,'[1]HS_SEP 24'!$B$12:$P$519,11,FALSE)),"salah")))))))</f>
        <v>26634.9599857381</v>
      </c>
      <c r="I265" s="52" t="str">
        <f t="shared" si="58"/>
        <v>PLN</v>
      </c>
      <c r="J265" s="66">
        <f t="shared" si="59"/>
        <v>0</v>
      </c>
      <c r="K265" s="53">
        <f t="shared" si="60"/>
        <v>0</v>
      </c>
    </row>
    <row r="266" spans="1:11" ht="15" customHeight="1" x14ac:dyDescent="0.3">
      <c r="A266" s="107">
        <v>104</v>
      </c>
      <c r="B266" s="48" t="str">
        <f>VLOOKUP(A266,'[1]HS_SEP 24'!$B$12:$D$519,2,FALSE)</f>
        <v>NYA 35 sq mm (SPLN)</v>
      </c>
      <c r="C266" s="118" t="s">
        <v>25</v>
      </c>
      <c r="D266" s="67">
        <f>D263*(1.2*3)</f>
        <v>0</v>
      </c>
      <c r="E266" s="52">
        <f t="shared" si="56"/>
        <v>0</v>
      </c>
      <c r="F266" s="52">
        <f t="shared" si="57"/>
        <v>0</v>
      </c>
      <c r="G266" s="66">
        <f>IF([1]ISIAN_RAB!$G$18=4,(VLOOKUP(RINCIAN_RAB_JASA!A266,'[1]HS_SEP 24'!$B$12:P869,13,FALSE)),(VLOOKUP(RINCIAN_RAB_JASA!A266,'[1]HS_SEP 24'!$B$12:$P$520,4,FALSE)))</f>
        <v>79269.512367765405</v>
      </c>
      <c r="H266" s="66">
        <f>IF([1]ISIAN_RAB!$G$18=4,(VLOOKUP(A266,'[1]HS_SEP 24'!$B$12:$P$519,14,FALSE)),(IF([1]ISIAN_RAB!$G$18=2,(VLOOKUP(A266,'[1]HS_SEP 24'!$B$12:$P$519,7,FALSE)),(IF([1]ISIAN_RAB!$G$18=3,(VLOOKUP(A266,'[1]HS_SEP 24'!$B$12:$P4124,9,FALSE)),(IF([1]ISIAN_RAB!$G$18=5,(VLOOKUP(A266,'[1]HS_SEP 24'!$B$12:$P$519,11,FALSE)),"salah")))))))</f>
        <v>7685.3699958848001</v>
      </c>
      <c r="I266" s="52">
        <f t="shared" si="58"/>
        <v>0</v>
      </c>
      <c r="J266" s="66">
        <f t="shared" si="59"/>
        <v>0</v>
      </c>
      <c r="K266" s="53">
        <f t="shared" si="60"/>
        <v>0</v>
      </c>
    </row>
    <row r="267" spans="1:11" ht="15" customHeight="1" x14ac:dyDescent="0.3">
      <c r="A267" s="119">
        <v>106</v>
      </c>
      <c r="B267" s="48" t="str">
        <f>VLOOKUP(A267,'[1]HS_SEP 24'!$B$12:$D$519,2,FALSE)</f>
        <v>NYAF 35 sq mm u/bawah Arrester (SPLN)</v>
      </c>
      <c r="C267" s="118" t="s">
        <v>25</v>
      </c>
      <c r="D267" s="67">
        <f>D263*(0.75*3)</f>
        <v>0</v>
      </c>
      <c r="E267" s="52">
        <f t="shared" si="56"/>
        <v>0</v>
      </c>
      <c r="F267" s="52">
        <f t="shared" si="57"/>
        <v>0</v>
      </c>
      <c r="G267" s="66">
        <f>IF([1]ISIAN_RAB!$G$18=4,(VLOOKUP(RINCIAN_RAB_JASA!A267,'[1]HS_SEP 24'!$B$12:P870,13,FALSE)),(VLOOKUP(RINCIAN_RAB_JASA!A267,'[1]HS_SEP 24'!$B$12:$P$520,4,FALSE)))</f>
        <v>92467.116262398704</v>
      </c>
      <c r="H267" s="66">
        <f>IF([1]ISIAN_RAB!$G$18=4,(VLOOKUP(A267,'[1]HS_SEP 24'!$B$12:$P$519,14,FALSE)),(IF([1]ISIAN_RAB!$G$18=2,(VLOOKUP(A267,'[1]HS_SEP 24'!$B$12:$P$519,7,FALSE)),(IF([1]ISIAN_RAB!$G$18=3,(VLOOKUP(A267,'[1]HS_SEP 24'!$B$12:$P4125,9,FALSE)),(IF([1]ISIAN_RAB!$G$18=5,(VLOOKUP(A267,'[1]HS_SEP 24'!$B$12:$P$519,11,FALSE)),"salah")))))))</f>
        <v>11048.399994084</v>
      </c>
      <c r="I267" s="52">
        <f t="shared" si="58"/>
        <v>0</v>
      </c>
      <c r="J267" s="66">
        <f t="shared" si="59"/>
        <v>0</v>
      </c>
      <c r="K267" s="53">
        <f t="shared" si="60"/>
        <v>0</v>
      </c>
    </row>
    <row r="268" spans="1:11" ht="15" customHeight="1" x14ac:dyDescent="0.3">
      <c r="A268" s="103">
        <v>296</v>
      </c>
      <c r="B268" s="48" t="str">
        <f>VLOOKUP(A268,'[1]HS_SEP 24'!$B$12:$D$519,2,FALSE)</f>
        <v>C Clamp Cu 50 mm</v>
      </c>
      <c r="C268" s="75" t="s">
        <v>28</v>
      </c>
      <c r="D268" s="67">
        <f>D263*3</f>
        <v>0</v>
      </c>
      <c r="E268" s="52">
        <f t="shared" si="56"/>
        <v>0</v>
      </c>
      <c r="F268" s="52">
        <f t="shared" si="57"/>
        <v>0</v>
      </c>
      <c r="G268" s="66">
        <f>IF([1]ISIAN_RAB!$G$18=4,(VLOOKUP(RINCIAN_RAB_JASA!A268,'[1]HS_SEP 24'!$B$12:P871,13,FALSE)),(VLOOKUP(RINCIAN_RAB_JASA!A268,'[1]HS_SEP 24'!$B$12:$P$520,4,FALSE)))</f>
        <v>31350</v>
      </c>
      <c r="H268" s="66">
        <f>IF([1]ISIAN_RAB!$G$18=4,(VLOOKUP(A268,'[1]HS_SEP 24'!$B$12:$P$519,14,FALSE)),(IF([1]ISIAN_RAB!$G$18=2,(VLOOKUP(A268,'[1]HS_SEP 24'!$B$12:$P$519,7,FALSE)),(IF([1]ISIAN_RAB!$G$18=3,(VLOOKUP(A268,'[1]HS_SEP 24'!$B$12:$P4126,9,FALSE)),(IF([1]ISIAN_RAB!$G$18=5,(VLOOKUP(A268,'[1]HS_SEP 24'!$B$12:$P$519,11,FALSE)),"salah")))))))</f>
        <v>12252.2399934394</v>
      </c>
      <c r="I268" s="52">
        <f t="shared" si="58"/>
        <v>0</v>
      </c>
      <c r="J268" s="66">
        <f t="shared" si="59"/>
        <v>0</v>
      </c>
      <c r="K268" s="53">
        <f t="shared" si="60"/>
        <v>0</v>
      </c>
    </row>
    <row r="269" spans="1:11" ht="15" customHeight="1" x14ac:dyDescent="0.3">
      <c r="A269" s="100"/>
      <c r="B269" s="122"/>
      <c r="C269" s="75"/>
      <c r="D269" s="67"/>
      <c r="E269" s="52"/>
      <c r="F269" s="52"/>
      <c r="G269" s="66"/>
      <c r="H269" s="66"/>
      <c r="I269" s="52"/>
      <c r="J269" s="66"/>
      <c r="K269" s="53"/>
    </row>
    <row r="270" spans="1:11" s="99" customFormat="1" ht="15" customHeight="1" x14ac:dyDescent="0.3">
      <c r="A270" s="108"/>
      <c r="B270" s="109" t="s">
        <v>55</v>
      </c>
      <c r="C270" s="110">
        <v>0</v>
      </c>
      <c r="D270" s="95">
        <f>[1]ISIAN_RAB!H38</f>
        <v>0</v>
      </c>
      <c r="E270" s="97"/>
      <c r="F270" s="97"/>
      <c r="G270" s="149"/>
      <c r="H270" s="149"/>
      <c r="I270" s="97"/>
      <c r="J270" s="149"/>
      <c r="K270" s="98"/>
    </row>
    <row r="271" spans="1:11" ht="15" customHeight="1" x14ac:dyDescent="0.3">
      <c r="A271" s="103"/>
      <c r="B271" s="101" t="s">
        <v>31</v>
      </c>
      <c r="C271" s="105"/>
      <c r="D271" s="106"/>
      <c r="E271" s="52"/>
      <c r="F271" s="52"/>
      <c r="G271" s="66"/>
      <c r="H271" s="66"/>
      <c r="I271" s="52"/>
      <c r="J271" s="66"/>
      <c r="K271" s="53"/>
    </row>
    <row r="272" spans="1:11" ht="15" customHeight="1" x14ac:dyDescent="0.3">
      <c r="A272" s="100">
        <v>267</v>
      </c>
      <c r="B272" s="48" t="str">
        <f>VLOOKUP(A272,'[1]HS_SEP 24'!$B$12:$D$519,2,FALSE)</f>
        <v>Arm Tie Band 8"(TM) (t = 6 mm x 42 mm) HDG TM lengkap Bolt&amp;Nut-HDG</v>
      </c>
      <c r="C272" s="105" t="s">
        <v>28</v>
      </c>
      <c r="D272" s="106">
        <f>D270*4</f>
        <v>0</v>
      </c>
      <c r="E272" s="52">
        <f t="shared" si="56"/>
        <v>0</v>
      </c>
      <c r="F272" s="52">
        <f t="shared" si="57"/>
        <v>0</v>
      </c>
      <c r="G272" s="66">
        <f>IF([1]ISIAN_RAB!$G$18=4,(VLOOKUP(RINCIAN_RAB_JASA!A272,'[1]HS_SEP 24'!$B$12:P875,13,FALSE)),(VLOOKUP(RINCIAN_RAB_JASA!A272,'[1]HS_SEP 24'!$B$12:$P$520,4,FALSE)))</f>
        <v>83629</v>
      </c>
      <c r="H272" s="66">
        <f>IF([1]ISIAN_RAB!$G$18=4,(VLOOKUP(A272,'[1]HS_SEP 24'!$B$12:$P$519,14,FALSE)),(IF([1]ISIAN_RAB!$G$18=2,(VLOOKUP(A272,'[1]HS_SEP 24'!$B$12:$P$519,7,FALSE)),(IF([1]ISIAN_RAB!$G$18=3,(VLOOKUP(A272,'[1]HS_SEP 24'!$B$12:$P4130,9,FALSE)),(IF([1]ISIAN_RAB!$G$18=5,(VLOOKUP(A272,'[1]HS_SEP 24'!$B$12:$P$519,11,FALSE)),"salah")))))))</f>
        <v>23971.859987164</v>
      </c>
      <c r="I272" s="52">
        <f t="shared" si="58"/>
        <v>0</v>
      </c>
      <c r="J272" s="66">
        <f t="shared" si="59"/>
        <v>0</v>
      </c>
      <c r="K272" s="53">
        <f t="shared" si="60"/>
        <v>0</v>
      </c>
    </row>
    <row r="273" spans="1:11" ht="15" customHeight="1" x14ac:dyDescent="0.3">
      <c r="A273" s="100">
        <v>288</v>
      </c>
      <c r="B273" s="48" t="str">
        <f>VLOOKUP(A273,'[1]HS_SEP 24'!$B$12:$D$519,2,FALSE)</f>
        <v>Bolt &amp; Nut M.16 x 50 - HDG</v>
      </c>
      <c r="C273" s="75" t="s">
        <v>28</v>
      </c>
      <c r="D273" s="67">
        <f>D272*2</f>
        <v>0</v>
      </c>
      <c r="E273" s="52">
        <f t="shared" si="56"/>
        <v>0</v>
      </c>
      <c r="F273" s="52">
        <f t="shared" si="57"/>
        <v>0</v>
      </c>
      <c r="G273" s="66">
        <f>IF([1]ISIAN_RAB!$G$18=4,(VLOOKUP(RINCIAN_RAB_JASA!A273,'[1]HS_SEP 24'!$B$12:P876,13,FALSE)),(VLOOKUP(RINCIAN_RAB_JASA!A273,'[1]HS_SEP 24'!$B$12:$P$520,4,FALSE)))</f>
        <v>11856</v>
      </c>
      <c r="H273" s="66">
        <f>IF([1]ISIAN_RAB!$G$18=4,(VLOOKUP(A273,'[1]HS_SEP 24'!$B$12:$P$519,14,FALSE)),(IF([1]ISIAN_RAB!$G$18=2,(VLOOKUP(A273,'[1]HS_SEP 24'!$B$12:$P$519,7,FALSE)),(IF([1]ISIAN_RAB!$G$18=3,(VLOOKUP(A273,'[1]HS_SEP 24'!$B$12:$P4131,9,FALSE)),(IF([1]ISIAN_RAB!$G$18=5,(VLOOKUP(A273,'[1]HS_SEP 24'!$B$12:$P$519,11,FALSE)),"salah")))))))</f>
        <v>2290.8599987733401</v>
      </c>
      <c r="I273" s="52">
        <f t="shared" si="58"/>
        <v>0</v>
      </c>
      <c r="J273" s="66">
        <f t="shared" si="59"/>
        <v>0</v>
      </c>
      <c r="K273" s="53">
        <f t="shared" si="60"/>
        <v>0</v>
      </c>
    </row>
    <row r="274" spans="1:11" ht="15" customHeight="1" x14ac:dyDescent="0.3">
      <c r="A274" s="100">
        <v>340</v>
      </c>
      <c r="B274" s="48" t="str">
        <f>VLOOKUP(A274,'[1]HS_SEP 24'!$B$12:$D$519,2,FALSE)</f>
        <v>Extension for GW type B - (Acc.MVTIC)</v>
      </c>
      <c r="C274" s="75" t="s">
        <v>28</v>
      </c>
      <c r="D274" s="67">
        <f>D270*2</f>
        <v>0</v>
      </c>
      <c r="E274" s="52">
        <f t="shared" si="56"/>
        <v>0</v>
      </c>
      <c r="F274" s="52">
        <f t="shared" si="57"/>
        <v>0</v>
      </c>
      <c r="G274" s="66">
        <f>IF([1]ISIAN_RAB!$G$18=4,(VLOOKUP(RINCIAN_RAB_JASA!A274,'[1]HS_SEP 24'!$B$12:P877,13,FALSE)),(VLOOKUP(RINCIAN_RAB_JASA!A274,'[1]HS_SEP 24'!$B$12:$P$520,4,FALSE)))</f>
        <v>26934</v>
      </c>
      <c r="H274" s="66">
        <f>IF([1]ISIAN_RAB!$G$18=4,(VLOOKUP(A274,'[1]HS_SEP 24'!$B$12:$P$519,14,FALSE)),(IF([1]ISIAN_RAB!$G$18=2,(VLOOKUP(A274,'[1]HS_SEP 24'!$B$12:$P$519,7,FALSE)),(IF([1]ISIAN_RAB!$G$18=3,(VLOOKUP(A274,'[1]HS_SEP 24'!$B$12:$P4132,9,FALSE)),(IF([1]ISIAN_RAB!$G$18=5,(VLOOKUP(A274,'[1]HS_SEP 24'!$B$12:$P$519,11,FALSE)),"salah")))))))</f>
        <v>2633.39999858992</v>
      </c>
      <c r="I274" s="52">
        <f t="shared" si="58"/>
        <v>0</v>
      </c>
      <c r="J274" s="66">
        <f t="shared" si="59"/>
        <v>0</v>
      </c>
      <c r="K274" s="53">
        <f t="shared" si="60"/>
        <v>0</v>
      </c>
    </row>
    <row r="275" spans="1:11" ht="15" customHeight="1" x14ac:dyDescent="0.3">
      <c r="A275" s="100"/>
      <c r="B275" s="101" t="s">
        <v>32</v>
      </c>
      <c r="C275" s="75"/>
      <c r="D275" s="67">
        <f>D270</f>
        <v>0</v>
      </c>
      <c r="E275" s="52"/>
      <c r="F275" s="52"/>
      <c r="G275" s="66"/>
      <c r="H275" s="66"/>
      <c r="I275" s="52"/>
      <c r="J275" s="66"/>
      <c r="K275" s="53"/>
    </row>
    <row r="276" spans="1:11" ht="15" customHeight="1" x14ac:dyDescent="0.3">
      <c r="A276" s="100">
        <v>200</v>
      </c>
      <c r="B276" s="48" t="str">
        <f>VLOOKUP(A276,'[1]HS_SEP 24'!$B$12:$D$519,2,FALSE)</f>
        <v xml:space="preserve">Plastic Strap </v>
      </c>
      <c r="C276" s="75" t="s">
        <v>28</v>
      </c>
      <c r="D276" s="67">
        <f>D275*4</f>
        <v>0</v>
      </c>
      <c r="E276" s="52">
        <f t="shared" si="56"/>
        <v>0</v>
      </c>
      <c r="F276" s="52">
        <f t="shared" si="57"/>
        <v>0</v>
      </c>
      <c r="G276" s="66">
        <f>IF([1]ISIAN_RAB!$G$18=4,(VLOOKUP(RINCIAN_RAB_JASA!A276,'[1]HS_SEP 24'!$B$12:P879,13,FALSE)),(VLOOKUP(RINCIAN_RAB_JASA!A276,'[1]HS_SEP 24'!$B$12:$P$520,4,FALSE)))</f>
        <v>2355.41669904218</v>
      </c>
      <c r="H276" s="66">
        <f>IF([1]ISIAN_RAB!$G$18=4,(VLOOKUP(A276,'[1]HS_SEP 24'!$B$12:$P$519,14,FALSE)),(IF([1]ISIAN_RAB!$G$18=2,(VLOOKUP(A276,'[1]HS_SEP 24'!$B$12:$P$519,7,FALSE)),(IF([1]ISIAN_RAB!$G$18=3,(VLOOKUP(A276,'[1]HS_SEP 24'!$B$12:$P4134,9,FALSE)),(IF([1]ISIAN_RAB!$G$18=5,(VLOOKUP(A276,'[1]HS_SEP 24'!$B$12:$P$519,11,FALSE)),"salah")))))))</f>
        <v>2131.4699988586799</v>
      </c>
      <c r="I276" s="52">
        <f t="shared" si="58"/>
        <v>0</v>
      </c>
      <c r="J276" s="66">
        <f t="shared" si="59"/>
        <v>0</v>
      </c>
      <c r="K276" s="53">
        <f t="shared" si="60"/>
        <v>0</v>
      </c>
    </row>
    <row r="277" spans="1:11" ht="15" customHeight="1" x14ac:dyDescent="0.3">
      <c r="A277" s="107">
        <v>439</v>
      </c>
      <c r="B277" s="48" t="str">
        <f>VLOOKUP(A277,'[1]HS_SEP 24'!$B$12:$D$519,2,FALSE)</f>
        <v>Preformed Termination 70 mm (542/u/2009)</v>
      </c>
      <c r="C277" s="75" t="s">
        <v>28</v>
      </c>
      <c r="D277" s="67">
        <f>D275*2</f>
        <v>0</v>
      </c>
      <c r="E277" s="52">
        <f t="shared" si="56"/>
        <v>0</v>
      </c>
      <c r="F277" s="52">
        <f t="shared" si="57"/>
        <v>0</v>
      </c>
      <c r="G277" s="66">
        <f>IF([1]ISIAN_RAB!$G$18=4,(VLOOKUP(RINCIAN_RAB_JASA!A277,'[1]HS_SEP 24'!$B$12:P880,13,FALSE)),(VLOOKUP(RINCIAN_RAB_JASA!A277,'[1]HS_SEP 24'!$B$12:$P$520,4,FALSE)))</f>
        <v>70375</v>
      </c>
      <c r="H277" s="66">
        <f>IF([1]ISIAN_RAB!$G$18=4,(VLOOKUP(A277,'[1]HS_SEP 24'!$B$12:$P$519,14,FALSE)),(IF([1]ISIAN_RAB!$G$18=2,(VLOOKUP(A277,'[1]HS_SEP 24'!$B$12:$P$519,7,FALSE)),(IF([1]ISIAN_RAB!$G$18=3,(VLOOKUP(A277,'[1]HS_SEP 24'!$B$12:$P4135,9,FALSE)),(IF([1]ISIAN_RAB!$G$18=5,(VLOOKUP(A277,'[1]HS_SEP 24'!$B$12:$P$519,11,FALSE)),"salah")))))))</f>
        <v>18644.6699900165</v>
      </c>
      <c r="I277" s="52">
        <f t="shared" si="58"/>
        <v>0</v>
      </c>
      <c r="J277" s="66">
        <f t="shared" si="59"/>
        <v>0</v>
      </c>
      <c r="K277" s="53">
        <f t="shared" si="60"/>
        <v>0</v>
      </c>
    </row>
    <row r="278" spans="1:11" ht="15" customHeight="1" x14ac:dyDescent="0.3">
      <c r="A278" s="100">
        <v>304</v>
      </c>
      <c r="B278" s="48" t="str">
        <f>VLOOKUP(A278,'[1]HS_SEP 24'!$B$12:$D$519,2,FALSE)</f>
        <v>Cousen/Thimble - (t = 2,5 mm)</v>
      </c>
      <c r="C278" s="75" t="s">
        <v>28</v>
      </c>
      <c r="D278" s="67">
        <f>D277</f>
        <v>0</v>
      </c>
      <c r="E278" s="52">
        <f t="shared" si="56"/>
        <v>0</v>
      </c>
      <c r="F278" s="52">
        <f t="shared" si="57"/>
        <v>0</v>
      </c>
      <c r="G278" s="66">
        <f>IF([1]ISIAN_RAB!$G$18=4,(VLOOKUP(RINCIAN_RAB_JASA!A278,'[1]HS_SEP 24'!$B$12:P881,13,FALSE)),(VLOOKUP(RINCIAN_RAB_JASA!A278,'[1]HS_SEP 24'!$B$12:$P$520,4,FALSE)))</f>
        <v>7775</v>
      </c>
      <c r="H278" s="66">
        <f>IF([1]ISIAN_RAB!$G$18=4,(VLOOKUP(A278,'[1]HS_SEP 24'!$B$12:$P$519,14,FALSE)),(IF([1]ISIAN_RAB!$G$18=2,(VLOOKUP(A278,'[1]HS_SEP 24'!$B$12:$P$519,7,FALSE)),(IF([1]ISIAN_RAB!$G$18=3,(VLOOKUP(A278,'[1]HS_SEP 24'!$B$12:$P4136,9,FALSE)),(IF([1]ISIAN_RAB!$G$18=5,(VLOOKUP(A278,'[1]HS_SEP 24'!$B$12:$P$519,11,FALSE)),"salah")))))))</f>
        <v>2397.7799987160902</v>
      </c>
      <c r="I278" s="52">
        <f t="shared" si="58"/>
        <v>0</v>
      </c>
      <c r="J278" s="66">
        <f t="shared" si="59"/>
        <v>0</v>
      </c>
      <c r="K278" s="53">
        <f t="shared" si="60"/>
        <v>0</v>
      </c>
    </row>
    <row r="279" spans="1:11" ht="15" customHeight="1" x14ac:dyDescent="0.3">
      <c r="A279" s="107">
        <v>497</v>
      </c>
      <c r="B279" s="48" t="str">
        <f>VLOOKUP(A279,'[1]HS_SEP 24'!$B$12:$D$519,2,FALSE)</f>
        <v>Turn Buckle TM 3/4" (7000 kg) - TM - (l=42 mm, t=6 mm)</v>
      </c>
      <c r="C279" s="75" t="s">
        <v>28</v>
      </c>
      <c r="D279" s="67">
        <f>D275*2</f>
        <v>0</v>
      </c>
      <c r="E279" s="52">
        <f t="shared" si="56"/>
        <v>0</v>
      </c>
      <c r="F279" s="52">
        <f t="shared" si="57"/>
        <v>0</v>
      </c>
      <c r="G279" s="66">
        <f>IF([1]ISIAN_RAB!$G$18=4,(VLOOKUP(RINCIAN_RAB_JASA!A279,'[1]HS_SEP 24'!$B$12:P882,13,FALSE)),(VLOOKUP(RINCIAN_RAB_JASA!A279,'[1]HS_SEP 24'!$B$12:$P$520,4,FALSE)))</f>
        <v>139951</v>
      </c>
      <c r="H279" s="66">
        <f>IF([1]ISIAN_RAB!$G$18=4,(VLOOKUP(A279,'[1]HS_SEP 24'!$B$12:$P$519,14,FALSE)),(IF([1]ISIAN_RAB!$G$18=2,(VLOOKUP(A279,'[1]HS_SEP 24'!$B$12:$P$519,7,FALSE)),(IF([1]ISIAN_RAB!$G$18=3,(VLOOKUP(A279,'[1]HS_SEP 24'!$B$12:$P4137,9,FALSE)),(IF([1]ISIAN_RAB!$G$18=5,(VLOOKUP(A279,'[1]HS_SEP 24'!$B$12:$P$519,11,FALSE)),"salah")))))))</f>
        <v>15981.5699914425</v>
      </c>
      <c r="I279" s="52">
        <f t="shared" si="58"/>
        <v>0</v>
      </c>
      <c r="J279" s="66">
        <f t="shared" si="59"/>
        <v>0</v>
      </c>
      <c r="K279" s="53">
        <f t="shared" si="60"/>
        <v>0</v>
      </c>
    </row>
    <row r="280" spans="1:11" ht="15" customHeight="1" x14ac:dyDescent="0.3">
      <c r="A280" s="100">
        <v>455</v>
      </c>
      <c r="B280" s="48" t="str">
        <f>VLOOKUP(A280,'[1]HS_SEP 24'!$B$12:$D$519,2,FALSE)</f>
        <v>Strain Clamp 150 - 240 mm - 3 nut</v>
      </c>
      <c r="C280" s="75" t="s">
        <v>26</v>
      </c>
      <c r="D280" s="67">
        <f>D279</f>
        <v>0</v>
      </c>
      <c r="E280" s="52">
        <f t="shared" si="56"/>
        <v>0</v>
      </c>
      <c r="F280" s="52">
        <f t="shared" si="57"/>
        <v>0</v>
      </c>
      <c r="G280" s="66">
        <f>IF([1]ISIAN_RAB!$G$18=4,(VLOOKUP(RINCIAN_RAB_JASA!A280,'[1]HS_SEP 24'!$B$12:P883,13,FALSE)),(VLOOKUP(RINCIAN_RAB_JASA!A280,'[1]HS_SEP 24'!$B$12:$P$520,4,FALSE)))</f>
        <v>189858</v>
      </c>
      <c r="H280" s="66">
        <f>IF([1]ISIAN_RAB!$G$18=4,(VLOOKUP(A280,'[1]HS_SEP 24'!$B$12:$P$519,14,FALSE)),(IF([1]ISIAN_RAB!$G$18=2,(VLOOKUP(A280,'[1]HS_SEP 24'!$B$12:$P$519,7,FALSE)),(IF([1]ISIAN_RAB!$G$18=3,(VLOOKUP(A280,'[1]HS_SEP 24'!$B$12:$P4138,9,FALSE)),(IF([1]ISIAN_RAB!$G$18=5,(VLOOKUP(A280,'[1]HS_SEP 24'!$B$12:$P$519,11,FALSE)),"salah")))))))</f>
        <v>21307.7699885906</v>
      </c>
      <c r="I280" s="52">
        <f t="shared" si="58"/>
        <v>0</v>
      </c>
      <c r="J280" s="66">
        <f t="shared" si="59"/>
        <v>0</v>
      </c>
      <c r="K280" s="53">
        <f t="shared" si="60"/>
        <v>0</v>
      </c>
    </row>
    <row r="281" spans="1:11" ht="15" customHeight="1" x14ac:dyDescent="0.3">
      <c r="A281" s="121"/>
      <c r="B281" s="153"/>
      <c r="C281" s="120"/>
      <c r="D281" s="133"/>
      <c r="E281" s="52"/>
      <c r="F281" s="52"/>
      <c r="G281" s="66"/>
      <c r="H281" s="66"/>
      <c r="I281" s="52"/>
      <c r="J281" s="66"/>
      <c r="K281" s="53"/>
    </row>
    <row r="282" spans="1:11" ht="15" hidden="1" thickTop="1" x14ac:dyDescent="0.3">
      <c r="A282" s="20" t="s">
        <v>11</v>
      </c>
      <c r="B282" s="21" t="s">
        <v>122</v>
      </c>
      <c r="C282" s="21" t="s">
        <v>12</v>
      </c>
      <c r="D282" s="21" t="s">
        <v>13</v>
      </c>
      <c r="E282" s="21"/>
      <c r="F282" s="21"/>
      <c r="G282" s="22" t="s">
        <v>14</v>
      </c>
      <c r="H282" s="23"/>
      <c r="I282" s="22" t="s">
        <v>15</v>
      </c>
      <c r="J282" s="22"/>
      <c r="K282" s="24" t="s">
        <v>16</v>
      </c>
    </row>
    <row r="283" spans="1:11" hidden="1" x14ac:dyDescent="0.3">
      <c r="A283" s="25"/>
      <c r="B283" s="26"/>
      <c r="C283" s="26"/>
      <c r="D283" s="27" t="s">
        <v>17</v>
      </c>
      <c r="E283" s="27" t="s">
        <v>18</v>
      </c>
      <c r="F283" s="27" t="s">
        <v>19</v>
      </c>
      <c r="G283" s="28" t="s">
        <v>20</v>
      </c>
      <c r="H283" s="28" t="s">
        <v>21</v>
      </c>
      <c r="I283" s="28" t="s">
        <v>20</v>
      </c>
      <c r="J283" s="29" t="s">
        <v>21</v>
      </c>
      <c r="K283" s="30"/>
    </row>
    <row r="284" spans="1:11" hidden="1" x14ac:dyDescent="0.3">
      <c r="A284" s="31">
        <v>1</v>
      </c>
      <c r="B284" s="32">
        <v>2</v>
      </c>
      <c r="C284" s="33">
        <v>3</v>
      </c>
      <c r="D284" s="33">
        <v>5</v>
      </c>
      <c r="E284" s="33">
        <v>6</v>
      </c>
      <c r="F284" s="33">
        <v>7</v>
      </c>
      <c r="G284" s="34">
        <v>8</v>
      </c>
      <c r="H284" s="34">
        <v>9</v>
      </c>
      <c r="I284" s="34" t="s">
        <v>22</v>
      </c>
      <c r="J284" s="34" t="s">
        <v>23</v>
      </c>
      <c r="K284" s="35" t="s">
        <v>24</v>
      </c>
    </row>
    <row r="285" spans="1:11" s="63" customFormat="1" ht="15" hidden="1" customHeight="1" x14ac:dyDescent="0.3">
      <c r="A285" s="56"/>
      <c r="B285" s="57" t="s">
        <v>30</v>
      </c>
      <c r="C285" s="58"/>
      <c r="D285" s="60">
        <f>[1]ISIAN_RAB!D28</f>
        <v>0</v>
      </c>
      <c r="E285" s="60"/>
      <c r="F285" s="60"/>
      <c r="G285" s="61"/>
      <c r="H285" s="61"/>
      <c r="I285" s="61"/>
      <c r="J285" s="61"/>
      <c r="K285" s="62"/>
    </row>
    <row r="286" spans="1:11" ht="15" hidden="1" customHeight="1" x14ac:dyDescent="0.3">
      <c r="A286" s="47"/>
      <c r="B286" s="64" t="s">
        <v>31</v>
      </c>
      <c r="C286" s="49"/>
      <c r="D286" s="51"/>
      <c r="E286" s="51"/>
      <c r="F286" s="51"/>
      <c r="G286" s="52"/>
      <c r="H286" s="52"/>
      <c r="I286" s="52"/>
      <c r="J286" s="52"/>
      <c r="K286" s="53"/>
    </row>
    <row r="287" spans="1:11" ht="15" hidden="1" customHeight="1" x14ac:dyDescent="0.3">
      <c r="A287" s="47">
        <v>23</v>
      </c>
      <c r="B287" s="48" t="str">
        <f>VLOOKUP(A287,'[1]HS_SEP 24'!$B$12:$D$519,2,FALSE)</f>
        <v>Beton Block 400 x 400 x 100 - kotak</v>
      </c>
      <c r="C287" s="49" t="s">
        <v>28</v>
      </c>
      <c r="D287" s="52">
        <f>D285*1</f>
        <v>0</v>
      </c>
      <c r="E287" s="52">
        <f>D287-F287</f>
        <v>0</v>
      </c>
      <c r="F287" s="52">
        <f>IF(G287="PLN",D287,0)</f>
        <v>0</v>
      </c>
      <c r="G287" s="66">
        <f>IF([1]ISIAN_RAB!$G$18=4,(VLOOKUP(RINCIAN_RAB_JASA!A287,'[1]HS_SEP 24'!$B$12:P520,13,FALSE)),(VLOOKUP(RINCIAN_RAB_JASA!A287,'[1]HS_SEP 24'!$B$12:$P$520,4,FALSE)))</f>
        <v>187872.21172360299</v>
      </c>
      <c r="H287" s="66">
        <f>IF([1]ISIAN_RAB!$G$18=4,(VLOOKUP(A287,'[1]HS_SEP 24'!$B$12:$P$519,14,FALSE)),(IF([1]ISIAN_RAB!$G$18=2,(VLOOKUP(A287,'[1]HS_SEP 24'!$B$12:$P$519,7,FALSE)),(IF([1]ISIAN_RAB!$G$18=3,(VLOOKUP(A287,'[1]HS_SEP 24'!$B$12:$P4519,9,FALSE)),(IF([1]ISIAN_RAB!$G$18=5,(VLOOKUP(A287,'[1]HS_SEP 24'!$B$12:$P$519,11,FALSE)),"salah")))))))</f>
        <v>117013.049937344</v>
      </c>
      <c r="I287" s="52">
        <f>IF(E287&lt;0,0,IF(G287="PLN","PLN",E287*G287))</f>
        <v>0</v>
      </c>
      <c r="J287" s="66">
        <f>IF(D287&lt;0,0,D287*H287)</f>
        <v>0</v>
      </c>
      <c r="K287" s="53">
        <f>SUM(I287:J287)</f>
        <v>0</v>
      </c>
    </row>
    <row r="288" spans="1:11" ht="15" hidden="1" customHeight="1" x14ac:dyDescent="0.3">
      <c r="A288" s="47">
        <v>501</v>
      </c>
      <c r="B288" s="48" t="str">
        <f>VLOOKUP(A288,'[1]HS_SEP 24'!$B$12:$D$519,2,FALSE)</f>
        <v>U - Bolt + Steel Plate TM/TR Bolt M.18 + 2 nut</v>
      </c>
      <c r="C288" s="49" t="s">
        <v>26</v>
      </c>
      <c r="D288" s="52">
        <f>D285*1</f>
        <v>0</v>
      </c>
      <c r="E288" s="52">
        <f>D288-F288</f>
        <v>0</v>
      </c>
      <c r="F288" s="52">
        <f>IF(G288="PLN",D288,0)</f>
        <v>0</v>
      </c>
      <c r="G288" s="66">
        <f>IF([1]ISIAN_RAB!$G$18=4,(VLOOKUP(RINCIAN_RAB_JASA!A288,'[1]HS_SEP 24'!$B$12:P521,13,FALSE)),(VLOOKUP(RINCIAN_RAB_JASA!A288,'[1]HS_SEP 24'!$B$12:$P$520,4,FALSE)))</f>
        <v>84826</v>
      </c>
      <c r="H288" s="66">
        <f>IF([1]ISIAN_RAB!$G$18=4,(VLOOKUP(A288,'[1]HS_SEP 24'!$B$12:$P$519,14,FALSE)),(IF([1]ISIAN_RAB!$G$18=2,(VLOOKUP(A288,'[1]HS_SEP 24'!$B$12:$P$519,7,FALSE)),(IF([1]ISIAN_RAB!$G$18=3,(VLOOKUP(A288,'[1]HS_SEP 24'!$B$12:$P4520,9,FALSE)),(IF([1]ISIAN_RAB!$G$18=5,(VLOOKUP(A288,'[1]HS_SEP 24'!$B$12:$P$519,11,FALSE)),"salah")))))))</f>
        <v>5859.8099968623101</v>
      </c>
      <c r="I288" s="52">
        <f>IF(E288&lt;0,0,IF(G288="PLN","PLN",E288*G288))</f>
        <v>0</v>
      </c>
      <c r="J288" s="66">
        <f>IF(D288&lt;0,0,D288*H288)</f>
        <v>0</v>
      </c>
      <c r="K288" s="53">
        <f>SUM(I288:J288)</f>
        <v>0</v>
      </c>
    </row>
    <row r="289" spans="1:11" ht="15" hidden="1" customHeight="1" x14ac:dyDescent="0.3">
      <c r="A289" s="47">
        <v>349</v>
      </c>
      <c r="B289" s="48" t="str">
        <f>VLOOKUP(A289,'[1]HS_SEP 24'!$B$12:$D$519,2,FALSE)</f>
        <v>Guy Wire Rod 5/8" (15 mm) - 2.500 mm - TM</v>
      </c>
      <c r="C289" s="49" t="s">
        <v>28</v>
      </c>
      <c r="D289" s="52">
        <f>D285*1</f>
        <v>0</v>
      </c>
      <c r="E289" s="52">
        <f>D289-F289</f>
        <v>0</v>
      </c>
      <c r="F289" s="52">
        <f>IF(G289="PLN",D289,0)</f>
        <v>0</v>
      </c>
      <c r="G289" s="66">
        <f>IF([1]ISIAN_RAB!$G$18=4,(VLOOKUP(RINCIAN_RAB_JASA!A289,'[1]HS_SEP 24'!$B$12:P522,13,FALSE)),(VLOOKUP(RINCIAN_RAB_JASA!A289,'[1]HS_SEP 24'!$B$12:$P$520,4,FALSE)))</f>
        <v>160772</v>
      </c>
      <c r="H289" s="66">
        <f>IF([1]ISIAN_RAB!$G$18=4,(VLOOKUP(A289,'[1]HS_SEP 24'!$B$12:$P$519,14,FALSE)),(IF([1]ISIAN_RAB!$G$18=2,(VLOOKUP(A289,'[1]HS_SEP 24'!$B$12:$P$519,7,FALSE)),(IF([1]ISIAN_RAB!$G$18=3,(VLOOKUP(A289,'[1]HS_SEP 24'!$B$12:$P4521,9,FALSE)),(IF([1]ISIAN_RAB!$G$18=5,(VLOOKUP(A289,'[1]HS_SEP 24'!$B$12:$P$519,11,FALSE)),"salah")))))))</f>
        <v>29253.509984335898</v>
      </c>
      <c r="I289" s="52">
        <f>IF(E289&lt;0,0,IF(G289="PLN","PLN",E289*G289))</f>
        <v>0</v>
      </c>
      <c r="J289" s="66">
        <f>IF(D289&lt;0,0,D289*H289)</f>
        <v>0</v>
      </c>
      <c r="K289" s="53">
        <f>SUM(I289:J289)</f>
        <v>0</v>
      </c>
    </row>
    <row r="290" spans="1:11" ht="15" hidden="1" customHeight="1" x14ac:dyDescent="0.3">
      <c r="A290" s="47"/>
      <c r="B290" s="64" t="s">
        <v>32</v>
      </c>
      <c r="C290" s="49"/>
      <c r="D290" s="52"/>
      <c r="E290" s="52"/>
      <c r="F290" s="52"/>
      <c r="G290" s="66"/>
      <c r="H290" s="66"/>
      <c r="I290" s="52"/>
      <c r="J290" s="66"/>
      <c r="K290" s="53"/>
    </row>
    <row r="291" spans="1:11" ht="15" hidden="1" customHeight="1" x14ac:dyDescent="0.3">
      <c r="A291" s="47">
        <v>79</v>
      </c>
      <c r="B291" s="48" t="str">
        <f>VLOOKUP(A291,'[1]HS_SEP 24'!$B$12:$D$519,2,FALSE)</f>
        <v>Guy Insulator MV (TM) - belimbing</v>
      </c>
      <c r="C291" s="49" t="s">
        <v>28</v>
      </c>
      <c r="D291" s="52">
        <f>D285*1</f>
        <v>0</v>
      </c>
      <c r="E291" s="52">
        <f t="shared" ref="E291:E299" si="61">D291-F291</f>
        <v>0</v>
      </c>
      <c r="F291" s="52">
        <f t="shared" ref="F291:F299" si="62">IF(G291="PLN",D291,0)</f>
        <v>0</v>
      </c>
      <c r="G291" s="66">
        <f>IF([1]ISIAN_RAB!$G$18=4,(VLOOKUP(RINCIAN_RAB_JASA!A291,'[1]HS_SEP 24'!$B$12:P524,13,FALSE)),(VLOOKUP(RINCIAN_RAB_JASA!A291,'[1]HS_SEP 24'!$B$12:$P$520,4,FALSE)))</f>
        <v>85302.995665312003</v>
      </c>
      <c r="H291" s="66">
        <f>IF([1]ISIAN_RAB!$G$18=4,(VLOOKUP(A291,'[1]HS_SEP 24'!$B$12:$P$519,14,FALSE)),(IF([1]ISIAN_RAB!$G$18=2,(VLOOKUP(A291,'[1]HS_SEP 24'!$B$12:$P$519,7,FALSE)),(IF([1]ISIAN_RAB!$G$18=3,(VLOOKUP(A291,'[1]HS_SEP 24'!$B$12:$P4523,9,FALSE)),(IF([1]ISIAN_RAB!$G$18=5,(VLOOKUP(A291,'[1]HS_SEP 24'!$B$12:$P$519,11,FALSE)),"salah")))))))</f>
        <v>7205.2199961419001</v>
      </c>
      <c r="I291" s="52">
        <f t="shared" ref="I291:I299" si="63">IF(E291&lt;0,0,IF(G291="PLN","PLN",E291*G291))</f>
        <v>0</v>
      </c>
      <c r="J291" s="66">
        <f t="shared" ref="J291:J299" si="64">IF(D291&lt;0,0,D291*H291)</f>
        <v>0</v>
      </c>
      <c r="K291" s="53">
        <f t="shared" ref="K291:K299" si="65">SUM(I291:J291)</f>
        <v>0</v>
      </c>
    </row>
    <row r="292" spans="1:11" ht="15" hidden="1" customHeight="1" x14ac:dyDescent="0.3">
      <c r="A292" s="47">
        <v>439</v>
      </c>
      <c r="B292" s="48" t="str">
        <f>VLOOKUP(A292,'[1]HS_SEP 24'!$B$12:$D$519,2,FALSE)</f>
        <v>Preformed Termination 70 mm (542/u/2009)</v>
      </c>
      <c r="C292" s="49" t="s">
        <v>28</v>
      </c>
      <c r="D292" s="52">
        <f>D285*4</f>
        <v>0</v>
      </c>
      <c r="E292" s="52">
        <f t="shared" si="61"/>
        <v>0</v>
      </c>
      <c r="F292" s="52">
        <f t="shared" si="62"/>
        <v>0</v>
      </c>
      <c r="G292" s="66">
        <f>IF([1]ISIAN_RAB!$G$18=4,(VLOOKUP(RINCIAN_RAB_JASA!A292,'[1]HS_SEP 24'!$B$12:P525,13,FALSE)),(VLOOKUP(RINCIAN_RAB_JASA!A292,'[1]HS_SEP 24'!$B$12:$P$520,4,FALSE)))</f>
        <v>70375</v>
      </c>
      <c r="H292" s="66">
        <f>IF([1]ISIAN_RAB!$G$18=4,(VLOOKUP(A292,'[1]HS_SEP 24'!$B$12:$P$519,14,FALSE)),(IF([1]ISIAN_RAB!$G$18=2,(VLOOKUP(A292,'[1]HS_SEP 24'!$B$12:$P$519,7,FALSE)),(IF([1]ISIAN_RAB!$G$18=3,(VLOOKUP(A292,'[1]HS_SEP 24'!$B$12:$P4524,9,FALSE)),(IF([1]ISIAN_RAB!$G$18=5,(VLOOKUP(A292,'[1]HS_SEP 24'!$B$12:$P$519,11,FALSE)),"salah")))))))</f>
        <v>18644.6699900165</v>
      </c>
      <c r="I292" s="52">
        <f t="shared" si="63"/>
        <v>0</v>
      </c>
      <c r="J292" s="66">
        <f t="shared" si="64"/>
        <v>0</v>
      </c>
      <c r="K292" s="53">
        <f t="shared" si="65"/>
        <v>0</v>
      </c>
    </row>
    <row r="293" spans="1:11" ht="15" hidden="1" customHeight="1" x14ac:dyDescent="0.3">
      <c r="A293" s="47">
        <v>343</v>
      </c>
      <c r="B293" s="48" t="str">
        <f>VLOOKUP(A293,'[1]HS_SEP 24'!$B$12:$D$519,2,FALSE)</f>
        <v>Galvanized Steel Wire 70 mm - HDG</v>
      </c>
      <c r="C293" s="49" t="s">
        <v>25</v>
      </c>
      <c r="D293" s="52">
        <f>D285*12</f>
        <v>0</v>
      </c>
      <c r="E293" s="52">
        <f t="shared" si="61"/>
        <v>0</v>
      </c>
      <c r="F293" s="52">
        <f t="shared" si="62"/>
        <v>0</v>
      </c>
      <c r="G293" s="66" t="str">
        <f>IF([1]ISIAN_RAB!$G$18=4,(VLOOKUP(RINCIAN_RAB_JASA!A293,'[1]HS_SEP 24'!$B$12:P526,13,FALSE)),(VLOOKUP(RINCIAN_RAB_JASA!A293,'[1]HS_SEP 24'!$B$12:$P$520,4,FALSE)))</f>
        <v>PLN</v>
      </c>
      <c r="H293" s="66">
        <f>IF([1]ISIAN_RAB!$G$18=4,(VLOOKUP(A293,'[1]HS_SEP 24'!$B$12:$P$519,14,FALSE)),(IF([1]ISIAN_RAB!$G$18=2,(VLOOKUP(A293,'[1]HS_SEP 24'!$B$12:$P$519,7,FALSE)),(IF([1]ISIAN_RAB!$G$18=3,(VLOOKUP(A293,'[1]HS_SEP 24'!$B$12:$P4525,9,FALSE)),(IF([1]ISIAN_RAB!$G$18=5,(VLOOKUP(A293,'[1]HS_SEP 24'!$B$12:$P$519,11,FALSE)),"salah")))))))</f>
        <v>3393.7199981827998</v>
      </c>
      <c r="I293" s="52" t="str">
        <f t="shared" si="63"/>
        <v>PLN</v>
      </c>
      <c r="J293" s="66">
        <f t="shared" si="64"/>
        <v>0</v>
      </c>
      <c r="K293" s="53">
        <f t="shared" si="65"/>
        <v>0</v>
      </c>
    </row>
    <row r="294" spans="1:11" ht="15" hidden="1" customHeight="1" x14ac:dyDescent="0.3">
      <c r="A294" s="47">
        <v>232</v>
      </c>
      <c r="B294" s="48" t="str">
        <f>VLOOKUP(A294,'[1]HS_SEP 24'!$B$12:$D$519,2,FALSE)</f>
        <v>Single Guy Wire Band 8" - (t = 6 mm x 42 mm) HDG TM lengkap Nut-HDG</v>
      </c>
      <c r="C294" s="49" t="s">
        <v>26</v>
      </c>
      <c r="D294" s="52">
        <f>D285*1</f>
        <v>0</v>
      </c>
      <c r="E294" s="52">
        <f t="shared" si="61"/>
        <v>0</v>
      </c>
      <c r="F294" s="52">
        <f t="shared" si="62"/>
        <v>0</v>
      </c>
      <c r="G294" s="66">
        <f>IF([1]ISIAN_RAB!$G$18=4,(VLOOKUP(RINCIAN_RAB_JASA!A294,'[1]HS_SEP 24'!$B$12:P527,13,FALSE)),(VLOOKUP(RINCIAN_RAB_JASA!A294,'[1]HS_SEP 24'!$B$12:$P$520,4,FALSE)))</f>
        <v>86624.713464774497</v>
      </c>
      <c r="H294" s="66">
        <f>IF([1]ISIAN_RAB!$G$18=4,(VLOOKUP(A294,'[1]HS_SEP 24'!$B$12:$P$519,14,FALSE)),(IF([1]ISIAN_RAB!$G$18=2,(VLOOKUP(A294,'[1]HS_SEP 24'!$B$12:$P$519,7,FALSE)),(IF([1]ISIAN_RAB!$G$18=3,(VLOOKUP(A294,'[1]HS_SEP 24'!$B$12:$P4526,9,FALSE)),(IF([1]ISIAN_RAB!$G$18=5,(VLOOKUP(A294,'[1]HS_SEP 24'!$B$12:$P$519,11,FALSE)),"salah")))))))</f>
        <v>13317.479992869001</v>
      </c>
      <c r="I294" s="52">
        <f t="shared" si="63"/>
        <v>0</v>
      </c>
      <c r="J294" s="66">
        <f t="shared" si="64"/>
        <v>0</v>
      </c>
      <c r="K294" s="53">
        <f t="shared" si="65"/>
        <v>0</v>
      </c>
    </row>
    <row r="295" spans="1:11" ht="15" hidden="1" customHeight="1" x14ac:dyDescent="0.3">
      <c r="A295" s="47">
        <v>421</v>
      </c>
      <c r="B295" s="48" t="str">
        <f>VLOOKUP(A295,'[1]HS_SEP 24'!$B$12:$D$519,2,FALSE)</f>
        <v>Pipa Galvanized 3/4" - 2 m (tebal= 1,6 mm) u/Pipa Pelindung</v>
      </c>
      <c r="C295" s="49" t="s">
        <v>28</v>
      </c>
      <c r="D295" s="52">
        <f>D285*1</f>
        <v>0</v>
      </c>
      <c r="E295" s="52">
        <f t="shared" si="61"/>
        <v>0</v>
      </c>
      <c r="F295" s="52">
        <f t="shared" si="62"/>
        <v>0</v>
      </c>
      <c r="G295" s="66">
        <f>IF([1]ISIAN_RAB!$G$18=4,(VLOOKUP(RINCIAN_RAB_JASA!A295,'[1]HS_SEP 24'!$B$12:P528,13,FALSE)),(VLOOKUP(RINCIAN_RAB_JASA!A295,'[1]HS_SEP 24'!$B$12:$P$520,4,FALSE)))</f>
        <v>86129</v>
      </c>
      <c r="H295" s="66">
        <f>IF([1]ISIAN_RAB!$G$18=4,(VLOOKUP(A295,'[1]HS_SEP 24'!$B$12:$P$519,14,FALSE)),(IF([1]ISIAN_RAB!$G$18=2,(VLOOKUP(A295,'[1]HS_SEP 24'!$B$12:$P$519,7,FALSE)),(IF([1]ISIAN_RAB!$G$18=3,(VLOOKUP(A295,'[1]HS_SEP 24'!$B$12:$P4527,9,FALSE)),(IF([1]ISIAN_RAB!$G$18=5,(VLOOKUP(A295,'[1]HS_SEP 24'!$B$12:$P$519,11,FALSE)),"salah")))))))</f>
        <v>9361.4399949873296</v>
      </c>
      <c r="I295" s="52">
        <f t="shared" si="63"/>
        <v>0</v>
      </c>
      <c r="J295" s="66">
        <f t="shared" si="64"/>
        <v>0</v>
      </c>
      <c r="K295" s="53">
        <f t="shared" si="65"/>
        <v>0</v>
      </c>
    </row>
    <row r="296" spans="1:11" ht="15" hidden="1" customHeight="1" x14ac:dyDescent="0.3">
      <c r="A296" s="47">
        <v>304</v>
      </c>
      <c r="B296" s="48" t="str">
        <f>VLOOKUP(A296,'[1]HS_SEP 24'!$B$12:$D$519,2,FALSE)</f>
        <v>Cousen/Thimble - (t = 2,5 mm)</v>
      </c>
      <c r="C296" s="49" t="s">
        <v>28</v>
      </c>
      <c r="D296" s="52">
        <f>D285</f>
        <v>0</v>
      </c>
      <c r="E296" s="52">
        <f t="shared" si="61"/>
        <v>0</v>
      </c>
      <c r="F296" s="52">
        <f t="shared" si="62"/>
        <v>0</v>
      </c>
      <c r="G296" s="66">
        <f>IF([1]ISIAN_RAB!$G$18=4,(VLOOKUP(RINCIAN_RAB_JASA!A296,'[1]HS_SEP 24'!$B$12:P529,13,FALSE)),(VLOOKUP(RINCIAN_RAB_JASA!A296,'[1]HS_SEP 24'!$B$12:$P$520,4,FALSE)))</f>
        <v>7775</v>
      </c>
      <c r="H296" s="66">
        <f>IF([1]ISIAN_RAB!$G$18=4,(VLOOKUP(A296,'[1]HS_SEP 24'!$B$12:$P$519,14,FALSE)),(IF([1]ISIAN_RAB!$G$18=2,(VLOOKUP(A296,'[1]HS_SEP 24'!$B$12:$P$519,7,FALSE)),(IF([1]ISIAN_RAB!$G$18=3,(VLOOKUP(A296,'[1]HS_SEP 24'!$B$12:$P4528,9,FALSE)),(IF([1]ISIAN_RAB!$G$18=5,(VLOOKUP(A296,'[1]HS_SEP 24'!$B$12:$P$519,11,FALSE)),"salah")))))))</f>
        <v>2397.7799987160902</v>
      </c>
      <c r="I296" s="52">
        <f t="shared" si="63"/>
        <v>0</v>
      </c>
      <c r="J296" s="66">
        <f t="shared" si="64"/>
        <v>0</v>
      </c>
      <c r="K296" s="53">
        <f t="shared" si="65"/>
        <v>0</v>
      </c>
    </row>
    <row r="297" spans="1:11" ht="15" hidden="1" customHeight="1" x14ac:dyDescent="0.3">
      <c r="A297" s="47">
        <v>497</v>
      </c>
      <c r="B297" s="48" t="str">
        <f>VLOOKUP(A297,'[1]HS_SEP 24'!$B$12:$D$519,2,FALSE)</f>
        <v>Turn Buckle TM 3/4" (7000 kg) - TM - (l=42 mm, t=6 mm)</v>
      </c>
      <c r="C297" s="49" t="s">
        <v>28</v>
      </c>
      <c r="D297" s="52">
        <f>D285*1</f>
        <v>0</v>
      </c>
      <c r="E297" s="52">
        <f t="shared" si="61"/>
        <v>0</v>
      </c>
      <c r="F297" s="52">
        <f t="shared" si="62"/>
        <v>0</v>
      </c>
      <c r="G297" s="66">
        <f>IF([1]ISIAN_RAB!$G$18=4,(VLOOKUP(RINCIAN_RAB_JASA!A297,'[1]HS_SEP 24'!$B$12:P530,13,FALSE)),(VLOOKUP(RINCIAN_RAB_JASA!A297,'[1]HS_SEP 24'!$B$12:$P$520,4,FALSE)))</f>
        <v>139951</v>
      </c>
      <c r="H297" s="66">
        <f>IF([1]ISIAN_RAB!$G$18=4,(VLOOKUP(A297,'[1]HS_SEP 24'!$B$12:$P$519,14,FALSE)),(IF([1]ISIAN_RAB!$G$18=2,(VLOOKUP(A297,'[1]HS_SEP 24'!$B$12:$P$519,7,FALSE)),(IF([1]ISIAN_RAB!$G$18=3,(VLOOKUP(A297,'[1]HS_SEP 24'!$B$12:$P4529,9,FALSE)),(IF([1]ISIAN_RAB!$G$18=5,(VLOOKUP(A297,'[1]HS_SEP 24'!$B$12:$P$519,11,FALSE)),"salah")))))))</f>
        <v>15981.5699914425</v>
      </c>
      <c r="I297" s="52">
        <f t="shared" si="63"/>
        <v>0</v>
      </c>
      <c r="J297" s="66">
        <f t="shared" si="64"/>
        <v>0</v>
      </c>
      <c r="K297" s="53">
        <f t="shared" si="65"/>
        <v>0</v>
      </c>
    </row>
    <row r="298" spans="1:11" ht="15" hidden="1" customHeight="1" x14ac:dyDescent="0.3">
      <c r="A298" s="47">
        <v>505</v>
      </c>
      <c r="B298" s="48" t="str">
        <f>VLOOKUP(A298,'[1]HS_SEP 24'!$B$12:$D$519,2,FALSE)</f>
        <v>Wire Clip M12 (70 mm)</v>
      </c>
      <c r="C298" s="49" t="s">
        <v>26</v>
      </c>
      <c r="D298" s="52">
        <f>D285*1</f>
        <v>0</v>
      </c>
      <c r="E298" s="52">
        <f t="shared" si="61"/>
        <v>0</v>
      </c>
      <c r="F298" s="52">
        <f t="shared" si="62"/>
        <v>0</v>
      </c>
      <c r="G298" s="66">
        <f>IF([1]ISIAN_RAB!$G$18=4,(VLOOKUP(RINCIAN_RAB_JASA!A298,'[1]HS_SEP 24'!$B$12:P531,13,FALSE)),(VLOOKUP(RINCIAN_RAB_JASA!A298,'[1]HS_SEP 24'!$B$12:$P$520,4,FALSE)))</f>
        <v>6035</v>
      </c>
      <c r="H298" s="66">
        <f>IF([1]ISIAN_RAB!$G$18=4,(VLOOKUP(A298,'[1]HS_SEP 24'!$B$12:$P$519,14,FALSE)),(IF([1]ISIAN_RAB!$G$18=2,(VLOOKUP(A298,'[1]HS_SEP 24'!$B$12:$P$519,7,FALSE)),(IF([1]ISIAN_RAB!$G$18=3,(VLOOKUP(A298,'[1]HS_SEP 24'!$B$12:$P4530,9,FALSE)),(IF([1]ISIAN_RAB!$G$18=5,(VLOOKUP(A298,'[1]HS_SEP 24'!$B$12:$P$519,11,FALSE)),"salah")))))))</f>
        <v>6392.4299965771097</v>
      </c>
      <c r="I298" s="52">
        <f t="shared" si="63"/>
        <v>0</v>
      </c>
      <c r="J298" s="66">
        <f t="shared" si="64"/>
        <v>0</v>
      </c>
      <c r="K298" s="53">
        <f t="shared" si="65"/>
        <v>0</v>
      </c>
    </row>
    <row r="299" spans="1:11" ht="15" hidden="1" customHeight="1" x14ac:dyDescent="0.3">
      <c r="A299" s="47">
        <v>289</v>
      </c>
      <c r="B299" s="48" t="str">
        <f>VLOOKUP(A299,'[1]HS_SEP 24'!$B$12:$D$519,2,FALSE)</f>
        <v>Bolt &amp; Nut M.16 x 75 - HDG</v>
      </c>
      <c r="C299" s="49" t="s">
        <v>28</v>
      </c>
      <c r="D299" s="52">
        <f>D285*3</f>
        <v>0</v>
      </c>
      <c r="E299" s="52">
        <f t="shared" si="61"/>
        <v>0</v>
      </c>
      <c r="F299" s="52">
        <f t="shared" si="62"/>
        <v>0</v>
      </c>
      <c r="G299" s="66">
        <f>IF([1]ISIAN_RAB!$G$18=4,(VLOOKUP(RINCIAN_RAB_JASA!A299,'[1]HS_SEP 24'!$B$12:P532,13,FALSE)),(VLOOKUP(RINCIAN_RAB_JASA!A299,'[1]HS_SEP 24'!$B$12:$P$520,4,FALSE)))</f>
        <v>14122</v>
      </c>
      <c r="H299" s="66">
        <f>IF([1]ISIAN_RAB!$G$18=4,(VLOOKUP(A299,'[1]HS_SEP 24'!$B$12:$P$519,14,FALSE)),(IF([1]ISIAN_RAB!$G$18=2,(VLOOKUP(A299,'[1]HS_SEP 24'!$B$12:$P$519,7,FALSE)),(IF([1]ISIAN_RAB!$G$18=3,(VLOOKUP(A299,'[1]HS_SEP 24'!$B$12:$P4531,9,FALSE)),(IF([1]ISIAN_RAB!$G$18=5,(VLOOKUP(A299,'[1]HS_SEP 24'!$B$12:$P$519,11,FALSE)),"salah")))))))</f>
        <v>2344.3199987447101</v>
      </c>
      <c r="I299" s="52">
        <f t="shared" si="63"/>
        <v>0</v>
      </c>
      <c r="J299" s="66">
        <f t="shared" si="64"/>
        <v>0</v>
      </c>
      <c r="K299" s="53">
        <f t="shared" si="65"/>
        <v>0</v>
      </c>
    </row>
    <row r="300" spans="1:11" ht="15" hidden="1" customHeight="1" x14ac:dyDescent="0.3">
      <c r="A300" s="47"/>
      <c r="B300" s="48"/>
      <c r="C300" s="49"/>
      <c r="D300" s="51"/>
      <c r="E300" s="51"/>
      <c r="F300" s="51"/>
      <c r="G300" s="52"/>
      <c r="H300" s="52"/>
      <c r="I300" s="52"/>
      <c r="J300" s="66"/>
      <c r="K300" s="53"/>
    </row>
    <row r="301" spans="1:11" s="63" customFormat="1" ht="15" hidden="1" customHeight="1" x14ac:dyDescent="0.3">
      <c r="A301" s="56"/>
      <c r="B301" s="57" t="s">
        <v>33</v>
      </c>
      <c r="C301" s="58"/>
      <c r="D301" s="61">
        <f>[1]ISIAN_RAB!D29</f>
        <v>0</v>
      </c>
      <c r="E301" s="61"/>
      <c r="F301" s="61"/>
      <c r="G301" s="61"/>
      <c r="H301" s="61"/>
      <c r="I301" s="61"/>
      <c r="J301" s="181"/>
      <c r="K301" s="62"/>
    </row>
    <row r="302" spans="1:11" ht="15" hidden="1" customHeight="1" x14ac:dyDescent="0.3">
      <c r="A302" s="47"/>
      <c r="B302" s="64" t="s">
        <v>31</v>
      </c>
      <c r="C302" s="49"/>
      <c r="D302" s="52"/>
      <c r="E302" s="52"/>
      <c r="F302" s="52"/>
      <c r="G302" s="52"/>
      <c r="H302" s="52"/>
      <c r="I302" s="52"/>
      <c r="J302" s="66"/>
      <c r="K302" s="53"/>
    </row>
    <row r="303" spans="1:11" ht="15" hidden="1" customHeight="1" x14ac:dyDescent="0.3">
      <c r="A303" s="47">
        <v>23</v>
      </c>
      <c r="B303" s="48" t="str">
        <f>VLOOKUP(A303,'[1]HS_SEP 24'!$B$12:$D$519,2,FALSE)</f>
        <v>Beton Block 400 x 400 x 100 - kotak</v>
      </c>
      <c r="C303" s="49" t="s">
        <v>28</v>
      </c>
      <c r="D303" s="52">
        <f>D301</f>
        <v>0</v>
      </c>
      <c r="E303" s="52">
        <f t="shared" ref="E303:E315" si="66">D303-F303</f>
        <v>0</v>
      </c>
      <c r="F303" s="52">
        <f t="shared" ref="F303:F315" si="67">IF(G303="PLN",D303,0)</f>
        <v>0</v>
      </c>
      <c r="G303" s="66">
        <f>IF([1]ISIAN_RAB!$G$18=4,(VLOOKUP(RINCIAN_RAB_JASA!A303,'[1]HS_SEP 24'!$B$12:P536,13,FALSE)),(VLOOKUP(RINCIAN_RAB_JASA!A303,'[1]HS_SEP 24'!$B$12:$P$520,4,FALSE)))</f>
        <v>187872.21172360299</v>
      </c>
      <c r="H303" s="66">
        <f>IF([1]ISIAN_RAB!$G$18=4,(VLOOKUP(A303,'[1]HS_SEP 24'!$B$12:$P$519,14,FALSE)),(IF([1]ISIAN_RAB!$G$18=2,(VLOOKUP(A303,'[1]HS_SEP 24'!$B$12:$P$519,7,FALSE)),(IF([1]ISIAN_RAB!$G$18=3,(VLOOKUP(A303,'[1]HS_SEP 24'!$B$12:$P4535,9,FALSE)),(IF([1]ISIAN_RAB!$G$18=5,(VLOOKUP(A303,'[1]HS_SEP 24'!$B$12:$P$519,11,FALSE)),"salah")))))))</f>
        <v>117013.049937344</v>
      </c>
      <c r="I303" s="52">
        <f t="shared" ref="I303:I315" si="68">IF(E303&lt;0,0,IF(G303="PLN","PLN",E303*G303))</f>
        <v>0</v>
      </c>
      <c r="J303" s="66">
        <f t="shared" ref="J303:J315" si="69">IF(D303&lt;0,0,D303*H303)</f>
        <v>0</v>
      </c>
      <c r="K303" s="53">
        <f t="shared" ref="K303:K315" si="70">SUM(I303:J303)</f>
        <v>0</v>
      </c>
    </row>
    <row r="304" spans="1:11" ht="15" hidden="1" customHeight="1" x14ac:dyDescent="0.3">
      <c r="A304" s="47">
        <v>501</v>
      </c>
      <c r="B304" s="48" t="str">
        <f>VLOOKUP(A304,'[1]HS_SEP 24'!$B$12:$D$519,2,FALSE)</f>
        <v>U - Bolt + Steel Plate TM/TR Bolt M.18 + 2 nut</v>
      </c>
      <c r="C304" s="49" t="s">
        <v>26</v>
      </c>
      <c r="D304" s="52">
        <f>D301*1</f>
        <v>0</v>
      </c>
      <c r="E304" s="52">
        <f t="shared" si="66"/>
        <v>0</v>
      </c>
      <c r="F304" s="52">
        <f t="shared" si="67"/>
        <v>0</v>
      </c>
      <c r="G304" s="66">
        <f>IF([1]ISIAN_RAB!$G$18=4,(VLOOKUP(RINCIAN_RAB_JASA!A304,'[1]HS_SEP 24'!$B$12:P537,13,FALSE)),(VLOOKUP(RINCIAN_RAB_JASA!A304,'[1]HS_SEP 24'!$B$12:$P$520,4,FALSE)))</f>
        <v>84826</v>
      </c>
      <c r="H304" s="66">
        <f>IF([1]ISIAN_RAB!$G$18=4,(VLOOKUP(A304,'[1]HS_SEP 24'!$B$12:$P$519,14,FALSE)),(IF([1]ISIAN_RAB!$G$18=2,(VLOOKUP(A304,'[1]HS_SEP 24'!$B$12:$P$519,7,FALSE)),(IF([1]ISIAN_RAB!$G$18=3,(VLOOKUP(A304,'[1]HS_SEP 24'!$B$12:$P4536,9,FALSE)),(IF([1]ISIAN_RAB!$G$18=5,(VLOOKUP(A304,'[1]HS_SEP 24'!$B$12:$P$519,11,FALSE)),"salah")))))))</f>
        <v>5859.8099968623101</v>
      </c>
      <c r="I304" s="52">
        <f t="shared" si="68"/>
        <v>0</v>
      </c>
      <c r="J304" s="66">
        <f t="shared" si="69"/>
        <v>0</v>
      </c>
      <c r="K304" s="53">
        <f t="shared" si="70"/>
        <v>0</v>
      </c>
    </row>
    <row r="305" spans="1:11" ht="15" hidden="1" customHeight="1" x14ac:dyDescent="0.3">
      <c r="A305" s="47">
        <v>349</v>
      </c>
      <c r="B305" s="48" t="str">
        <f>VLOOKUP(A305,'[1]HS_SEP 24'!$B$12:$D$519,2,FALSE)</f>
        <v>Guy Wire Rod 5/8" (15 mm) - 2.500 mm - TM</v>
      </c>
      <c r="C305" s="49" t="s">
        <v>28</v>
      </c>
      <c r="D305" s="52">
        <f>D301*1</f>
        <v>0</v>
      </c>
      <c r="E305" s="52">
        <f t="shared" si="66"/>
        <v>0</v>
      </c>
      <c r="F305" s="52">
        <f t="shared" si="67"/>
        <v>0</v>
      </c>
      <c r="G305" s="66">
        <f>IF([1]ISIAN_RAB!$G$18=4,(VLOOKUP(RINCIAN_RAB_JASA!A305,'[1]HS_SEP 24'!$B$12:P538,13,FALSE)),(VLOOKUP(RINCIAN_RAB_JASA!A305,'[1]HS_SEP 24'!$B$12:$P$520,4,FALSE)))</f>
        <v>160772</v>
      </c>
      <c r="H305" s="66">
        <f>IF([1]ISIAN_RAB!$G$18=4,(VLOOKUP(A305,'[1]HS_SEP 24'!$B$12:$P$519,14,FALSE)),(IF([1]ISIAN_RAB!$G$18=2,(VLOOKUP(A305,'[1]HS_SEP 24'!$B$12:$P$519,7,FALSE)),(IF([1]ISIAN_RAB!$G$18=3,(VLOOKUP(A305,'[1]HS_SEP 24'!$B$12:$P4537,9,FALSE)),(IF([1]ISIAN_RAB!$G$18=5,(VLOOKUP(A305,'[1]HS_SEP 24'!$B$12:$P$519,11,FALSE)),"salah")))))))</f>
        <v>29253.509984335898</v>
      </c>
      <c r="I305" s="52">
        <f t="shared" si="68"/>
        <v>0</v>
      </c>
      <c r="J305" s="66">
        <f t="shared" si="69"/>
        <v>0</v>
      </c>
      <c r="K305" s="53">
        <f t="shared" si="70"/>
        <v>0</v>
      </c>
    </row>
    <row r="306" spans="1:11" ht="15" hidden="1" customHeight="1" x14ac:dyDescent="0.3">
      <c r="A306" s="47"/>
      <c r="B306" s="64" t="s">
        <v>32</v>
      </c>
      <c r="C306" s="49"/>
      <c r="D306" s="52">
        <f>D301</f>
        <v>0</v>
      </c>
      <c r="E306" s="52"/>
      <c r="F306" s="52"/>
      <c r="G306" s="66"/>
      <c r="H306" s="66"/>
      <c r="I306" s="52"/>
      <c r="J306" s="66"/>
      <c r="K306" s="53"/>
    </row>
    <row r="307" spans="1:11" ht="15" hidden="1" customHeight="1" x14ac:dyDescent="0.3">
      <c r="A307" s="47">
        <v>79</v>
      </c>
      <c r="B307" s="48" t="str">
        <f>VLOOKUP(A307,'[1]HS_SEP 24'!$B$12:$D$519,2,FALSE)</f>
        <v>Guy Insulator MV (TM) - belimbing</v>
      </c>
      <c r="C307" s="49" t="s">
        <v>28</v>
      </c>
      <c r="D307" s="52">
        <f>D301*1</f>
        <v>0</v>
      </c>
      <c r="E307" s="52">
        <f t="shared" si="66"/>
        <v>0</v>
      </c>
      <c r="F307" s="52">
        <f t="shared" si="67"/>
        <v>0</v>
      </c>
      <c r="G307" s="66">
        <f>IF([1]ISIAN_RAB!$G$18=4,(VLOOKUP(RINCIAN_RAB_JASA!A307,'[1]HS_SEP 24'!$B$12:P540,13,FALSE)),(VLOOKUP(RINCIAN_RAB_JASA!A307,'[1]HS_SEP 24'!$B$12:$P$520,4,FALSE)))</f>
        <v>85302.995665312003</v>
      </c>
      <c r="H307" s="66">
        <f>IF([1]ISIAN_RAB!$G$18=4,(VLOOKUP(A307,'[1]HS_SEP 24'!$B$12:$P$519,14,FALSE)),(IF([1]ISIAN_RAB!$G$18=2,(VLOOKUP(A307,'[1]HS_SEP 24'!$B$12:$P$519,7,FALSE)),(IF([1]ISIAN_RAB!$G$18=3,(VLOOKUP(A307,'[1]HS_SEP 24'!$B$12:$P4539,9,FALSE)),(IF([1]ISIAN_RAB!$G$18=5,(VLOOKUP(A307,'[1]HS_SEP 24'!$B$12:$P$519,11,FALSE)),"salah")))))))</f>
        <v>7205.2199961419001</v>
      </c>
      <c r="I307" s="52">
        <f t="shared" si="68"/>
        <v>0</v>
      </c>
      <c r="J307" s="66">
        <f t="shared" si="69"/>
        <v>0</v>
      </c>
      <c r="K307" s="53">
        <f t="shared" si="70"/>
        <v>0</v>
      </c>
    </row>
    <row r="308" spans="1:11" ht="15" hidden="1" customHeight="1" x14ac:dyDescent="0.3">
      <c r="A308" s="47">
        <v>439</v>
      </c>
      <c r="B308" s="48" t="str">
        <f>VLOOKUP(A308,'[1]HS_SEP 24'!$B$12:$D$519,2,FALSE)</f>
        <v>Preformed Termination 70 mm (542/u/2009)</v>
      </c>
      <c r="C308" s="49" t="s">
        <v>28</v>
      </c>
      <c r="D308" s="52">
        <f>D301*6</f>
        <v>0</v>
      </c>
      <c r="E308" s="52">
        <f t="shared" si="66"/>
        <v>0</v>
      </c>
      <c r="F308" s="52">
        <f t="shared" si="67"/>
        <v>0</v>
      </c>
      <c r="G308" s="66">
        <f>IF([1]ISIAN_RAB!$G$18=4,(VLOOKUP(RINCIAN_RAB_JASA!A308,'[1]HS_SEP 24'!$B$12:P541,13,FALSE)),(VLOOKUP(RINCIAN_RAB_JASA!A308,'[1]HS_SEP 24'!$B$12:$P$520,4,FALSE)))</f>
        <v>70375</v>
      </c>
      <c r="H308" s="66">
        <f>IF([1]ISIAN_RAB!$G$18=4,(VLOOKUP(A308,'[1]HS_SEP 24'!$B$12:$P$519,14,FALSE)),(IF([1]ISIAN_RAB!$G$18=2,(VLOOKUP(A308,'[1]HS_SEP 24'!$B$12:$P$519,7,FALSE)),(IF([1]ISIAN_RAB!$G$18=3,(VLOOKUP(A308,'[1]HS_SEP 24'!$B$12:$P4540,9,FALSE)),(IF([1]ISIAN_RAB!$G$18=5,(VLOOKUP(A308,'[1]HS_SEP 24'!$B$12:$P$519,11,FALSE)),"salah")))))))</f>
        <v>18644.6699900165</v>
      </c>
      <c r="I308" s="52">
        <f t="shared" si="68"/>
        <v>0</v>
      </c>
      <c r="J308" s="66">
        <f t="shared" si="69"/>
        <v>0</v>
      </c>
      <c r="K308" s="53">
        <f t="shared" si="70"/>
        <v>0</v>
      </c>
    </row>
    <row r="309" spans="1:11" ht="15" hidden="1" customHeight="1" x14ac:dyDescent="0.3">
      <c r="A309" s="47">
        <v>343</v>
      </c>
      <c r="B309" s="48" t="str">
        <f>VLOOKUP(A309,'[1]HS_SEP 24'!$B$12:$D$519,2,FALSE)</f>
        <v>Galvanized Steel Wire 70 mm - HDG</v>
      </c>
      <c r="C309" s="49" t="s">
        <v>25</v>
      </c>
      <c r="D309" s="52">
        <f>D301*30</f>
        <v>0</v>
      </c>
      <c r="E309" s="52">
        <f t="shared" si="66"/>
        <v>0</v>
      </c>
      <c r="F309" s="52">
        <f t="shared" si="67"/>
        <v>0</v>
      </c>
      <c r="G309" s="66" t="str">
        <f>IF([1]ISIAN_RAB!$G$18=4,(VLOOKUP(RINCIAN_RAB_JASA!A309,'[1]HS_SEP 24'!$B$12:P542,13,FALSE)),(VLOOKUP(RINCIAN_RAB_JASA!A309,'[1]HS_SEP 24'!$B$12:$P$520,4,FALSE)))</f>
        <v>PLN</v>
      </c>
      <c r="H309" s="66">
        <f>IF([1]ISIAN_RAB!$G$18=4,(VLOOKUP(A309,'[1]HS_SEP 24'!$B$12:$P$519,14,FALSE)),(IF([1]ISIAN_RAB!$G$18=2,(VLOOKUP(A309,'[1]HS_SEP 24'!$B$12:$P$519,7,FALSE)),(IF([1]ISIAN_RAB!$G$18=3,(VLOOKUP(A309,'[1]HS_SEP 24'!$B$12:$P4541,9,FALSE)),(IF([1]ISIAN_RAB!$G$18=5,(VLOOKUP(A309,'[1]HS_SEP 24'!$B$12:$P$519,11,FALSE)),"salah")))))))</f>
        <v>3393.7199981827998</v>
      </c>
      <c r="I309" s="52" t="str">
        <f t="shared" si="68"/>
        <v>PLN</v>
      </c>
      <c r="J309" s="66">
        <f t="shared" si="69"/>
        <v>0</v>
      </c>
      <c r="K309" s="53">
        <f t="shared" si="70"/>
        <v>0</v>
      </c>
    </row>
    <row r="310" spans="1:11" ht="15" hidden="1" customHeight="1" x14ac:dyDescent="0.3">
      <c r="A310" s="47">
        <v>232</v>
      </c>
      <c r="B310" s="48" t="str">
        <f>VLOOKUP(A310,'[1]HS_SEP 24'!$B$12:$D$519,2,FALSE)</f>
        <v>Single Guy Wire Band 8" - (t = 6 mm x 42 mm) HDG TM lengkap Nut-HDG</v>
      </c>
      <c r="C310" s="49" t="s">
        <v>26</v>
      </c>
      <c r="D310" s="52">
        <f>D301*3</f>
        <v>0</v>
      </c>
      <c r="E310" s="52">
        <f t="shared" si="66"/>
        <v>0</v>
      </c>
      <c r="F310" s="52">
        <f t="shared" si="67"/>
        <v>0</v>
      </c>
      <c r="G310" s="66">
        <f>IF([1]ISIAN_RAB!$G$18=4,(VLOOKUP(RINCIAN_RAB_JASA!A310,'[1]HS_SEP 24'!$B$12:P543,13,FALSE)),(VLOOKUP(RINCIAN_RAB_JASA!A310,'[1]HS_SEP 24'!$B$12:$P$520,4,FALSE)))</f>
        <v>86624.713464774497</v>
      </c>
      <c r="H310" s="66">
        <f>IF([1]ISIAN_RAB!$G$18=4,(VLOOKUP(A310,'[1]HS_SEP 24'!$B$12:$P$519,14,FALSE)),(IF([1]ISIAN_RAB!$G$18=2,(VLOOKUP(A310,'[1]HS_SEP 24'!$B$12:$P$519,7,FALSE)),(IF([1]ISIAN_RAB!$G$18=3,(VLOOKUP(A310,'[1]HS_SEP 24'!$B$12:$P4542,9,FALSE)),(IF([1]ISIAN_RAB!$G$18=5,(VLOOKUP(A310,'[1]HS_SEP 24'!$B$12:$P$519,11,FALSE)),"salah")))))))</f>
        <v>13317.479992869001</v>
      </c>
      <c r="I310" s="52">
        <f t="shared" si="68"/>
        <v>0</v>
      </c>
      <c r="J310" s="66">
        <f t="shared" si="69"/>
        <v>0</v>
      </c>
      <c r="K310" s="53">
        <f t="shared" si="70"/>
        <v>0</v>
      </c>
    </row>
    <row r="311" spans="1:11" ht="15" hidden="1" customHeight="1" x14ac:dyDescent="0.3">
      <c r="A311" s="47">
        <v>421</v>
      </c>
      <c r="B311" s="48" t="str">
        <f>VLOOKUP(A311,'[1]HS_SEP 24'!$B$12:$D$519,2,FALSE)</f>
        <v>Pipa Galvanized 3/4" - 2 m (tebal= 1,6 mm) u/Pipa Pelindung</v>
      </c>
      <c r="C311" s="49" t="s">
        <v>28</v>
      </c>
      <c r="D311" s="52">
        <f>D301*1</f>
        <v>0</v>
      </c>
      <c r="E311" s="52">
        <f t="shared" si="66"/>
        <v>0</v>
      </c>
      <c r="F311" s="52">
        <f t="shared" si="67"/>
        <v>0</v>
      </c>
      <c r="G311" s="66">
        <f>IF([1]ISIAN_RAB!$G$18=4,(VLOOKUP(RINCIAN_RAB_JASA!A311,'[1]HS_SEP 24'!$B$12:P544,13,FALSE)),(VLOOKUP(RINCIAN_RAB_JASA!A311,'[1]HS_SEP 24'!$B$12:$P$520,4,FALSE)))</f>
        <v>86129</v>
      </c>
      <c r="H311" s="66">
        <f>IF([1]ISIAN_RAB!$G$18=4,(VLOOKUP(A311,'[1]HS_SEP 24'!$B$12:$P$519,14,FALSE)),(IF([1]ISIAN_RAB!$G$18=2,(VLOOKUP(A311,'[1]HS_SEP 24'!$B$12:$P$519,7,FALSE)),(IF([1]ISIAN_RAB!$G$18=3,(VLOOKUP(A311,'[1]HS_SEP 24'!$B$12:$P4543,9,FALSE)),(IF([1]ISIAN_RAB!$G$18=5,(VLOOKUP(A311,'[1]HS_SEP 24'!$B$12:$P$519,11,FALSE)),"salah")))))))</f>
        <v>9361.4399949873296</v>
      </c>
      <c r="I311" s="52">
        <f t="shared" si="68"/>
        <v>0</v>
      </c>
      <c r="J311" s="66">
        <f t="shared" si="69"/>
        <v>0</v>
      </c>
      <c r="K311" s="53">
        <f t="shared" si="70"/>
        <v>0</v>
      </c>
    </row>
    <row r="312" spans="1:11" ht="15" hidden="1" customHeight="1" x14ac:dyDescent="0.3">
      <c r="A312" s="47">
        <v>304</v>
      </c>
      <c r="B312" s="48" t="str">
        <f>VLOOKUP(A312,'[1]HS_SEP 24'!$B$12:$D$519,2,FALSE)</f>
        <v>Cousen/Thimble - (t = 2,5 mm)</v>
      </c>
      <c r="C312" s="49" t="s">
        <v>28</v>
      </c>
      <c r="D312" s="52">
        <f>D301*3</f>
        <v>0</v>
      </c>
      <c r="E312" s="52">
        <f t="shared" si="66"/>
        <v>0</v>
      </c>
      <c r="F312" s="52">
        <f t="shared" si="67"/>
        <v>0</v>
      </c>
      <c r="G312" s="66">
        <f>IF([1]ISIAN_RAB!$G$18=4,(VLOOKUP(RINCIAN_RAB_JASA!A312,'[1]HS_SEP 24'!$B$12:P545,13,FALSE)),(VLOOKUP(RINCIAN_RAB_JASA!A312,'[1]HS_SEP 24'!$B$12:$P$520,4,FALSE)))</f>
        <v>7775</v>
      </c>
      <c r="H312" s="66">
        <f>IF([1]ISIAN_RAB!$G$18=4,(VLOOKUP(A312,'[1]HS_SEP 24'!$B$12:$P$519,14,FALSE)),(IF([1]ISIAN_RAB!$G$18=2,(VLOOKUP(A312,'[1]HS_SEP 24'!$B$12:$P$519,7,FALSE)),(IF([1]ISIAN_RAB!$G$18=3,(VLOOKUP(A312,'[1]HS_SEP 24'!$B$12:$P4544,9,FALSE)),(IF([1]ISIAN_RAB!$G$18=5,(VLOOKUP(A312,'[1]HS_SEP 24'!$B$12:$P$519,11,FALSE)),"salah")))))))</f>
        <v>2397.7799987160902</v>
      </c>
      <c r="I312" s="52">
        <f t="shared" si="68"/>
        <v>0</v>
      </c>
      <c r="J312" s="66">
        <f t="shared" si="69"/>
        <v>0</v>
      </c>
      <c r="K312" s="53">
        <f t="shared" si="70"/>
        <v>0</v>
      </c>
    </row>
    <row r="313" spans="1:11" ht="15" hidden="1" customHeight="1" x14ac:dyDescent="0.3">
      <c r="A313" s="47">
        <v>497</v>
      </c>
      <c r="B313" s="48" t="str">
        <f>VLOOKUP(A313,'[1]HS_SEP 24'!$B$12:$D$519,2,FALSE)</f>
        <v>Turn Buckle TM 3/4" (7000 kg) - TM - (l=42 mm, t=6 mm)</v>
      </c>
      <c r="C313" s="49" t="s">
        <v>28</v>
      </c>
      <c r="D313" s="52">
        <f>D301*1</f>
        <v>0</v>
      </c>
      <c r="E313" s="52">
        <f t="shared" si="66"/>
        <v>0</v>
      </c>
      <c r="F313" s="52">
        <f t="shared" si="67"/>
        <v>0</v>
      </c>
      <c r="G313" s="66">
        <f>IF([1]ISIAN_RAB!$G$18=4,(VLOOKUP(RINCIAN_RAB_JASA!A313,'[1]HS_SEP 24'!$B$12:P546,13,FALSE)),(VLOOKUP(RINCIAN_RAB_JASA!A313,'[1]HS_SEP 24'!$B$12:$P$520,4,FALSE)))</f>
        <v>139951</v>
      </c>
      <c r="H313" s="66">
        <f>IF([1]ISIAN_RAB!$G$18=4,(VLOOKUP(A313,'[1]HS_SEP 24'!$B$12:$P$519,14,FALSE)),(IF([1]ISIAN_RAB!$G$18=2,(VLOOKUP(A313,'[1]HS_SEP 24'!$B$12:$P$519,7,FALSE)),(IF([1]ISIAN_RAB!$G$18=3,(VLOOKUP(A313,'[1]HS_SEP 24'!$B$12:$P4545,9,FALSE)),(IF([1]ISIAN_RAB!$G$18=5,(VLOOKUP(A313,'[1]HS_SEP 24'!$B$12:$P$519,11,FALSE)),"salah")))))))</f>
        <v>15981.5699914425</v>
      </c>
      <c r="I313" s="52">
        <f t="shared" si="68"/>
        <v>0</v>
      </c>
      <c r="J313" s="66">
        <f t="shared" si="69"/>
        <v>0</v>
      </c>
      <c r="K313" s="53">
        <f t="shared" si="70"/>
        <v>0</v>
      </c>
    </row>
    <row r="314" spans="1:11" ht="15" hidden="1" customHeight="1" x14ac:dyDescent="0.3">
      <c r="A314" s="47">
        <v>505</v>
      </c>
      <c r="B314" s="48" t="str">
        <f>VLOOKUP(A314,'[1]HS_SEP 24'!$B$12:$D$519,2,FALSE)</f>
        <v>Wire Clip M12 (70 mm)</v>
      </c>
      <c r="C314" s="49" t="s">
        <v>26</v>
      </c>
      <c r="D314" s="52">
        <f>D301*1</f>
        <v>0</v>
      </c>
      <c r="E314" s="52">
        <f t="shared" si="66"/>
        <v>0</v>
      </c>
      <c r="F314" s="52">
        <f t="shared" si="67"/>
        <v>0</v>
      </c>
      <c r="G314" s="66">
        <f>IF([1]ISIAN_RAB!$G$18=4,(VLOOKUP(RINCIAN_RAB_JASA!A314,'[1]HS_SEP 24'!$B$12:P547,13,FALSE)),(VLOOKUP(RINCIAN_RAB_JASA!A314,'[1]HS_SEP 24'!$B$12:$P$520,4,FALSE)))</f>
        <v>6035</v>
      </c>
      <c r="H314" s="66">
        <f>IF([1]ISIAN_RAB!$G$18=4,(VLOOKUP(A314,'[1]HS_SEP 24'!$B$12:$P$519,14,FALSE)),(IF([1]ISIAN_RAB!$G$18=2,(VLOOKUP(A314,'[1]HS_SEP 24'!$B$12:$P$519,7,FALSE)),(IF([1]ISIAN_RAB!$G$18=3,(VLOOKUP(A314,'[1]HS_SEP 24'!$B$12:$P4546,9,FALSE)),(IF([1]ISIAN_RAB!$G$18=5,(VLOOKUP(A314,'[1]HS_SEP 24'!$B$12:$P$519,11,FALSE)),"salah")))))))</f>
        <v>6392.4299965771097</v>
      </c>
      <c r="I314" s="52">
        <f t="shared" si="68"/>
        <v>0</v>
      </c>
      <c r="J314" s="66">
        <f t="shared" si="69"/>
        <v>0</v>
      </c>
      <c r="K314" s="53">
        <f t="shared" si="70"/>
        <v>0</v>
      </c>
    </row>
    <row r="315" spans="1:11" ht="15" hidden="1" customHeight="1" x14ac:dyDescent="0.3">
      <c r="A315" s="47">
        <v>289</v>
      </c>
      <c r="B315" s="48" t="str">
        <f>VLOOKUP(A315,'[1]HS_SEP 24'!$B$12:$D$519,2,FALSE)</f>
        <v>Bolt &amp; Nut M.16 x 75 - HDG</v>
      </c>
      <c r="C315" s="49" t="s">
        <v>28</v>
      </c>
      <c r="D315" s="52">
        <f>D310*3</f>
        <v>0</v>
      </c>
      <c r="E315" s="52">
        <f t="shared" si="66"/>
        <v>0</v>
      </c>
      <c r="F315" s="52">
        <f t="shared" si="67"/>
        <v>0</v>
      </c>
      <c r="G315" s="66">
        <f>IF([1]ISIAN_RAB!$G$18=4,(VLOOKUP(RINCIAN_RAB_JASA!A315,'[1]HS_SEP 24'!$B$12:P548,13,FALSE)),(VLOOKUP(RINCIAN_RAB_JASA!A315,'[1]HS_SEP 24'!$B$12:$P$520,4,FALSE)))</f>
        <v>14122</v>
      </c>
      <c r="H315" s="66">
        <f>IF([1]ISIAN_RAB!$G$18=4,(VLOOKUP(A315,'[1]HS_SEP 24'!$B$12:$P$519,14,FALSE)),(IF([1]ISIAN_RAB!$G$18=2,(VLOOKUP(A315,'[1]HS_SEP 24'!$B$12:$P$519,7,FALSE)),(IF([1]ISIAN_RAB!$G$18=3,(VLOOKUP(A315,'[1]HS_SEP 24'!$B$12:$P4547,9,FALSE)),(IF([1]ISIAN_RAB!$G$18=5,(VLOOKUP(A315,'[1]HS_SEP 24'!$B$12:$P$519,11,FALSE)),"salah")))))))</f>
        <v>2344.3199987447101</v>
      </c>
      <c r="I315" s="52">
        <f t="shared" si="68"/>
        <v>0</v>
      </c>
      <c r="J315" s="66">
        <f t="shared" si="69"/>
        <v>0</v>
      </c>
      <c r="K315" s="53">
        <f t="shared" si="70"/>
        <v>0</v>
      </c>
    </row>
    <row r="316" spans="1:11" ht="15" hidden="1" customHeight="1" x14ac:dyDescent="0.3">
      <c r="A316" s="47"/>
      <c r="B316" s="48"/>
      <c r="C316" s="49"/>
      <c r="D316" s="52"/>
      <c r="E316" s="52"/>
      <c r="F316" s="52"/>
      <c r="G316" s="52"/>
      <c r="H316" s="52"/>
      <c r="I316" s="52"/>
      <c r="J316" s="66"/>
      <c r="K316" s="53"/>
    </row>
    <row r="317" spans="1:11" s="63" customFormat="1" ht="15" hidden="1" customHeight="1" x14ac:dyDescent="0.3">
      <c r="A317" s="56"/>
      <c r="B317" s="57" t="s">
        <v>34</v>
      </c>
      <c r="C317" s="58"/>
      <c r="D317" s="61">
        <f>[1]ISIAN_RAB!D30</f>
        <v>0</v>
      </c>
      <c r="E317" s="61"/>
      <c r="F317" s="61"/>
      <c r="G317" s="61"/>
      <c r="H317" s="61"/>
      <c r="I317" s="61"/>
      <c r="J317" s="181"/>
      <c r="K317" s="62"/>
    </row>
    <row r="318" spans="1:11" ht="15" hidden="1" customHeight="1" x14ac:dyDescent="0.3">
      <c r="A318" s="47">
        <v>451</v>
      </c>
      <c r="B318" s="48" t="str">
        <f>VLOOKUP(A318,'[1]HS_SEP 24'!$B$12:$D$519,2,FALSE)</f>
        <v>Square Washer - (l=50 mm, p=50 mm, t=2,5 mm)</v>
      </c>
      <c r="C318" s="49" t="s">
        <v>28</v>
      </c>
      <c r="D318" s="52">
        <f>D317*2</f>
        <v>0</v>
      </c>
      <c r="E318" s="52">
        <f t="shared" ref="E318:E324" si="71">D318-F318</f>
        <v>0</v>
      </c>
      <c r="F318" s="52">
        <f t="shared" ref="F318:F324" si="72">IF(G318="PLN",D318,0)</f>
        <v>0</v>
      </c>
      <c r="G318" s="66">
        <f>IF([1]ISIAN_RAB!$G$18=4,(VLOOKUP(RINCIAN_RAB_JASA!A318,'[1]HS_SEP 24'!$B$12:P551,13,FALSE)),(VLOOKUP(RINCIAN_RAB_JASA!A318,'[1]HS_SEP 24'!$B$12:$P$520,4,FALSE)))</f>
        <v>4414</v>
      </c>
      <c r="H318" s="66">
        <f>IF([1]ISIAN_RAB!$G$18=4,(VLOOKUP(A318,'[1]HS_SEP 24'!$B$12:$P$519,14,FALSE)),(IF([1]ISIAN_RAB!$G$18=2,(VLOOKUP(A318,'[1]HS_SEP 24'!$B$12:$P$519,7,FALSE)),(IF([1]ISIAN_RAB!$G$18=3,(VLOOKUP(A318,'[1]HS_SEP 24'!$B$12:$P4550,9,FALSE)),(IF([1]ISIAN_RAB!$G$18=5,(VLOOKUP(A318,'[1]HS_SEP 24'!$B$12:$P$519,11,FALSE)),"salah")))))))</f>
        <v>1332.53999928648</v>
      </c>
      <c r="I318" s="52">
        <f t="shared" ref="I318:I324" si="73">IF(E318&lt;0,0,IF(G318="PLN","PLN",E318*G318))</f>
        <v>0</v>
      </c>
      <c r="J318" s="66">
        <f t="shared" ref="J318:J324" si="74">IF(D318&lt;0,0,D318*H318)</f>
        <v>0</v>
      </c>
      <c r="K318" s="53">
        <f t="shared" ref="K318:K324" si="75">SUM(I318:J318)</f>
        <v>0</v>
      </c>
    </row>
    <row r="319" spans="1:11" ht="15" hidden="1" customHeight="1" x14ac:dyDescent="0.3">
      <c r="A319" s="47">
        <v>450</v>
      </c>
      <c r="B319" s="48" t="str">
        <f>VLOOKUP(A319,'[1]HS_SEP 24'!$B$12:$D$519,2,FALSE)</f>
        <v>Single Guy Wire Band 9" - (t = 6 mm x 42 mm) HDG TM lengkap Nut-HDG</v>
      </c>
      <c r="C319" s="49" t="s">
        <v>26</v>
      </c>
      <c r="D319" s="52">
        <f>D317*2</f>
        <v>0</v>
      </c>
      <c r="E319" s="52">
        <f t="shared" si="71"/>
        <v>0</v>
      </c>
      <c r="F319" s="52">
        <f t="shared" si="72"/>
        <v>0</v>
      </c>
      <c r="G319" s="66">
        <f>IF([1]ISIAN_RAB!$G$18=4,(VLOOKUP(RINCIAN_RAB_JASA!A319,'[1]HS_SEP 24'!$B$12:P552,13,FALSE)),(VLOOKUP(RINCIAN_RAB_JASA!A319,'[1]HS_SEP 24'!$B$12:$P$520,4,FALSE)))</f>
        <v>89213</v>
      </c>
      <c r="H319" s="66">
        <f>IF([1]ISIAN_RAB!$G$18=4,(VLOOKUP(A319,'[1]HS_SEP 24'!$B$12:$P$519,14,FALSE)),(IF([1]ISIAN_RAB!$G$18=2,(VLOOKUP(A319,'[1]HS_SEP 24'!$B$12:$P$519,7,FALSE)),(IF([1]ISIAN_RAB!$G$18=3,(VLOOKUP(A319,'[1]HS_SEP 24'!$B$12:$P4551,9,FALSE)),(IF([1]ISIAN_RAB!$G$18=5,(VLOOKUP(A319,'[1]HS_SEP 24'!$B$12:$P$519,11,FALSE)),"salah")))))))</f>
        <v>14650.019992155499</v>
      </c>
      <c r="I319" s="52">
        <f t="shared" si="73"/>
        <v>0</v>
      </c>
      <c r="J319" s="66">
        <f t="shared" si="74"/>
        <v>0</v>
      </c>
      <c r="K319" s="53">
        <f t="shared" si="75"/>
        <v>0</v>
      </c>
    </row>
    <row r="320" spans="1:11" ht="15" hidden="1" customHeight="1" x14ac:dyDescent="0.3">
      <c r="A320" s="47">
        <v>219</v>
      </c>
      <c r="B320" s="48" t="str">
        <f>VLOOKUP(A320,'[1]HS_SEP 24'!$B$12:$D$519,2,FALSE)</f>
        <v>Single Arm Band 9" (t = 6 mm x 42 mm) HDG TM lengkap Nut-HDG</v>
      </c>
      <c r="C320" s="49" t="s">
        <v>28</v>
      </c>
      <c r="D320" s="52">
        <f>D317*1</f>
        <v>0</v>
      </c>
      <c r="E320" s="52">
        <f t="shared" si="71"/>
        <v>0</v>
      </c>
      <c r="F320" s="52">
        <f t="shared" si="72"/>
        <v>0</v>
      </c>
      <c r="G320" s="66">
        <f>IF([1]ISIAN_RAB!$G$18=4,(VLOOKUP(RINCIAN_RAB_JASA!A320,'[1]HS_SEP 24'!$B$12:P553,13,FALSE)),(VLOOKUP(RINCIAN_RAB_JASA!A320,'[1]HS_SEP 24'!$B$12:$P$520,4,FALSE)))</f>
        <v>130018.62894712899</v>
      </c>
      <c r="H320" s="66">
        <f>IF([1]ISIAN_RAB!$G$18=4,(VLOOKUP(A320,'[1]HS_SEP 24'!$B$12:$P$519,14,FALSE)),(IF([1]ISIAN_RAB!$G$18=2,(VLOOKUP(A320,'[1]HS_SEP 24'!$B$12:$P$519,7,FALSE)),(IF([1]ISIAN_RAB!$G$18=3,(VLOOKUP(A320,'[1]HS_SEP 24'!$B$12:$P4552,9,FALSE)),(IF([1]ISIAN_RAB!$G$18=5,(VLOOKUP(A320,'[1]HS_SEP 24'!$B$12:$P$519,11,FALSE)),"salah")))))))</f>
        <v>15448.949991727701</v>
      </c>
      <c r="I320" s="52">
        <f t="shared" si="73"/>
        <v>0</v>
      </c>
      <c r="J320" s="66">
        <f t="shared" si="74"/>
        <v>0</v>
      </c>
      <c r="K320" s="53">
        <f t="shared" si="75"/>
        <v>0</v>
      </c>
    </row>
    <row r="321" spans="1:11" ht="15" hidden="1" customHeight="1" x14ac:dyDescent="0.3">
      <c r="A321" s="47">
        <v>235</v>
      </c>
      <c r="B321" s="48" t="str">
        <f>VLOOKUP(A321,'[1]HS_SEP 24'!$B$12:$D$519,2,FALSE)</f>
        <v>Single Arm Band 11" (t = 6 mm x 42 mm) HDG TM lengkap Nut-HDG</v>
      </c>
      <c r="C321" s="49" t="s">
        <v>28</v>
      </c>
      <c r="D321" s="52">
        <f>D317*2</f>
        <v>0</v>
      </c>
      <c r="E321" s="52">
        <f t="shared" si="71"/>
        <v>0</v>
      </c>
      <c r="F321" s="52">
        <f t="shared" si="72"/>
        <v>0</v>
      </c>
      <c r="G321" s="66">
        <f>IF([1]ISIAN_RAB!$G$18=4,(VLOOKUP(RINCIAN_RAB_JASA!A321,'[1]HS_SEP 24'!$B$12:P554,13,FALSE)),(VLOOKUP(RINCIAN_RAB_JASA!A321,'[1]HS_SEP 24'!$B$12:$P$520,4,FALSE)))</f>
        <v>143552.72094162501</v>
      </c>
      <c r="H321" s="66">
        <f>IF([1]ISIAN_RAB!$G$18=4,(VLOOKUP(A321,'[1]HS_SEP 24'!$B$12:$P$519,14,FALSE)),(IF([1]ISIAN_RAB!$G$18=2,(VLOOKUP(A321,'[1]HS_SEP 24'!$B$12:$P$519,7,FALSE)),(IF([1]ISIAN_RAB!$G$18=3,(VLOOKUP(A321,'[1]HS_SEP 24'!$B$12:$P4553,9,FALSE)),(IF([1]ISIAN_RAB!$G$18=5,(VLOOKUP(A321,'[1]HS_SEP 24'!$B$12:$P$519,11,FALSE)),"salah")))))))</f>
        <v>20242.529989160899</v>
      </c>
      <c r="I321" s="52">
        <f t="shared" si="73"/>
        <v>0</v>
      </c>
      <c r="J321" s="66">
        <f t="shared" si="74"/>
        <v>0</v>
      </c>
      <c r="K321" s="53">
        <f t="shared" si="75"/>
        <v>0</v>
      </c>
    </row>
    <row r="322" spans="1:11" ht="15" hidden="1" customHeight="1" x14ac:dyDescent="0.3">
      <c r="A322" s="47">
        <v>456</v>
      </c>
      <c r="B322" s="48" t="str">
        <f>VLOOKUP(A322,'[1]HS_SEP 24'!$B$12:$D$519,2,FALSE)</f>
        <v>Strut Arm TM - (l=50 mm, t=5 mm, tgg=100 mm) NP 10 - 30 cm</v>
      </c>
      <c r="C322" s="49" t="s">
        <v>28</v>
      </c>
      <c r="D322" s="52">
        <f>D317*1</f>
        <v>0</v>
      </c>
      <c r="E322" s="52">
        <f t="shared" si="71"/>
        <v>0</v>
      </c>
      <c r="F322" s="52">
        <f t="shared" si="72"/>
        <v>0</v>
      </c>
      <c r="G322" s="66">
        <f>IF([1]ISIAN_RAB!$G$18=4,(VLOOKUP(RINCIAN_RAB_JASA!A322,'[1]HS_SEP 24'!$B$12:P554,13,FALSE)),(VLOOKUP(RINCIAN_RAB_JASA!A322,'[1]HS_SEP 24'!$B$12:$P$520,4,FALSE)))</f>
        <v>74431</v>
      </c>
      <c r="H322" s="66">
        <f>IF([1]ISIAN_RAB!$G$18=4,(VLOOKUP(A322,'[1]HS_SEP 24'!$B$12:$P$519,14,FALSE)),(IF([1]ISIAN_RAB!$G$18=2,(VLOOKUP(A322,'[1]HS_SEP 24'!$B$12:$P$519,7,FALSE)),(IF([1]ISIAN_RAB!$G$18=3,(VLOOKUP(A322,'[1]HS_SEP 24'!$B$12:$P4553,9,FALSE)),(IF([1]ISIAN_RAB!$G$18=5,(VLOOKUP(A322,'[1]HS_SEP 24'!$B$12:$P$519,11,FALSE)),"salah")))))))</f>
        <v>18644.6699900165</v>
      </c>
      <c r="I322" s="52">
        <f t="shared" si="73"/>
        <v>0</v>
      </c>
      <c r="J322" s="66">
        <f t="shared" si="74"/>
        <v>0</v>
      </c>
      <c r="K322" s="53">
        <f t="shared" si="75"/>
        <v>0</v>
      </c>
    </row>
    <row r="323" spans="1:11" ht="15" hidden="1" customHeight="1" x14ac:dyDescent="0.3">
      <c r="A323" s="47">
        <v>244</v>
      </c>
      <c r="B323" s="48" t="str">
        <f>VLOOKUP(A323,'[1]HS_SEP 24'!$B$12:$D$519,2,FALSE)</f>
        <v>Strut Tie 2000 - pipe 2" - 2,0 m, Tebal 2,0 mm - TM</v>
      </c>
      <c r="C323" s="49" t="s">
        <v>28</v>
      </c>
      <c r="D323" s="52">
        <f>D317*1</f>
        <v>0</v>
      </c>
      <c r="E323" s="52">
        <f t="shared" si="71"/>
        <v>0</v>
      </c>
      <c r="F323" s="52">
        <f t="shared" si="72"/>
        <v>0</v>
      </c>
      <c r="G323" s="66">
        <f>IF([1]ISIAN_RAB!$G$18=4,(VLOOKUP(RINCIAN_RAB_JASA!A323,'[1]HS_SEP 24'!$B$12:P555,13,FALSE)),(VLOOKUP(RINCIAN_RAB_JASA!A323,'[1]HS_SEP 24'!$B$12:$P$520,4,FALSE)))</f>
        <v>265387.511892082</v>
      </c>
      <c r="H323" s="66">
        <f>IF([1]ISIAN_RAB!$G$18=4,(VLOOKUP(A323,'[1]HS_SEP 24'!$B$12:$P$519,14,FALSE)),(IF([1]ISIAN_RAB!$G$18=2,(VLOOKUP(A323,'[1]HS_SEP 24'!$B$12:$P$519,7,FALSE)),(IF([1]ISIAN_RAB!$G$18=3,(VLOOKUP(A323,'[1]HS_SEP 24'!$B$12:$P4554,9,FALSE)),(IF([1]ISIAN_RAB!$G$18=5,(VLOOKUP(A323,'[1]HS_SEP 24'!$B$12:$P$519,11,FALSE)),"salah")))))))</f>
        <v>13317.479992869001</v>
      </c>
      <c r="I323" s="52">
        <f t="shared" si="73"/>
        <v>0</v>
      </c>
      <c r="J323" s="66">
        <f t="shared" si="74"/>
        <v>0</v>
      </c>
      <c r="K323" s="53">
        <f t="shared" si="75"/>
        <v>0</v>
      </c>
    </row>
    <row r="324" spans="1:11" ht="15" hidden="1" customHeight="1" x14ac:dyDescent="0.3">
      <c r="A324" s="47">
        <v>289</v>
      </c>
      <c r="B324" s="48" t="str">
        <f>VLOOKUP(A324,'[1]HS_SEP 24'!$B$12:$D$519,2,FALSE)</f>
        <v>Bolt &amp; Nut M.16 x 75 - HDG</v>
      </c>
      <c r="C324" s="49" t="s">
        <v>28</v>
      </c>
      <c r="D324" s="52">
        <f>D317*11</f>
        <v>0</v>
      </c>
      <c r="E324" s="52">
        <f t="shared" si="71"/>
        <v>0</v>
      </c>
      <c r="F324" s="52">
        <f t="shared" si="72"/>
        <v>0</v>
      </c>
      <c r="G324" s="66">
        <f>IF([1]ISIAN_RAB!$G$18=4,(VLOOKUP(RINCIAN_RAB_JASA!A324,'[1]HS_SEP 24'!$B$12:P556,13,FALSE)),(VLOOKUP(RINCIAN_RAB_JASA!A324,'[1]HS_SEP 24'!$B$12:$P$520,4,FALSE)))</f>
        <v>14122</v>
      </c>
      <c r="H324" s="66">
        <f>IF([1]ISIAN_RAB!$G$18=4,(VLOOKUP(A324,'[1]HS_SEP 24'!$B$12:$P$519,14,FALSE)),(IF([1]ISIAN_RAB!$G$18=2,(VLOOKUP(A324,'[1]HS_SEP 24'!$B$12:$P$519,7,FALSE)),(IF([1]ISIAN_RAB!$G$18=3,(VLOOKUP(A324,'[1]HS_SEP 24'!$B$12:$P4555,9,FALSE)),(IF([1]ISIAN_RAB!$G$18=5,(VLOOKUP(A324,'[1]HS_SEP 24'!$B$12:$P$519,11,FALSE)),"salah")))))))</f>
        <v>2344.3199987447101</v>
      </c>
      <c r="I324" s="52">
        <f t="shared" si="73"/>
        <v>0</v>
      </c>
      <c r="J324" s="66">
        <f t="shared" si="74"/>
        <v>0</v>
      </c>
      <c r="K324" s="53">
        <f t="shared" si="75"/>
        <v>0</v>
      </c>
    </row>
    <row r="325" spans="1:11" ht="15" hidden="1" customHeight="1" x14ac:dyDescent="0.3">
      <c r="A325" s="47"/>
      <c r="B325" s="48"/>
      <c r="C325" s="49"/>
      <c r="D325" s="52"/>
      <c r="E325" s="52"/>
      <c r="F325" s="52"/>
      <c r="G325" s="52"/>
      <c r="H325" s="52"/>
      <c r="I325" s="52"/>
      <c r="J325" s="66"/>
      <c r="K325" s="53"/>
    </row>
    <row r="326" spans="1:11" s="43" customFormat="1" ht="15" hidden="1" customHeight="1" x14ac:dyDescent="0.3">
      <c r="A326" s="36"/>
      <c r="B326" s="37" t="s">
        <v>68</v>
      </c>
      <c r="C326" s="38"/>
      <c r="D326" s="54"/>
      <c r="E326" s="54"/>
      <c r="F326" s="54"/>
      <c r="G326" s="54"/>
      <c r="H326" s="54"/>
      <c r="I326" s="54"/>
      <c r="J326" s="41"/>
      <c r="K326" s="55"/>
    </row>
    <row r="327" spans="1:11" s="63" customFormat="1" ht="15" customHeight="1" x14ac:dyDescent="0.3">
      <c r="A327" s="56"/>
      <c r="B327" s="57" t="s">
        <v>69</v>
      </c>
      <c r="C327" s="58"/>
      <c r="D327" s="61">
        <f>[1]ISIAN_RAB!D31</f>
        <v>0</v>
      </c>
      <c r="E327" s="61"/>
      <c r="F327" s="61"/>
      <c r="G327" s="61"/>
      <c r="H327" s="61"/>
      <c r="I327" s="61"/>
      <c r="J327" s="181"/>
      <c r="K327" s="62"/>
    </row>
    <row r="328" spans="1:11" ht="15" customHeight="1" x14ac:dyDescent="0.3">
      <c r="A328" s="47">
        <v>350</v>
      </c>
      <c r="B328" s="48" t="str">
        <f>VLOOKUP(A328,'[1]HS_SEP 24'!$B$12:$D$519,2,FALSE)</f>
        <v>Insulator - Pin Post Insulator 20 kV;12,5 kN - Porcelain (Tumpu)</v>
      </c>
      <c r="C328" s="49" t="s">
        <v>26</v>
      </c>
      <c r="D328" s="182">
        <f>D327*1</f>
        <v>0</v>
      </c>
      <c r="E328" s="52">
        <f>D328-F328</f>
        <v>0</v>
      </c>
      <c r="F328" s="52">
        <f>IF(G328="PLN",D328,0)</f>
        <v>0</v>
      </c>
      <c r="G328" s="66" t="str">
        <f>IF([1]ISIAN_RAB!$G$18=4,(VLOOKUP(RINCIAN_RAB_JASA!A328,'[1]HS_SEP 24'!$B$12:P561,13,FALSE)),(VLOOKUP(RINCIAN_RAB_JASA!A328,'[1]HS_SEP 24'!$B$12:$P$520,4,FALSE)))</f>
        <v>PLN</v>
      </c>
      <c r="H328" s="66">
        <f>IF([1]ISIAN_RAB!$G$18=4,(VLOOKUP(A328,'[1]HS_SEP 24'!$B$12:$P$519,14,FALSE)),(IF([1]ISIAN_RAB!$G$18=2,(VLOOKUP(A328,'[1]HS_SEP 24'!$B$12:$P$519,7,FALSE)),(IF([1]ISIAN_RAB!$G$18=3,(VLOOKUP(A328,'[1]HS_SEP 24'!$B$12:$P4560,9,FALSE)),(IF([1]ISIAN_RAB!$G$18=5,(VLOOKUP(A328,'[1]HS_SEP 24'!$B$12:$P$519,11,FALSE)),"salah")))))))</f>
        <v>23402.609987468801</v>
      </c>
      <c r="I328" s="52" t="str">
        <f>IF(E328&lt;0,0,IF(G328="PLN","PLN",E328*G328))</f>
        <v>PLN</v>
      </c>
      <c r="J328" s="66">
        <f>IF(D328&lt;0,0,D328*H328)</f>
        <v>0</v>
      </c>
      <c r="K328" s="53">
        <f>SUM(I328:J328)</f>
        <v>0</v>
      </c>
    </row>
    <row r="329" spans="1:11" ht="15" customHeight="1" x14ac:dyDescent="0.3">
      <c r="A329" s="47">
        <v>351</v>
      </c>
      <c r="B329" s="48" t="str">
        <f>VLOOKUP(A329,'[1]HS_SEP 24'!$B$12:$D$519,2,FALSE)</f>
        <v>Insulator - Strain Insulator 20 kV lengkap (SIR) Porcelain (Tarik)</v>
      </c>
      <c r="C329" s="49" t="s">
        <v>26</v>
      </c>
      <c r="D329" s="182">
        <f>D327*3</f>
        <v>0</v>
      </c>
      <c r="E329" s="52">
        <f>D329-F329</f>
        <v>0</v>
      </c>
      <c r="F329" s="52">
        <f>IF(G329="PLN",D329,0)</f>
        <v>0</v>
      </c>
      <c r="G329" s="66" t="str">
        <f>IF([1]ISIAN_RAB!$G$18=4,(VLOOKUP(RINCIAN_RAB_JASA!A329,'[1]HS_SEP 24'!$B$12:P562,13,FALSE)),(VLOOKUP(RINCIAN_RAB_JASA!A329,'[1]HS_SEP 24'!$B$12:$P$520,4,FALSE)))</f>
        <v>PLN</v>
      </c>
      <c r="H329" s="66">
        <f>IF([1]ISIAN_RAB!$G$18=4,(VLOOKUP(A329,'[1]HS_SEP 24'!$B$12:$P$519,14,FALSE)),(IF([1]ISIAN_RAB!$G$18=2,(VLOOKUP(A329,'[1]HS_SEP 24'!$B$12:$P$519,7,FALSE)),(IF([1]ISIAN_RAB!$G$18=3,(VLOOKUP(A329,'[1]HS_SEP 24'!$B$12:$P4561,9,FALSE)),(IF([1]ISIAN_RAB!$G$18=5,(VLOOKUP(A329,'[1]HS_SEP 24'!$B$12:$P$519,11,FALSE)),"salah")))))))</f>
        <v>26328.059985902401</v>
      </c>
      <c r="I329" s="52" t="str">
        <f>IF(E329&lt;0,0,IF(G329="PLN","PLN",E329*G329))</f>
        <v>PLN</v>
      </c>
      <c r="J329" s="66">
        <f>IF(D329&lt;0,0,D329*H329)</f>
        <v>0</v>
      </c>
      <c r="K329" s="53">
        <f>SUM(I329:J329)</f>
        <v>0</v>
      </c>
    </row>
    <row r="330" spans="1:11" ht="15" customHeight="1" x14ac:dyDescent="0.3">
      <c r="A330" s="47">
        <v>440</v>
      </c>
      <c r="B330" s="48" t="str">
        <f>VLOOKUP(A330,'[1]HS_SEP 24'!$B$12:$D$519,2,FALSE)</f>
        <v>Preformed Top Tie 150 mm (Semi Cond/non metalic/Composite)</v>
      </c>
      <c r="C330" s="49" t="s">
        <v>28</v>
      </c>
      <c r="D330" s="182">
        <f>D328</f>
        <v>0</v>
      </c>
      <c r="E330" s="52">
        <f>D330-F330</f>
        <v>0</v>
      </c>
      <c r="F330" s="52">
        <f>IF(G330="PLN",D330,0)</f>
        <v>0</v>
      </c>
      <c r="G330" s="66" t="str">
        <f>IF([1]ISIAN_RAB!$G$18=4,(VLOOKUP(RINCIAN_RAB_JASA!A330,'[1]HS_SEP 24'!$B$12:P563,13,FALSE)),(VLOOKUP(RINCIAN_RAB_JASA!A330,'[1]HS_SEP 24'!$B$12:$P$520,4,FALSE)))</f>
        <v>PLN</v>
      </c>
      <c r="H330" s="66">
        <f>IF([1]ISIAN_RAB!$G$18=4,(VLOOKUP(A330,'[1]HS_SEP 24'!$B$12:$P$519,14,FALSE)),(IF([1]ISIAN_RAB!$G$18=2,(VLOOKUP(A330,'[1]HS_SEP 24'!$B$12:$P$519,7,FALSE)),(IF([1]ISIAN_RAB!$G$18=3,(VLOOKUP(A330,'[1]HS_SEP 24'!$B$12:$P4562,9,FALSE)),(IF([1]ISIAN_RAB!$G$18=5,(VLOOKUP(A330,'[1]HS_SEP 24'!$B$12:$P$519,11,FALSE)),"salah")))))))</f>
        <v>10654.379994295001</v>
      </c>
      <c r="I330" s="52" t="str">
        <f>IF(E330&lt;0,0,IF(G330="PLN","PLN",E330*G330))</f>
        <v>PLN</v>
      </c>
      <c r="J330" s="66">
        <f>IF(D330&lt;0,0,D330*H330)</f>
        <v>0</v>
      </c>
      <c r="K330" s="53">
        <f>SUM(I330:J330)</f>
        <v>0</v>
      </c>
    </row>
    <row r="331" spans="1:11" s="46" customFormat="1" ht="15" customHeight="1" x14ac:dyDescent="0.3">
      <c r="A331" s="68">
        <v>98</v>
      </c>
      <c r="B331" s="69" t="str">
        <f>VLOOKUP(A331,'[1]HS_SEP 24'!$B$12:$D$519,2,FALSE)</f>
        <v>Line Tap Connector Type 150 - 150 mm - Al</v>
      </c>
      <c r="C331" s="70" t="s">
        <v>28</v>
      </c>
      <c r="D331" s="183">
        <f>D327*3</f>
        <v>0</v>
      </c>
      <c r="E331" s="72">
        <f>D331-F331</f>
        <v>0</v>
      </c>
      <c r="F331" s="72">
        <f>IF(G331="PLN",D331,0)</f>
        <v>0</v>
      </c>
      <c r="G331" s="73">
        <f>IF([1]ISIAN_RAB!$G$18=4,(VLOOKUP(RINCIAN_RAB_JASA!A331,'[1]HS_SEP 24'!$B$12:P565,13,FALSE)),(VLOOKUP(RINCIAN_RAB_JASA!A331,'[1]HS_SEP 24'!$B$12:$P$520,4,FALSE)))</f>
        <v>36377</v>
      </c>
      <c r="H331" s="73">
        <f>IF([1]ISIAN_RAB!$G$18=4,(VLOOKUP(A331,'[1]HS_SEP 24'!$B$12:$P$519,14,FALSE)),(IF([1]ISIAN_RAB!$G$18=2,(VLOOKUP(A331,'[1]HS_SEP 24'!$B$12:$P$519,7,FALSE)),(IF([1]ISIAN_RAB!$G$18=3,(VLOOKUP(A331,'[1]HS_SEP 24'!$B$12:$P4564,9,FALSE)),(IF([1]ISIAN_RAB!$G$18=5,(VLOOKUP(A331,'[1]HS_SEP 24'!$B$12:$P$519,11,FALSE)),"salah")))))))</f>
        <v>11809</v>
      </c>
      <c r="I331" s="72">
        <f>IF(E331&lt;0,0,IF(G331="PLN","PLN",E331*G331))</f>
        <v>0</v>
      </c>
      <c r="J331" s="73">
        <f>IF(D331&lt;0,0,D331*H331)</f>
        <v>0</v>
      </c>
      <c r="K331" s="74">
        <f>SUM(I331:J331)</f>
        <v>0</v>
      </c>
    </row>
    <row r="332" spans="1:11" ht="15" customHeight="1" x14ac:dyDescent="0.3">
      <c r="A332" s="47"/>
      <c r="B332" s="48"/>
      <c r="C332" s="49"/>
      <c r="D332" s="52"/>
      <c r="E332" s="52"/>
      <c r="F332" s="52"/>
      <c r="G332" s="52"/>
      <c r="H332" s="52"/>
      <c r="I332" s="52"/>
      <c r="J332" s="66"/>
      <c r="K332" s="53"/>
    </row>
    <row r="333" spans="1:11" s="63" customFormat="1" ht="15" customHeight="1" x14ac:dyDescent="0.3">
      <c r="A333" s="56"/>
      <c r="B333" s="57" t="s">
        <v>70</v>
      </c>
      <c r="C333" s="58"/>
      <c r="D333" s="61">
        <f>[1]ISIAN_RAB!D32</f>
        <v>0</v>
      </c>
      <c r="E333" s="181"/>
      <c r="F333" s="61"/>
      <c r="G333" s="61"/>
      <c r="H333" s="61"/>
      <c r="I333" s="181"/>
      <c r="J333" s="181"/>
      <c r="K333" s="184"/>
    </row>
    <row r="334" spans="1:11" ht="15" customHeight="1" x14ac:dyDescent="0.3">
      <c r="A334" s="47"/>
      <c r="B334" s="185" t="s">
        <v>31</v>
      </c>
      <c r="C334" s="186"/>
      <c r="D334" s="66"/>
      <c r="E334" s="66"/>
      <c r="F334" s="52"/>
      <c r="G334" s="52"/>
      <c r="H334" s="52"/>
      <c r="I334" s="66"/>
      <c r="J334" s="66"/>
      <c r="K334" s="134"/>
    </row>
    <row r="335" spans="1:11" ht="15" customHeight="1" x14ac:dyDescent="0.3">
      <c r="A335" s="47">
        <v>316</v>
      </c>
      <c r="B335" s="48" t="str">
        <f>VLOOKUP(A335,'[1]HS_SEP 24'!$B$12:$D$519,2,FALSE)</f>
        <v>Cross Arm UNP 100 - 2000 mm - (l=50 mm, t=5 mm, tgg=100 mm)-Tarik</v>
      </c>
      <c r="C335" s="186" t="s">
        <v>28</v>
      </c>
      <c r="D335" s="66">
        <f>D333*2</f>
        <v>0</v>
      </c>
      <c r="E335" s="52">
        <f t="shared" ref="E335:E344" si="76">D335-F335</f>
        <v>0</v>
      </c>
      <c r="F335" s="52">
        <f t="shared" ref="F335:F344" si="77">IF(G335="PLN",D335,0)</f>
        <v>0</v>
      </c>
      <c r="G335" s="66">
        <f>IF([1]ISIAN_RAB!$G$18=4,(VLOOKUP(RINCIAN_RAB_JASA!A335,'[1]HS_SEP 24'!$B$12:P569,13,FALSE)),(VLOOKUP(RINCIAN_RAB_JASA!A335,'[1]HS_SEP 24'!$B$12:$P$520,4,FALSE)))</f>
        <v>495328</v>
      </c>
      <c r="H335" s="66">
        <f>IF([1]ISIAN_RAB!$G$18=4,(VLOOKUP(A335,'[1]HS_SEP 24'!$B$12:$P$519,14,FALSE)),(IF([1]ISIAN_RAB!$G$18=2,(VLOOKUP(A335,'[1]HS_SEP 24'!$B$12:$P$519,7,FALSE)),(IF([1]ISIAN_RAB!$G$18=3,(VLOOKUP(A335,'[1]HS_SEP 24'!$B$12:$P4568,9,FALSE)),(IF([1]ISIAN_RAB!$G$18=5,(VLOOKUP(A335,'[1]HS_SEP 24'!$B$12:$P$519,11,FALSE)),"salah")))))))</f>
        <v>40955.309978070101</v>
      </c>
      <c r="I335" s="52">
        <f t="shared" ref="I335:I344" si="78">IF(E335&lt;0,0,IF(G335="PLN","PLN",E335*G335))</f>
        <v>0</v>
      </c>
      <c r="J335" s="66">
        <f t="shared" ref="J335:J344" si="79">IF(D335&lt;0,0,D335*H335)</f>
        <v>0</v>
      </c>
      <c r="K335" s="53">
        <f t="shared" ref="K335:K344" si="80">SUM(I335:J335)</f>
        <v>0</v>
      </c>
    </row>
    <row r="336" spans="1:11" ht="15" customHeight="1" x14ac:dyDescent="0.3">
      <c r="A336" s="47">
        <v>269</v>
      </c>
      <c r="B336" s="48" t="str">
        <f>VLOOKUP(A336,'[1]HS_SEP 24'!$B$12:$D$519,2,FALSE)</f>
        <v>Arm Tie Type 750 - 3/4" - (t=2,3 mm)</v>
      </c>
      <c r="C336" s="186" t="s">
        <v>28</v>
      </c>
      <c r="D336" s="66">
        <f>D333*2</f>
        <v>0</v>
      </c>
      <c r="E336" s="52">
        <f t="shared" si="76"/>
        <v>0</v>
      </c>
      <c r="F336" s="52">
        <f t="shared" si="77"/>
        <v>0</v>
      </c>
      <c r="G336" s="66">
        <f>IF([1]ISIAN_RAB!$G$18=4,(VLOOKUP(RINCIAN_RAB_JASA!A336,'[1]HS_SEP 24'!$B$12:P570,13,FALSE)),(VLOOKUP(RINCIAN_RAB_JASA!A336,'[1]HS_SEP 24'!$B$12:$P$520,4,FALSE)))</f>
        <v>59012</v>
      </c>
      <c r="H336" s="66">
        <f>IF([1]ISIAN_RAB!$G$18=4,(VLOOKUP(A336,'[1]HS_SEP 24'!$B$12:$P$519,14,FALSE)),(IF([1]ISIAN_RAB!$G$18=2,(VLOOKUP(A336,'[1]HS_SEP 24'!$B$12:$P$519,7,FALSE)),(IF([1]ISIAN_RAB!$G$18=3,(VLOOKUP(A336,'[1]HS_SEP 24'!$B$12:$P4569,9,FALSE)),(IF([1]ISIAN_RAB!$G$18=5,(VLOOKUP(A336,'[1]HS_SEP 24'!$B$12:$P$519,11,FALSE)),"salah")))))))</f>
        <v>4794.5699974326999</v>
      </c>
      <c r="I336" s="52">
        <f t="shared" si="78"/>
        <v>0</v>
      </c>
      <c r="J336" s="66">
        <f t="shared" si="79"/>
        <v>0</v>
      </c>
      <c r="K336" s="53">
        <f t="shared" si="80"/>
        <v>0</v>
      </c>
    </row>
    <row r="337" spans="1:11" ht="15" customHeight="1" x14ac:dyDescent="0.3">
      <c r="A337" s="47">
        <v>6</v>
      </c>
      <c r="B337" s="48" t="str">
        <f>VLOOKUP(A337,'[1]HS_SEP 24'!$B$12:$D$519,2,FALSE)</f>
        <v>Arm Tie Band 9"(TM) (t = 6 mm x 42 mm) HDG TM lengkap Bolt&amp;Nut-HDG</v>
      </c>
      <c r="C337" s="186" t="s">
        <v>28</v>
      </c>
      <c r="D337" s="66">
        <f>D333*1</f>
        <v>0</v>
      </c>
      <c r="E337" s="52">
        <f t="shared" si="76"/>
        <v>0</v>
      </c>
      <c r="F337" s="52">
        <f t="shared" si="77"/>
        <v>0</v>
      </c>
      <c r="G337" s="66">
        <f>IF([1]ISIAN_RAB!$G$18=4,(VLOOKUP(RINCIAN_RAB_JASA!A337,'[1]HS_SEP 24'!$B$12:P571,13,FALSE)),(VLOOKUP(RINCIAN_RAB_JASA!A337,'[1]HS_SEP 24'!$B$12:$P$520,4,FALSE)))</f>
        <v>97200.320060473998</v>
      </c>
      <c r="H337" s="66">
        <f>IF([1]ISIAN_RAB!$G$18=4,(VLOOKUP(A337,'[1]HS_SEP 24'!$B$12:$P$519,14,FALSE)),(IF([1]ISIAN_RAB!$G$18=2,(VLOOKUP(A337,'[1]HS_SEP 24'!$B$12:$P$519,7,FALSE)),(IF([1]ISIAN_RAB!$G$18=3,(VLOOKUP(A337,'[1]HS_SEP 24'!$B$12:$P4570,9,FALSE)),(IF([1]ISIAN_RAB!$G$18=5,(VLOOKUP(A337,'[1]HS_SEP 24'!$B$12:$P$519,11,FALSE)),"salah")))))))</f>
        <v>23971.859987164</v>
      </c>
      <c r="I337" s="52">
        <f t="shared" si="78"/>
        <v>0</v>
      </c>
      <c r="J337" s="66">
        <f t="shared" si="79"/>
        <v>0</v>
      </c>
      <c r="K337" s="53">
        <f t="shared" si="80"/>
        <v>0</v>
      </c>
    </row>
    <row r="338" spans="1:11" ht="15" customHeight="1" x14ac:dyDescent="0.3">
      <c r="A338" s="47">
        <v>334</v>
      </c>
      <c r="B338" s="48" t="str">
        <f>VLOOKUP(A338,'[1]HS_SEP 24'!$B$12:$D$519,2,FALSE)</f>
        <v>Double Arm Band 8 " (t = 6 mm x 42 mm) HDG TM lengkap Bolt&amp;Nut-HDG</v>
      </c>
      <c r="C338" s="186" t="s">
        <v>28</v>
      </c>
      <c r="D338" s="66">
        <f>D333*1</f>
        <v>0</v>
      </c>
      <c r="E338" s="52">
        <f t="shared" si="76"/>
        <v>0</v>
      </c>
      <c r="F338" s="52">
        <f t="shared" si="77"/>
        <v>0</v>
      </c>
      <c r="G338" s="66">
        <f>IF([1]ISIAN_RAB!$G$18=4,(VLOOKUP(RINCIAN_RAB_JASA!A338,'[1]HS_SEP 24'!$B$12:P572,13,FALSE)),(VLOOKUP(RINCIAN_RAB_JASA!A338,'[1]HS_SEP 24'!$B$12:$P$520,4,FALSE)))</f>
        <v>137575</v>
      </c>
      <c r="H338" s="66">
        <f>IF([1]ISIAN_RAB!$G$18=4,(VLOOKUP(A338,'[1]HS_SEP 24'!$B$12:$P$519,14,FALSE)),(IF([1]ISIAN_RAB!$G$18=2,(VLOOKUP(A338,'[1]HS_SEP 24'!$B$12:$P$519,7,FALSE)),(IF([1]ISIAN_RAB!$G$18=3,(VLOOKUP(A338,'[1]HS_SEP 24'!$B$12:$P4571,9,FALSE)),(IF([1]ISIAN_RAB!$G$18=5,(VLOOKUP(A338,'[1]HS_SEP 24'!$B$12:$P$519,11,FALSE)),"salah")))))))</f>
        <v>21307.7699885906</v>
      </c>
      <c r="I338" s="52">
        <f t="shared" si="78"/>
        <v>0</v>
      </c>
      <c r="J338" s="66">
        <f t="shared" si="79"/>
        <v>0</v>
      </c>
      <c r="K338" s="53">
        <f t="shared" si="80"/>
        <v>0</v>
      </c>
    </row>
    <row r="339" spans="1:11" ht="15" customHeight="1" x14ac:dyDescent="0.3">
      <c r="A339" s="47">
        <v>287</v>
      </c>
      <c r="B339" s="48" t="str">
        <f>VLOOKUP(A339,'[1]HS_SEP 24'!$B$12:$D$519,2,FALSE)</f>
        <v>Bolt &amp; Nut M.16 x 400 (besi as) Double Arm - HDG</v>
      </c>
      <c r="C339" s="49" t="s">
        <v>26</v>
      </c>
      <c r="D339" s="52">
        <f>D333*2</f>
        <v>0</v>
      </c>
      <c r="E339" s="52">
        <f t="shared" si="76"/>
        <v>0</v>
      </c>
      <c r="F339" s="52">
        <f t="shared" si="77"/>
        <v>0</v>
      </c>
      <c r="G339" s="66">
        <f>IF([1]ISIAN_RAB!$G$18=4,(VLOOKUP(RINCIAN_RAB_JASA!A339,'[1]HS_SEP 24'!$B$12:P573,13,FALSE)),(VLOOKUP(RINCIAN_RAB_JASA!A339,'[1]HS_SEP 24'!$B$12:$P$520,4,FALSE)))</f>
        <v>63135</v>
      </c>
      <c r="H339" s="66">
        <f>IF([1]ISIAN_RAB!$G$18=4,(VLOOKUP(A339,'[1]HS_SEP 24'!$B$12:$P$519,14,FALSE)),(IF([1]ISIAN_RAB!$G$18=2,(VLOOKUP(A339,'[1]HS_SEP 24'!$B$12:$P$519,7,FALSE)),(IF([1]ISIAN_RAB!$G$18=3,(VLOOKUP(A339,'[1]HS_SEP 24'!$B$12:$P4572,9,FALSE)),(IF([1]ISIAN_RAB!$G$18=5,(VLOOKUP(A339,'[1]HS_SEP 24'!$B$12:$P$519,11,FALSE)),"salah")))))))</f>
        <v>4261.9499977179003</v>
      </c>
      <c r="I339" s="52">
        <f t="shared" si="78"/>
        <v>0</v>
      </c>
      <c r="J339" s="66">
        <f t="shared" si="79"/>
        <v>0</v>
      </c>
      <c r="K339" s="53">
        <f t="shared" si="80"/>
        <v>0</v>
      </c>
    </row>
    <row r="340" spans="1:11" ht="15" customHeight="1" x14ac:dyDescent="0.3">
      <c r="A340" s="47">
        <v>347</v>
      </c>
      <c r="B340" s="48" t="str">
        <f>VLOOKUP(A340,'[1]HS_SEP 24'!$B$12:$D$519,2,FALSE)</f>
        <v>Ground Wire Clamp Type C - TM - (l=50 mm, t=6 mm, p=300 mm)</v>
      </c>
      <c r="C340" s="186" t="s">
        <v>28</v>
      </c>
      <c r="D340" s="66">
        <f>D333*1</f>
        <v>0</v>
      </c>
      <c r="E340" s="52">
        <f t="shared" si="76"/>
        <v>0</v>
      </c>
      <c r="F340" s="52">
        <f t="shared" si="77"/>
        <v>0</v>
      </c>
      <c r="G340" s="66">
        <f>IF([1]ISIAN_RAB!$G$18=4,(VLOOKUP(RINCIAN_RAB_JASA!A340,'[1]HS_SEP 24'!$B$12:P574,13,FALSE)),(VLOOKUP(RINCIAN_RAB_JASA!A340,'[1]HS_SEP 24'!$B$12:$P$520,4,FALSE)))</f>
        <v>73626</v>
      </c>
      <c r="H340" s="66">
        <f>IF([1]ISIAN_RAB!$G$18=4,(VLOOKUP(A340,'[1]HS_SEP 24'!$B$12:$P$519,14,FALSE)),(IF([1]ISIAN_RAB!$G$18=2,(VLOOKUP(A340,'[1]HS_SEP 24'!$B$12:$P$519,7,FALSE)),(IF([1]ISIAN_RAB!$G$18=3,(VLOOKUP(A340,'[1]HS_SEP 24'!$B$12:$P4573,9,FALSE)),(IF([1]ISIAN_RAB!$G$18=5,(VLOOKUP(A340,'[1]HS_SEP 24'!$B$12:$P$519,11,FALSE)),"salah")))))))</f>
        <v>8790.2099952932003</v>
      </c>
      <c r="I340" s="52">
        <f t="shared" si="78"/>
        <v>0</v>
      </c>
      <c r="J340" s="66">
        <f t="shared" si="79"/>
        <v>0</v>
      </c>
      <c r="K340" s="53">
        <f t="shared" si="80"/>
        <v>0</v>
      </c>
    </row>
    <row r="341" spans="1:11" ht="15" customHeight="1" x14ac:dyDescent="0.3">
      <c r="A341" s="47">
        <v>304</v>
      </c>
      <c r="B341" s="48" t="str">
        <f>VLOOKUP(A341,'[1]HS_SEP 24'!$B$12:$D$519,2,FALSE)</f>
        <v>Cousen/Thimble - (t = 2,5 mm)</v>
      </c>
      <c r="C341" s="186" t="s">
        <v>28</v>
      </c>
      <c r="D341" s="66">
        <f>D340</f>
        <v>0</v>
      </c>
      <c r="E341" s="52">
        <f t="shared" si="76"/>
        <v>0</v>
      </c>
      <c r="F341" s="52">
        <f t="shared" si="77"/>
        <v>0</v>
      </c>
      <c r="G341" s="66">
        <f>IF([1]ISIAN_RAB!$G$18=4,(VLOOKUP(RINCIAN_RAB_JASA!A341,'[1]HS_SEP 24'!$B$12:P575,13,FALSE)),(VLOOKUP(RINCIAN_RAB_JASA!A341,'[1]HS_SEP 24'!$B$12:$P$520,4,FALSE)))</f>
        <v>7775</v>
      </c>
      <c r="H341" s="66">
        <f>IF([1]ISIAN_RAB!$G$18=4,(VLOOKUP(A341,'[1]HS_SEP 24'!$B$12:$P$519,14,FALSE)),(IF([1]ISIAN_RAB!$G$18=2,(VLOOKUP(A341,'[1]HS_SEP 24'!$B$12:$P$519,7,FALSE)),(IF([1]ISIAN_RAB!$G$18=3,(VLOOKUP(A341,'[1]HS_SEP 24'!$B$12:$P4574,9,FALSE)),(IF([1]ISIAN_RAB!$G$18=5,(VLOOKUP(A341,'[1]HS_SEP 24'!$B$12:$P$519,11,FALSE)),"salah")))))))</f>
        <v>2397.7799987160902</v>
      </c>
      <c r="I341" s="52">
        <f t="shared" si="78"/>
        <v>0</v>
      </c>
      <c r="J341" s="66">
        <f t="shared" si="79"/>
        <v>0</v>
      </c>
      <c r="K341" s="53">
        <f t="shared" si="80"/>
        <v>0</v>
      </c>
    </row>
    <row r="342" spans="1:11" ht="15" customHeight="1" x14ac:dyDescent="0.3">
      <c r="A342" s="47">
        <v>438</v>
      </c>
      <c r="B342" s="48" t="str">
        <f>VLOOKUP(A342,'[1]HS_SEP 24'!$B$12:$D$519,2,FALSE)</f>
        <v>Preformed Termination 35 mm (542/u/2009)</v>
      </c>
      <c r="C342" s="186" t="s">
        <v>28</v>
      </c>
      <c r="D342" s="66">
        <f>D341</f>
        <v>0</v>
      </c>
      <c r="E342" s="52">
        <f t="shared" si="76"/>
        <v>0</v>
      </c>
      <c r="F342" s="52">
        <f t="shared" si="77"/>
        <v>0</v>
      </c>
      <c r="G342" s="66">
        <f>IF([1]ISIAN_RAB!$G$18=4,(VLOOKUP(RINCIAN_RAB_JASA!A342,'[1]HS_SEP 24'!$B$12:P576,13,FALSE)),(VLOOKUP(RINCIAN_RAB_JASA!A342,'[1]HS_SEP 24'!$B$12:$P$520,4,FALSE)))</f>
        <v>56550</v>
      </c>
      <c r="H342" s="66">
        <f>IF([1]ISIAN_RAB!$G$18=4,(VLOOKUP(A342,'[1]HS_SEP 24'!$B$12:$P$519,14,FALSE)),(IF([1]ISIAN_RAB!$G$18=2,(VLOOKUP(A342,'[1]HS_SEP 24'!$B$12:$P$519,7,FALSE)),(IF([1]ISIAN_RAB!$G$18=3,(VLOOKUP(A342,'[1]HS_SEP 24'!$B$12:$P4575,9,FALSE)),(IF([1]ISIAN_RAB!$G$18=5,(VLOOKUP(A342,'[1]HS_SEP 24'!$B$12:$P$519,11,FALSE)),"salah")))))))</f>
        <v>15981.5699914425</v>
      </c>
      <c r="I342" s="52">
        <f t="shared" si="78"/>
        <v>0</v>
      </c>
      <c r="J342" s="66">
        <f t="shared" si="79"/>
        <v>0</v>
      </c>
      <c r="K342" s="53">
        <f t="shared" si="80"/>
        <v>0</v>
      </c>
    </row>
    <row r="343" spans="1:11" ht="15" customHeight="1" x14ac:dyDescent="0.3">
      <c r="A343" s="47">
        <v>288</v>
      </c>
      <c r="B343" s="48" t="str">
        <f>VLOOKUP(A343,'[1]HS_SEP 24'!$B$12:$D$519,2,FALSE)</f>
        <v>Bolt &amp; Nut M.16 x 50 - HDG</v>
      </c>
      <c r="C343" s="186" t="s">
        <v>28</v>
      </c>
      <c r="D343" s="66">
        <f>D333*2</f>
        <v>0</v>
      </c>
      <c r="E343" s="52">
        <f t="shared" si="76"/>
        <v>0</v>
      </c>
      <c r="F343" s="52">
        <f t="shared" si="77"/>
        <v>0</v>
      </c>
      <c r="G343" s="66">
        <f>IF([1]ISIAN_RAB!$G$18=4,(VLOOKUP(RINCIAN_RAB_JASA!A343,'[1]HS_SEP 24'!$B$12:P577,13,FALSE)),(VLOOKUP(RINCIAN_RAB_JASA!A343,'[1]HS_SEP 24'!$B$12:$P$520,4,FALSE)))</f>
        <v>11856</v>
      </c>
      <c r="H343" s="66">
        <f>IF([1]ISIAN_RAB!$G$18=4,(VLOOKUP(A343,'[1]HS_SEP 24'!$B$12:$P$519,14,FALSE)),(IF([1]ISIAN_RAB!$G$18=2,(VLOOKUP(A343,'[1]HS_SEP 24'!$B$12:$P$519,7,FALSE)),(IF([1]ISIAN_RAB!$G$18=3,(VLOOKUP(A343,'[1]HS_SEP 24'!$B$12:$P4576,9,FALSE)),(IF([1]ISIAN_RAB!$G$18=5,(VLOOKUP(A343,'[1]HS_SEP 24'!$B$12:$P$519,11,FALSE)),"salah")))))))</f>
        <v>2290.8599987733401</v>
      </c>
      <c r="I343" s="52">
        <f t="shared" si="78"/>
        <v>0</v>
      </c>
      <c r="J343" s="66">
        <f t="shared" si="79"/>
        <v>0</v>
      </c>
      <c r="K343" s="53">
        <f t="shared" si="80"/>
        <v>0</v>
      </c>
    </row>
    <row r="344" spans="1:11" ht="15" customHeight="1" x14ac:dyDescent="0.3">
      <c r="A344" s="47">
        <v>289</v>
      </c>
      <c r="B344" s="48" t="str">
        <f>VLOOKUP(A344,'[1]HS_SEP 24'!$B$12:$D$519,2,FALSE)</f>
        <v>Bolt &amp; Nut M.16 x 75 - HDG</v>
      </c>
      <c r="C344" s="186" t="s">
        <v>28</v>
      </c>
      <c r="D344" s="66">
        <f>D333*2</f>
        <v>0</v>
      </c>
      <c r="E344" s="52">
        <f t="shared" si="76"/>
        <v>0</v>
      </c>
      <c r="F344" s="52">
        <f t="shared" si="77"/>
        <v>0</v>
      </c>
      <c r="G344" s="66">
        <f>IF([1]ISIAN_RAB!$G$18=4,(VLOOKUP(RINCIAN_RAB_JASA!A344,'[1]HS_SEP 24'!$B$12:P578,13,FALSE)),(VLOOKUP(RINCIAN_RAB_JASA!A344,'[1]HS_SEP 24'!$B$12:$P$520,4,FALSE)))</f>
        <v>14122</v>
      </c>
      <c r="H344" s="66">
        <f>IF([1]ISIAN_RAB!$G$18=4,(VLOOKUP(A344,'[1]HS_SEP 24'!$B$12:$P$519,14,FALSE)),(IF([1]ISIAN_RAB!$G$18=2,(VLOOKUP(A344,'[1]HS_SEP 24'!$B$12:$P$519,7,FALSE)),(IF([1]ISIAN_RAB!$G$18=3,(VLOOKUP(A344,'[1]HS_SEP 24'!$B$12:$P4577,9,FALSE)),(IF([1]ISIAN_RAB!$G$18=5,(VLOOKUP(A344,'[1]HS_SEP 24'!$B$12:$P$519,11,FALSE)),"salah")))))))</f>
        <v>2344.3199987447101</v>
      </c>
      <c r="I344" s="52">
        <f t="shared" si="78"/>
        <v>0</v>
      </c>
      <c r="J344" s="66">
        <f t="shared" si="79"/>
        <v>0</v>
      </c>
      <c r="K344" s="53">
        <f t="shared" si="80"/>
        <v>0</v>
      </c>
    </row>
    <row r="345" spans="1:11" ht="15" customHeight="1" x14ac:dyDescent="0.3">
      <c r="A345" s="47"/>
      <c r="B345" s="185" t="s">
        <v>32</v>
      </c>
      <c r="C345" s="186"/>
      <c r="D345" s="66"/>
      <c r="E345" s="52"/>
      <c r="F345" s="52"/>
      <c r="G345" s="66"/>
      <c r="H345" s="66"/>
      <c r="I345" s="52"/>
      <c r="J345" s="66"/>
      <c r="K345" s="53"/>
    </row>
    <row r="346" spans="1:11" ht="15" customHeight="1" x14ac:dyDescent="0.3">
      <c r="A346" s="47">
        <v>350</v>
      </c>
      <c r="B346" s="48" t="str">
        <f>VLOOKUP(A346,'[1]HS_SEP 24'!$B$12:$D$519,2,FALSE)</f>
        <v>Insulator - Pin Post Insulator 20 kV;12,5 kN - Porcelain (Tumpu)</v>
      </c>
      <c r="C346" s="186" t="s">
        <v>26</v>
      </c>
      <c r="D346" s="187">
        <f>D333*1</f>
        <v>0</v>
      </c>
      <c r="E346" s="52">
        <f>D346-F346</f>
        <v>0</v>
      </c>
      <c r="F346" s="52">
        <f>IF(G346="PLN",D346,0)</f>
        <v>0</v>
      </c>
      <c r="G346" s="44" t="str">
        <f>IF([1]ISIAN_RAB!$G$18=4,(VLOOKUP(RINCIAN_RAB_JASA!A346,'[1]HS_SEP 24'!$B$12:P579,13,FALSE)),(VLOOKUP(RINCIAN_RAB_JASA!A346,'[1]HS_SEP 24'!$B$12:$P$520,4,FALSE)))</f>
        <v>PLN</v>
      </c>
      <c r="H346" s="66">
        <f>IF([1]ISIAN_RAB!$G$18=4,(VLOOKUP(A346,'[1]HS_SEP 24'!$B$12:$P$519,14,FALSE)),(IF([1]ISIAN_RAB!$G$18=2,(VLOOKUP(A346,'[1]HS_SEP 24'!$B$12:$P$519,7,FALSE)),(IF([1]ISIAN_RAB!$G$18=3,(VLOOKUP(A346,'[1]HS_SEP 24'!$B$12:$P4578,9,FALSE)),(IF([1]ISIAN_RAB!$G$18=5,(VLOOKUP(A346,'[1]HS_SEP 24'!$B$12:$P$519,11,FALSE)),"salah")))))))</f>
        <v>23402.609987468801</v>
      </c>
      <c r="I346" s="45" t="str">
        <f>IF(E346&lt;0,0,IF(G346="PLN","PLN",E346*G346))</f>
        <v>PLN</v>
      </c>
      <c r="J346" s="66">
        <f>IF(D346&lt;0,0,D346*H346)</f>
        <v>0</v>
      </c>
      <c r="K346" s="53">
        <f>SUM(I346:J346)</f>
        <v>0</v>
      </c>
    </row>
    <row r="347" spans="1:11" ht="15" customHeight="1" x14ac:dyDescent="0.3">
      <c r="A347" s="47">
        <v>351</v>
      </c>
      <c r="B347" s="48" t="str">
        <f>VLOOKUP(A347,'[1]HS_SEP 24'!$B$12:$D$519,2,FALSE)</f>
        <v>Insulator - Strain Insulator 20 kV lengkap (SIR) Porcelain (Tarik)</v>
      </c>
      <c r="C347" s="186" t="s">
        <v>26</v>
      </c>
      <c r="D347" s="187">
        <f>D333*3</f>
        <v>0</v>
      </c>
      <c r="E347" s="52">
        <f>D347-F347</f>
        <v>0</v>
      </c>
      <c r="F347" s="52">
        <f>IF(G347="PLN",D347,0)</f>
        <v>0</v>
      </c>
      <c r="G347" s="44" t="str">
        <f>IF([1]ISIAN_RAB!$G$18=4,(VLOOKUP(RINCIAN_RAB_JASA!A347,'[1]HS_SEP 24'!$B$12:P580,13,FALSE)),(VLOOKUP(RINCIAN_RAB_JASA!A347,'[1]HS_SEP 24'!$B$12:$P$520,4,FALSE)))</f>
        <v>PLN</v>
      </c>
      <c r="H347" s="66">
        <f>IF([1]ISIAN_RAB!$G$18=4,(VLOOKUP(A347,'[1]HS_SEP 24'!$B$12:$P$519,14,FALSE)),(IF([1]ISIAN_RAB!$G$18=2,(VLOOKUP(A347,'[1]HS_SEP 24'!$B$12:$P$519,7,FALSE)),(IF([1]ISIAN_RAB!$G$18=3,(VLOOKUP(A347,'[1]HS_SEP 24'!$B$12:$P4579,9,FALSE)),(IF([1]ISIAN_RAB!$G$18=5,(VLOOKUP(A347,'[1]HS_SEP 24'!$B$12:$P$519,11,FALSE)),"salah")))))))</f>
        <v>26328.059985902401</v>
      </c>
      <c r="I347" s="45" t="str">
        <f>IF(E347&lt;0,0,IF(G347="PLN","PLN",E347*G347))</f>
        <v>PLN</v>
      </c>
      <c r="J347" s="66">
        <f>IF(D347&lt;0,0,D347*H347)</f>
        <v>0</v>
      </c>
      <c r="K347" s="53">
        <f>SUM(I347:J347)</f>
        <v>0</v>
      </c>
    </row>
    <row r="348" spans="1:11" ht="15" customHeight="1" x14ac:dyDescent="0.3">
      <c r="A348" s="47">
        <v>435</v>
      </c>
      <c r="B348" s="48" t="str">
        <f>VLOOKUP(A348,'[1]HS_SEP 24'!$B$12:$D$519,2,FALSE)</f>
        <v>Preformed Side Tie 150 mm (Semi Cond/non metalic/Composite)</v>
      </c>
      <c r="C348" s="186" t="s">
        <v>28</v>
      </c>
      <c r="D348" s="187">
        <f>D333</f>
        <v>0</v>
      </c>
      <c r="E348" s="52">
        <f>D348-F348</f>
        <v>0</v>
      </c>
      <c r="F348" s="52">
        <f>IF(G348="PLN",D348,0)</f>
        <v>0</v>
      </c>
      <c r="G348" s="44" t="str">
        <f>IF([1]ISIAN_RAB!$G$18=4,(VLOOKUP(RINCIAN_RAB_JASA!A348,'[1]HS_SEP 24'!$B$12:P581,13,FALSE)),(VLOOKUP(RINCIAN_RAB_JASA!A348,'[1]HS_SEP 24'!$B$12:$P$520,4,FALSE)))</f>
        <v>PLN</v>
      </c>
      <c r="H348" s="66">
        <f>IF([1]ISIAN_RAB!$G$18=4,(VLOOKUP(A348,'[1]HS_SEP 24'!$B$12:$P$519,14,FALSE)),(IF([1]ISIAN_RAB!$G$18=2,(VLOOKUP(A348,'[1]HS_SEP 24'!$B$12:$P$519,7,FALSE)),(IF([1]ISIAN_RAB!$G$18=3,(VLOOKUP(A348,'[1]HS_SEP 24'!$B$12:$P4580,9,FALSE)),(IF([1]ISIAN_RAB!$G$18=5,(VLOOKUP(A348,'[1]HS_SEP 24'!$B$12:$P$519,11,FALSE)),"salah")))))))</f>
        <v>7991.27999572099</v>
      </c>
      <c r="I348" s="45" t="str">
        <f>IF(E348&lt;0,0,IF(G348="PLN","PLN",E348*G348))</f>
        <v>PLN</v>
      </c>
      <c r="J348" s="66">
        <f>IF(D348&lt;0,0,D348*H348)</f>
        <v>0</v>
      </c>
      <c r="K348" s="53">
        <f>SUM(I348:J348)</f>
        <v>0</v>
      </c>
    </row>
    <row r="349" spans="1:11" s="46" customFormat="1" ht="15" customHeight="1" x14ac:dyDescent="0.3">
      <c r="A349" s="68">
        <v>98</v>
      </c>
      <c r="B349" s="69" t="str">
        <f>VLOOKUP(A349,'[1]HS_SEP 24'!$B$12:$D$519,2,FALSE)</f>
        <v>Line Tap Connector Type 150 - 150 mm - Al</v>
      </c>
      <c r="C349" s="188" t="s">
        <v>28</v>
      </c>
      <c r="D349" s="189">
        <f>D333*3</f>
        <v>0</v>
      </c>
      <c r="E349" s="72">
        <f>D349-F349</f>
        <v>0</v>
      </c>
      <c r="F349" s="72">
        <f>IF(G349="PLN",D349,0)</f>
        <v>0</v>
      </c>
      <c r="G349" s="73">
        <f>IF([1]ISIAN_RAB!$G$18=4,(VLOOKUP(RINCIAN_RAB_JASA!A349,'[1]HS_SEP 24'!$B$12:P582,13,FALSE)),(VLOOKUP(RINCIAN_RAB_JASA!A349,'[1]HS_SEP 24'!$B$12:$P$520,4,FALSE)))</f>
        <v>36377</v>
      </c>
      <c r="H349" s="73">
        <f>IF([1]ISIAN_RAB!$G$18=4,(VLOOKUP(A349,'[1]HS_SEP 24'!$B$12:$P$519,14,FALSE)),(IF([1]ISIAN_RAB!$G$18=2,(VLOOKUP(A349,'[1]HS_SEP 24'!$B$12:$P$519,7,FALSE)),(IF([1]ISIAN_RAB!$G$18=3,(VLOOKUP(A349,'[1]HS_SEP 24'!$B$12:$P4581,9,FALSE)),(IF([1]ISIAN_RAB!$G$18=5,(VLOOKUP(A349,'[1]HS_SEP 24'!$B$12:$P$519,11,FALSE)),"salah")))))))</f>
        <v>11809</v>
      </c>
      <c r="I349" s="72">
        <f>IF(E349&lt;0,0,IF(G349="PLN","PLN",E349*G349))</f>
        <v>0</v>
      </c>
      <c r="J349" s="73">
        <f>IF(D349&lt;0,0,D349*H349)</f>
        <v>0</v>
      </c>
      <c r="K349" s="74">
        <f>SUM(I349:J349)</f>
        <v>0</v>
      </c>
    </row>
    <row r="350" spans="1:11" ht="15" customHeight="1" x14ac:dyDescent="0.3">
      <c r="A350" s="47">
        <v>503</v>
      </c>
      <c r="B350" s="48" t="str">
        <f>VLOOKUP(A350,'[1]HS_SEP 24'!$B$12:$D$519,2,FALSE)</f>
        <v>Washer 45 x 45 x 3,5 - HDG</v>
      </c>
      <c r="C350" s="186" t="s">
        <v>28</v>
      </c>
      <c r="D350" s="187">
        <f>D333*8</f>
        <v>0</v>
      </c>
      <c r="E350" s="52">
        <f>D350-F350</f>
        <v>0</v>
      </c>
      <c r="F350" s="52">
        <f>IF(G350="PLN",D350,0)</f>
        <v>0</v>
      </c>
      <c r="G350" s="66">
        <f>IF([1]ISIAN_RAB!$G$18=4,(VLOOKUP(RINCIAN_RAB_JASA!A350,'[1]HS_SEP 24'!$B$12:P583,13,FALSE)),(VLOOKUP(RINCIAN_RAB_JASA!A350,'[1]HS_SEP 24'!$B$12:$P$520,4,FALSE)))</f>
        <v>4267</v>
      </c>
      <c r="H350" s="66">
        <f>IF([1]ISIAN_RAB!$G$18=4,(VLOOKUP(A350,'[1]HS_SEP 24'!$B$12:$P$519,14,FALSE)),(IF([1]ISIAN_RAB!$G$18=2,(VLOOKUP(A350,'[1]HS_SEP 24'!$B$12:$P$519,7,FALSE)),(IF([1]ISIAN_RAB!$G$18=3,(VLOOKUP(A350,'[1]HS_SEP 24'!$B$12:$P4582,9,FALSE)),(IF([1]ISIAN_RAB!$G$18=5,(VLOOKUP(A350,'[1]HS_SEP 24'!$B$12:$P$519,11,FALSE)),"salah")))))))</f>
        <v>533.60999971427304</v>
      </c>
      <c r="I350" s="52">
        <f>IF(E350&lt;0,0,IF(G350="PLN","PLN",E350*G350))</f>
        <v>0</v>
      </c>
      <c r="J350" s="66">
        <f>IF(D350&lt;0,0,D350*H350)</f>
        <v>0</v>
      </c>
      <c r="K350" s="53">
        <f>SUM(I350:J350)</f>
        <v>0</v>
      </c>
    </row>
    <row r="351" spans="1:11" ht="15" customHeight="1" x14ac:dyDescent="0.3">
      <c r="A351" s="47"/>
      <c r="B351" s="190"/>
      <c r="C351" s="186"/>
      <c r="D351" s="66"/>
      <c r="E351" s="66"/>
      <c r="F351" s="52"/>
      <c r="G351" s="52"/>
      <c r="H351" s="52"/>
      <c r="I351" s="52"/>
      <c r="J351" s="66"/>
      <c r="K351" s="53"/>
    </row>
    <row r="352" spans="1:11" s="63" customFormat="1" ht="15" customHeight="1" x14ac:dyDescent="0.3">
      <c r="A352" s="56"/>
      <c r="B352" s="57" t="s">
        <v>71</v>
      </c>
      <c r="C352" s="58"/>
      <c r="D352" s="61">
        <f>[1]ISIAN_RAB!D34</f>
        <v>0</v>
      </c>
      <c r="E352" s="181"/>
      <c r="F352" s="61"/>
      <c r="G352" s="61"/>
      <c r="H352" s="61"/>
      <c r="I352" s="181"/>
      <c r="J352" s="181"/>
      <c r="K352" s="184"/>
    </row>
    <row r="353" spans="1:11" ht="15" customHeight="1" x14ac:dyDescent="0.3">
      <c r="A353" s="47"/>
      <c r="B353" s="185" t="s">
        <v>31</v>
      </c>
      <c r="C353" s="186"/>
      <c r="D353" s="66"/>
      <c r="E353" s="66"/>
      <c r="F353" s="52"/>
      <c r="G353" s="52"/>
      <c r="H353" s="52"/>
      <c r="I353" s="66"/>
      <c r="J353" s="66"/>
      <c r="K353" s="134"/>
    </row>
    <row r="354" spans="1:11" ht="15" customHeight="1" x14ac:dyDescent="0.3">
      <c r="A354" s="47">
        <v>316</v>
      </c>
      <c r="B354" s="48" t="str">
        <f>VLOOKUP(A354,'[1]HS_SEP 24'!$B$12:$D$519,2,FALSE)</f>
        <v>Cross Arm UNP 100 - 2000 mm - (l=50 mm, t=5 mm, tgg=100 mm)-Tarik</v>
      </c>
      <c r="C354" s="186" t="s">
        <v>28</v>
      </c>
      <c r="D354" s="66">
        <f>D352*2</f>
        <v>0</v>
      </c>
      <c r="E354" s="52">
        <f t="shared" ref="E354:E361" si="81">D354-F354</f>
        <v>0</v>
      </c>
      <c r="F354" s="52">
        <f t="shared" ref="F354:F361" si="82">IF(G354="PLN",D354,0)</f>
        <v>0</v>
      </c>
      <c r="G354" s="66">
        <f>IF([1]ISIAN_RAB!$G$18=4,(VLOOKUP(RINCIAN_RAB_JASA!A354,'[1]HS_SEP 24'!$B$12:P587,13,FALSE)),(VLOOKUP(RINCIAN_RAB_JASA!A354,'[1]HS_SEP 24'!$B$12:$P$520,4,FALSE)))</f>
        <v>495328</v>
      </c>
      <c r="H354" s="66">
        <f>IF([1]ISIAN_RAB!$G$18=4,(VLOOKUP(A354,'[1]HS_SEP 24'!$B$12:$P$519,14,FALSE)),(IF([1]ISIAN_RAB!$G$18=2,(VLOOKUP(A354,'[1]HS_SEP 24'!$B$12:$P$519,7,FALSE)),(IF([1]ISIAN_RAB!$G$18=3,(VLOOKUP(A354,'[1]HS_SEP 24'!$B$12:$P4586,9,FALSE)),(IF([1]ISIAN_RAB!$G$18=5,(VLOOKUP(A354,'[1]HS_SEP 24'!$B$12:$P$519,11,FALSE)),"salah")))))))</f>
        <v>40955.309978070101</v>
      </c>
      <c r="I354" s="52">
        <f t="shared" ref="I354:I361" si="83">IF(E354&lt;0,0,IF(G354="PLN","PLN",E354*G354))</f>
        <v>0</v>
      </c>
      <c r="J354" s="66">
        <f t="shared" ref="J354:J361" si="84">IF(D354&lt;0,0,D354*H354)</f>
        <v>0</v>
      </c>
      <c r="K354" s="53">
        <f t="shared" ref="K354:K361" si="85">SUM(I354:J354)</f>
        <v>0</v>
      </c>
    </row>
    <row r="355" spans="1:11" ht="15" customHeight="1" x14ac:dyDescent="0.3">
      <c r="A355" s="47">
        <v>269</v>
      </c>
      <c r="B355" s="48" t="str">
        <f>VLOOKUP(A355,'[1]HS_SEP 24'!$B$12:$D$519,2,FALSE)</f>
        <v>Arm Tie Type 750 - 3/4" - (t=2,3 mm)</v>
      </c>
      <c r="C355" s="186" t="s">
        <v>28</v>
      </c>
      <c r="D355" s="66">
        <f>D352*2</f>
        <v>0</v>
      </c>
      <c r="E355" s="52">
        <f t="shared" si="81"/>
        <v>0</v>
      </c>
      <c r="F355" s="52">
        <f t="shared" si="82"/>
        <v>0</v>
      </c>
      <c r="G355" s="66">
        <f>IF([1]ISIAN_RAB!$G$18=4,(VLOOKUP(RINCIAN_RAB_JASA!A355,'[1]HS_SEP 24'!$B$12:P588,13,FALSE)),(VLOOKUP(RINCIAN_RAB_JASA!A355,'[1]HS_SEP 24'!$B$12:$P$520,4,FALSE)))</f>
        <v>59012</v>
      </c>
      <c r="H355" s="66">
        <f>IF([1]ISIAN_RAB!$G$18=4,(VLOOKUP(A355,'[1]HS_SEP 24'!$B$12:$P$519,14,FALSE)),(IF([1]ISIAN_RAB!$G$18=2,(VLOOKUP(A355,'[1]HS_SEP 24'!$B$12:$P$519,7,FALSE)),(IF([1]ISIAN_RAB!$G$18=3,(VLOOKUP(A355,'[1]HS_SEP 24'!$B$12:$P4587,9,FALSE)),(IF([1]ISIAN_RAB!$G$18=5,(VLOOKUP(A355,'[1]HS_SEP 24'!$B$12:$P$519,11,FALSE)),"salah")))))))</f>
        <v>4794.5699974326999</v>
      </c>
      <c r="I355" s="52">
        <f t="shared" si="83"/>
        <v>0</v>
      </c>
      <c r="J355" s="66">
        <f t="shared" si="84"/>
        <v>0</v>
      </c>
      <c r="K355" s="53">
        <f t="shared" si="85"/>
        <v>0</v>
      </c>
    </row>
    <row r="356" spans="1:11" ht="15" customHeight="1" x14ac:dyDescent="0.3">
      <c r="A356" s="47">
        <v>6</v>
      </c>
      <c r="B356" s="48" t="str">
        <f>VLOOKUP(A356,'[1]HS_SEP 24'!$B$12:$D$519,2,FALSE)</f>
        <v>Arm Tie Band 9"(TM) (t = 6 mm x 42 mm) HDG TM lengkap Bolt&amp;Nut-HDG</v>
      </c>
      <c r="C356" s="186" t="s">
        <v>28</v>
      </c>
      <c r="D356" s="66">
        <f>D352*1</f>
        <v>0</v>
      </c>
      <c r="E356" s="52">
        <f t="shared" si="81"/>
        <v>0</v>
      </c>
      <c r="F356" s="52">
        <f t="shared" si="82"/>
        <v>0</v>
      </c>
      <c r="G356" s="66">
        <f>IF([1]ISIAN_RAB!$G$18=4,(VLOOKUP(RINCIAN_RAB_JASA!A356,'[1]HS_SEP 24'!$B$12:P589,13,FALSE)),(VLOOKUP(RINCIAN_RAB_JASA!A356,'[1]HS_SEP 24'!$B$12:$P$520,4,FALSE)))</f>
        <v>97200.320060473998</v>
      </c>
      <c r="H356" s="66">
        <f>IF([1]ISIAN_RAB!$G$18=4,(VLOOKUP(A356,'[1]HS_SEP 24'!$B$12:$P$519,14,FALSE)),(IF([1]ISIAN_RAB!$G$18=2,(VLOOKUP(A356,'[1]HS_SEP 24'!$B$12:$P$519,7,FALSE)),(IF([1]ISIAN_RAB!$G$18=3,(VLOOKUP(A356,'[1]HS_SEP 24'!$B$12:$P4588,9,FALSE)),(IF([1]ISIAN_RAB!$G$18=5,(VLOOKUP(A356,'[1]HS_SEP 24'!$B$12:$P$519,11,FALSE)),"salah")))))))</f>
        <v>23971.859987164</v>
      </c>
      <c r="I356" s="52">
        <f t="shared" si="83"/>
        <v>0</v>
      </c>
      <c r="J356" s="66">
        <f t="shared" si="84"/>
        <v>0</v>
      </c>
      <c r="K356" s="53">
        <f t="shared" si="85"/>
        <v>0</v>
      </c>
    </row>
    <row r="357" spans="1:11" ht="15" customHeight="1" x14ac:dyDescent="0.3">
      <c r="A357" s="47">
        <v>334</v>
      </c>
      <c r="B357" s="48" t="str">
        <f>VLOOKUP(A357,'[1]HS_SEP 24'!$B$12:$D$519,2,FALSE)</f>
        <v>Double Arm Band 8 " (t = 6 mm x 42 mm) HDG TM lengkap Bolt&amp;Nut-HDG</v>
      </c>
      <c r="C357" s="49" t="s">
        <v>26</v>
      </c>
      <c r="D357" s="52">
        <f>D352*1</f>
        <v>0</v>
      </c>
      <c r="E357" s="52">
        <f t="shared" si="81"/>
        <v>0</v>
      </c>
      <c r="F357" s="52">
        <f t="shared" si="82"/>
        <v>0</v>
      </c>
      <c r="G357" s="66">
        <f>IF([1]ISIAN_RAB!$G$18=4,(VLOOKUP(RINCIAN_RAB_JASA!A357,'[1]HS_SEP 24'!$B$12:P591,13,FALSE)),(VLOOKUP(RINCIAN_RAB_JASA!A357,'[1]HS_SEP 24'!$B$12:$P$520,4,FALSE)))</f>
        <v>137575</v>
      </c>
      <c r="H357" s="66">
        <f>IF([1]ISIAN_RAB!$G$18=4,(VLOOKUP(A357,'[1]HS_SEP 24'!$B$12:$P$519,14,FALSE)),(IF([1]ISIAN_RAB!$G$18=2,(VLOOKUP(A357,'[1]HS_SEP 24'!$B$12:$P$519,7,FALSE)),(IF([1]ISIAN_RAB!$G$18=3,(VLOOKUP(A357,'[1]HS_SEP 24'!$B$12:$P4590,9,FALSE)),(IF([1]ISIAN_RAB!$G$18=5,(VLOOKUP(A357,'[1]HS_SEP 24'!$B$12:$P$519,11,FALSE)),"salah")))))))</f>
        <v>21307.7699885906</v>
      </c>
      <c r="I357" s="52">
        <f t="shared" si="83"/>
        <v>0</v>
      </c>
      <c r="J357" s="66">
        <f t="shared" si="84"/>
        <v>0</v>
      </c>
      <c r="K357" s="53">
        <f t="shared" si="85"/>
        <v>0</v>
      </c>
    </row>
    <row r="358" spans="1:11" ht="15" customHeight="1" x14ac:dyDescent="0.3">
      <c r="A358" s="47">
        <v>287</v>
      </c>
      <c r="B358" s="48" t="str">
        <f>VLOOKUP(A358,'[1]HS_SEP 24'!$B$12:$D$519,2,FALSE)</f>
        <v>Bolt &amp; Nut M.16 x 400 (besi as) Double Arm - HDG</v>
      </c>
      <c r="C358" s="186" t="s">
        <v>28</v>
      </c>
      <c r="D358" s="66">
        <f>D352*2</f>
        <v>0</v>
      </c>
      <c r="E358" s="52">
        <f t="shared" si="81"/>
        <v>0</v>
      </c>
      <c r="F358" s="52">
        <f t="shared" si="82"/>
        <v>0</v>
      </c>
      <c r="G358" s="66">
        <f>IF([1]ISIAN_RAB!$G$18=4,(VLOOKUP(RINCIAN_RAB_JASA!A358,'[1]HS_SEP 24'!$B$12:P592,13,FALSE)),(VLOOKUP(RINCIAN_RAB_JASA!A358,'[1]HS_SEP 24'!$B$12:$P$520,4,FALSE)))</f>
        <v>63135</v>
      </c>
      <c r="H358" s="66">
        <f>IF([1]ISIAN_RAB!$G$18=4,(VLOOKUP(A358,'[1]HS_SEP 24'!$B$12:$P$519,14,FALSE)),(IF([1]ISIAN_RAB!$G$18=2,(VLOOKUP(A358,'[1]HS_SEP 24'!$B$12:$P$519,7,FALSE)),(IF([1]ISIAN_RAB!$G$18=3,(VLOOKUP(A358,'[1]HS_SEP 24'!$B$12:$P4591,9,FALSE)),(IF([1]ISIAN_RAB!$G$18=5,(VLOOKUP(A358,'[1]HS_SEP 24'!$B$12:$P$519,11,FALSE)),"salah")))))))</f>
        <v>4261.9499977179003</v>
      </c>
      <c r="I358" s="52">
        <f t="shared" si="83"/>
        <v>0</v>
      </c>
      <c r="J358" s="66">
        <f t="shared" si="84"/>
        <v>0</v>
      </c>
      <c r="K358" s="53">
        <f t="shared" si="85"/>
        <v>0</v>
      </c>
    </row>
    <row r="359" spans="1:11" ht="15" customHeight="1" x14ac:dyDescent="0.3">
      <c r="A359" s="47">
        <v>438</v>
      </c>
      <c r="B359" s="48" t="str">
        <f>VLOOKUP(A359,'[1]HS_SEP 24'!$B$12:$D$519,2,FALSE)</f>
        <v>Preformed Termination 35 mm (542/u/2009)</v>
      </c>
      <c r="C359" s="186" t="s">
        <v>28</v>
      </c>
      <c r="D359" s="66">
        <f>D352*1</f>
        <v>0</v>
      </c>
      <c r="E359" s="52">
        <f t="shared" si="81"/>
        <v>0</v>
      </c>
      <c r="F359" s="52">
        <f t="shared" si="82"/>
        <v>0</v>
      </c>
      <c r="G359" s="66">
        <f>IF([1]ISIAN_RAB!$G$18=4,(VLOOKUP(RINCIAN_RAB_JASA!A359,'[1]HS_SEP 24'!$B$12:P593,13,FALSE)),(VLOOKUP(RINCIAN_RAB_JASA!A359,'[1]HS_SEP 24'!$B$12:$P$520,4,FALSE)))</f>
        <v>56550</v>
      </c>
      <c r="H359" s="66">
        <f>IF([1]ISIAN_RAB!$G$18=4,(VLOOKUP(A359,'[1]HS_SEP 24'!$B$12:$P$519,14,FALSE)),(IF([1]ISIAN_RAB!$G$18=2,(VLOOKUP(A359,'[1]HS_SEP 24'!$B$12:$P$519,7,FALSE)),(IF([1]ISIAN_RAB!$G$18=3,(VLOOKUP(A359,'[1]HS_SEP 24'!$B$12:$P4592,9,FALSE)),(IF([1]ISIAN_RAB!$G$18=5,(VLOOKUP(A359,'[1]HS_SEP 24'!$B$12:$P$519,11,FALSE)),"salah")))))))</f>
        <v>15981.5699914425</v>
      </c>
      <c r="I359" s="52">
        <f t="shared" si="83"/>
        <v>0</v>
      </c>
      <c r="J359" s="66">
        <f t="shared" si="84"/>
        <v>0</v>
      </c>
      <c r="K359" s="53">
        <f t="shared" si="85"/>
        <v>0</v>
      </c>
    </row>
    <row r="360" spans="1:11" ht="15" customHeight="1" x14ac:dyDescent="0.3">
      <c r="A360" s="47">
        <v>288</v>
      </c>
      <c r="B360" s="48" t="str">
        <f>VLOOKUP(A360,'[1]HS_SEP 24'!$B$12:$D$519,2,FALSE)</f>
        <v>Bolt &amp; Nut M.16 x 50 - HDG</v>
      </c>
      <c r="C360" s="186" t="s">
        <v>28</v>
      </c>
      <c r="D360" s="66">
        <f>D352*2</f>
        <v>0</v>
      </c>
      <c r="E360" s="52">
        <f t="shared" si="81"/>
        <v>0</v>
      </c>
      <c r="F360" s="52">
        <f t="shared" si="82"/>
        <v>0</v>
      </c>
      <c r="G360" s="66">
        <f>IF([1]ISIAN_RAB!$G$18=4,(VLOOKUP(RINCIAN_RAB_JASA!A360,'[1]HS_SEP 24'!$B$12:P594,13,FALSE)),(VLOOKUP(RINCIAN_RAB_JASA!A360,'[1]HS_SEP 24'!$B$12:$P$520,4,FALSE)))</f>
        <v>11856</v>
      </c>
      <c r="H360" s="66">
        <f>IF([1]ISIAN_RAB!$G$18=4,(VLOOKUP(A360,'[1]HS_SEP 24'!$B$12:$P$519,14,FALSE)),(IF([1]ISIAN_RAB!$G$18=2,(VLOOKUP(A360,'[1]HS_SEP 24'!$B$12:$P$519,7,FALSE)),(IF([1]ISIAN_RAB!$G$18=3,(VLOOKUP(A360,'[1]HS_SEP 24'!$B$12:$P4593,9,FALSE)),(IF([1]ISIAN_RAB!$G$18=5,(VLOOKUP(A360,'[1]HS_SEP 24'!$B$12:$P$519,11,FALSE)),"salah")))))))</f>
        <v>2290.8599987733401</v>
      </c>
      <c r="I360" s="52">
        <f t="shared" si="83"/>
        <v>0</v>
      </c>
      <c r="J360" s="66">
        <f t="shared" si="84"/>
        <v>0</v>
      </c>
      <c r="K360" s="53">
        <f t="shared" si="85"/>
        <v>0</v>
      </c>
    </row>
    <row r="361" spans="1:11" ht="15" customHeight="1" x14ac:dyDescent="0.3">
      <c r="A361" s="47">
        <v>289</v>
      </c>
      <c r="B361" s="48" t="str">
        <f>VLOOKUP(A361,'[1]HS_SEP 24'!$B$12:$D$519,2,FALSE)</f>
        <v>Bolt &amp; Nut M.16 x 75 - HDG</v>
      </c>
      <c r="C361" s="186" t="s">
        <v>28</v>
      </c>
      <c r="D361" s="66">
        <f>D352*2</f>
        <v>0</v>
      </c>
      <c r="E361" s="52">
        <f t="shared" si="81"/>
        <v>0</v>
      </c>
      <c r="F361" s="52">
        <f t="shared" si="82"/>
        <v>0</v>
      </c>
      <c r="G361" s="66">
        <f>IF([1]ISIAN_RAB!$G$18=4,(VLOOKUP(RINCIAN_RAB_JASA!A361,'[1]HS_SEP 24'!$B$12:P595,13,FALSE)),(VLOOKUP(RINCIAN_RAB_JASA!A361,'[1]HS_SEP 24'!$B$12:$P$520,4,FALSE)))</f>
        <v>14122</v>
      </c>
      <c r="H361" s="66">
        <f>IF([1]ISIAN_RAB!$G$18=4,(VLOOKUP(A361,'[1]HS_SEP 24'!$B$12:$P$519,14,FALSE)),(IF([1]ISIAN_RAB!$G$18=2,(VLOOKUP(A361,'[1]HS_SEP 24'!$B$12:$P$519,7,FALSE)),(IF([1]ISIAN_RAB!$G$18=3,(VLOOKUP(A361,'[1]HS_SEP 24'!$B$12:$P4594,9,FALSE)),(IF([1]ISIAN_RAB!$G$18=5,(VLOOKUP(A361,'[1]HS_SEP 24'!$B$12:$P$519,11,FALSE)),"salah")))))))</f>
        <v>2344.3199987447101</v>
      </c>
      <c r="I361" s="52">
        <f t="shared" si="83"/>
        <v>0</v>
      </c>
      <c r="J361" s="66">
        <f t="shared" si="84"/>
        <v>0</v>
      </c>
      <c r="K361" s="53">
        <f t="shared" si="85"/>
        <v>0</v>
      </c>
    </row>
    <row r="362" spans="1:11" ht="15" customHeight="1" x14ac:dyDescent="0.3">
      <c r="A362" s="47"/>
      <c r="B362" s="185" t="s">
        <v>32</v>
      </c>
      <c r="C362" s="186"/>
      <c r="D362" s="66"/>
      <c r="E362" s="52"/>
      <c r="F362" s="52"/>
      <c r="G362" s="66"/>
      <c r="H362" s="66"/>
      <c r="I362" s="52"/>
      <c r="J362" s="66"/>
      <c r="K362" s="53"/>
    </row>
    <row r="363" spans="1:11" ht="15" customHeight="1" x14ac:dyDescent="0.3">
      <c r="A363" s="47">
        <v>350</v>
      </c>
      <c r="B363" s="48" t="str">
        <f>VLOOKUP(A363,'[1]HS_SEP 24'!$B$12:$D$519,2,FALSE)</f>
        <v>Insulator - Pin Post Insulator 20 kV;12,5 kN - Porcelain (Tumpu)</v>
      </c>
      <c r="C363" s="186" t="s">
        <v>26</v>
      </c>
      <c r="D363" s="187">
        <f>D352*2</f>
        <v>0</v>
      </c>
      <c r="E363" s="52">
        <f>D363-F363</f>
        <v>0</v>
      </c>
      <c r="F363" s="52">
        <f>IF(G363="PLN",D363,0)</f>
        <v>0</v>
      </c>
      <c r="G363" s="44" t="str">
        <f>IF([1]ISIAN_RAB!$G$18=4,(VLOOKUP(RINCIAN_RAB_JASA!A363,'[1]HS_SEP 24'!$B$12:P594,13,FALSE)),(VLOOKUP(RINCIAN_RAB_JASA!A363,'[1]HS_SEP 24'!$B$12:$P$520,4,FALSE)))</f>
        <v>PLN</v>
      </c>
      <c r="H363" s="66">
        <f>IF([1]ISIAN_RAB!$G$18=4,(VLOOKUP(A363,'[1]HS_SEP 24'!$B$12:$P$519,14,FALSE)),(IF([1]ISIAN_RAB!$G$18=2,(VLOOKUP(A363,'[1]HS_SEP 24'!$B$12:$P$519,7,FALSE)),(IF([1]ISIAN_RAB!$G$18=3,(VLOOKUP(A363,'[1]HS_SEP 24'!$B$12:$P4593,9,FALSE)),(IF([1]ISIAN_RAB!$G$18=5,(VLOOKUP(A363,'[1]HS_SEP 24'!$B$12:$P$519,11,FALSE)),"salah")))))))</f>
        <v>23402.609987468801</v>
      </c>
      <c r="I363" s="45" t="str">
        <f>IF(E363&lt;0,0,IF(G363="PLN","PLN",E363*G363))</f>
        <v>PLN</v>
      </c>
      <c r="J363" s="66">
        <f>IF(D363&lt;0,0,D363*H363)</f>
        <v>0</v>
      </c>
      <c r="K363" s="53">
        <f>SUM(I363:J363)</f>
        <v>0</v>
      </c>
    </row>
    <row r="364" spans="1:11" ht="15" customHeight="1" x14ac:dyDescent="0.3">
      <c r="A364" s="47">
        <v>351</v>
      </c>
      <c r="B364" s="48" t="str">
        <f>VLOOKUP(A364,'[1]HS_SEP 24'!$B$12:$D$519,2,FALSE)</f>
        <v>Insulator - Strain Insulator 20 kV lengkap (SIR) Porcelain (Tarik)</v>
      </c>
      <c r="C364" s="186" t="s">
        <v>26</v>
      </c>
      <c r="D364" s="187">
        <f>D352*3</f>
        <v>0</v>
      </c>
      <c r="E364" s="52">
        <f>D364-F364</f>
        <v>0</v>
      </c>
      <c r="F364" s="52">
        <f>IF(G364="PLN",D364,0)</f>
        <v>0</v>
      </c>
      <c r="G364" s="44" t="str">
        <f>IF([1]ISIAN_RAB!$G$18=4,(VLOOKUP(RINCIAN_RAB_JASA!A364,'[1]HS_SEP 24'!$B$12:P595,13,FALSE)),(VLOOKUP(RINCIAN_RAB_JASA!A364,'[1]HS_SEP 24'!$B$12:$P$520,4,FALSE)))</f>
        <v>PLN</v>
      </c>
      <c r="H364" s="66">
        <f>IF([1]ISIAN_RAB!$G$18=4,(VLOOKUP(A364,'[1]HS_SEP 24'!$B$12:$P$519,14,FALSE)),(IF([1]ISIAN_RAB!$G$18=2,(VLOOKUP(A364,'[1]HS_SEP 24'!$B$12:$P$519,7,FALSE)),(IF([1]ISIAN_RAB!$G$18=3,(VLOOKUP(A364,'[1]HS_SEP 24'!$B$12:$P4594,9,FALSE)),(IF([1]ISIAN_RAB!$G$18=5,(VLOOKUP(A364,'[1]HS_SEP 24'!$B$12:$P$519,11,FALSE)),"salah")))))))</f>
        <v>26328.059985902401</v>
      </c>
      <c r="I364" s="45" t="str">
        <f>IF(E364&lt;0,0,IF(G364="PLN","PLN",E364*G364))</f>
        <v>PLN</v>
      </c>
      <c r="J364" s="66">
        <f>IF(D364&lt;0,0,D364*H364)</f>
        <v>0</v>
      </c>
      <c r="K364" s="53">
        <f>SUM(I364:J364)</f>
        <v>0</v>
      </c>
    </row>
    <row r="365" spans="1:11" ht="15" customHeight="1" x14ac:dyDescent="0.3">
      <c r="A365" s="47">
        <v>435</v>
      </c>
      <c r="B365" s="48" t="str">
        <f>VLOOKUP(A365,'[1]HS_SEP 24'!$B$12:$D$519,2,FALSE)</f>
        <v>Preformed Side Tie 150 mm (Semi Cond/non metalic/Composite)</v>
      </c>
      <c r="C365" s="186" t="s">
        <v>28</v>
      </c>
      <c r="D365" s="187">
        <f>D363</f>
        <v>0</v>
      </c>
      <c r="E365" s="52">
        <f>D365-F365</f>
        <v>0</v>
      </c>
      <c r="F365" s="52">
        <f>IF(G365="PLN",D365,0)</f>
        <v>0</v>
      </c>
      <c r="G365" s="44" t="str">
        <f>IF([1]ISIAN_RAB!$G$18=4,(VLOOKUP(RINCIAN_RAB_JASA!A365,'[1]HS_SEP 24'!$B$12:P596,13,FALSE)),(VLOOKUP(RINCIAN_RAB_JASA!A365,'[1]HS_SEP 24'!$B$12:$P$520,4,FALSE)))</f>
        <v>PLN</v>
      </c>
      <c r="H365" s="66">
        <f>IF([1]ISIAN_RAB!$G$18=4,(VLOOKUP(A365,'[1]HS_SEP 24'!$B$12:$P$519,14,FALSE)),(IF([1]ISIAN_RAB!$G$18=2,(VLOOKUP(A365,'[1]HS_SEP 24'!$B$12:$P$519,7,FALSE)),(IF([1]ISIAN_RAB!$G$18=3,(VLOOKUP(A365,'[1]HS_SEP 24'!$B$12:$P4595,9,FALSE)),(IF([1]ISIAN_RAB!$G$18=5,(VLOOKUP(A365,'[1]HS_SEP 24'!$B$12:$P$519,11,FALSE)),"salah")))))))</f>
        <v>7991.27999572099</v>
      </c>
      <c r="I365" s="45" t="str">
        <f>IF(E365&lt;0,0,IF(G365="PLN","PLN",E365*G365))</f>
        <v>PLN</v>
      </c>
      <c r="J365" s="66">
        <f>IF(D365&lt;0,0,D365*H365)</f>
        <v>0</v>
      </c>
      <c r="K365" s="53">
        <f>SUM(I365:J365)</f>
        <v>0</v>
      </c>
    </row>
    <row r="366" spans="1:11" s="46" customFormat="1" ht="15" customHeight="1" x14ac:dyDescent="0.3">
      <c r="A366" s="68">
        <v>98</v>
      </c>
      <c r="B366" s="69" t="str">
        <f>VLOOKUP(A366,'[1]HS_SEP 24'!$B$12:$D$519,2,FALSE)</f>
        <v>Line Tap Connector Type 150 - 150 mm - Al</v>
      </c>
      <c r="C366" s="188" t="s">
        <v>28</v>
      </c>
      <c r="D366" s="189">
        <f>D352*3</f>
        <v>0</v>
      </c>
      <c r="E366" s="72">
        <f>D366-F366</f>
        <v>0</v>
      </c>
      <c r="F366" s="72">
        <f>IF(G366="PLN",D366,0)</f>
        <v>0</v>
      </c>
      <c r="G366" s="73">
        <f>IF([1]ISIAN_RAB!$G$18=4,(VLOOKUP(RINCIAN_RAB_JASA!A366,'[1]HS_SEP 24'!$B$12:P597,13,FALSE)),(VLOOKUP(RINCIAN_RAB_JASA!A366,'[1]HS_SEP 24'!$B$12:$P$520,4,FALSE)))</f>
        <v>36377</v>
      </c>
      <c r="H366" s="73">
        <f>IF([1]ISIAN_RAB!$G$18=4,(VLOOKUP(A366,'[1]HS_SEP 24'!$B$12:$P$519,14,FALSE)),(IF([1]ISIAN_RAB!$G$18=2,(VLOOKUP(A366,'[1]HS_SEP 24'!$B$12:$P$519,7,FALSE)),(IF([1]ISIAN_RAB!$G$18=3,(VLOOKUP(A366,'[1]HS_SEP 24'!$B$12:$P4596,9,FALSE)),(IF([1]ISIAN_RAB!$G$18=5,(VLOOKUP(A366,'[1]HS_SEP 24'!$B$12:$P$519,11,FALSE)),"salah")))))))</f>
        <v>11809</v>
      </c>
      <c r="I366" s="72">
        <f>IF(E366&lt;0,0,IF(G366="PLN","PLN",E366*G366))</f>
        <v>0</v>
      </c>
      <c r="J366" s="73">
        <f>IF(D366&lt;0,0,D366*H366)</f>
        <v>0</v>
      </c>
      <c r="K366" s="74">
        <f>SUM(I366:J366)</f>
        <v>0</v>
      </c>
    </row>
    <row r="367" spans="1:11" ht="15" customHeight="1" x14ac:dyDescent="0.3">
      <c r="A367" s="47">
        <v>503</v>
      </c>
      <c r="B367" s="48" t="str">
        <f>VLOOKUP(A367,'[1]HS_SEP 24'!$B$12:$D$519,2,FALSE)</f>
        <v>Washer 45 x 45 x 3,5 - HDG</v>
      </c>
      <c r="C367" s="186" t="s">
        <v>26</v>
      </c>
      <c r="D367" s="187">
        <f>D352*8</f>
        <v>0</v>
      </c>
      <c r="E367" s="52">
        <f>D367-F367</f>
        <v>0</v>
      </c>
      <c r="F367" s="52">
        <f>IF(G367="PLN",D367,0)</f>
        <v>0</v>
      </c>
      <c r="G367" s="66">
        <f>IF([1]ISIAN_RAB!$G$18=4,(VLOOKUP(RINCIAN_RAB_JASA!A367,'[1]HS_SEP 24'!$B$12:P598,13,FALSE)),(VLOOKUP(RINCIAN_RAB_JASA!A367,'[1]HS_SEP 24'!$B$12:$P$520,4,FALSE)))</f>
        <v>4267</v>
      </c>
      <c r="H367" s="66">
        <f>IF([1]ISIAN_RAB!$G$18=4,(VLOOKUP(A367,'[1]HS_SEP 24'!$B$12:$P$519,14,FALSE)),(IF([1]ISIAN_RAB!$G$18=2,(VLOOKUP(A367,'[1]HS_SEP 24'!$B$12:$P$519,7,FALSE)),(IF([1]ISIAN_RAB!$G$18=3,(VLOOKUP(A367,'[1]HS_SEP 24'!$B$12:$P4597,9,FALSE)),(IF([1]ISIAN_RAB!$G$18=5,(VLOOKUP(A367,'[1]HS_SEP 24'!$B$12:$P$519,11,FALSE)),"salah")))))))</f>
        <v>533.60999971427304</v>
      </c>
      <c r="I367" s="52">
        <f>IF(E367&lt;0,0,IF(G367="PLN","PLN",E367*G367))</f>
        <v>0</v>
      </c>
      <c r="J367" s="66">
        <f>IF(D367&lt;0,0,D367*H367)</f>
        <v>0</v>
      </c>
      <c r="K367" s="53">
        <f>SUM(I367:J367)</f>
        <v>0</v>
      </c>
    </row>
    <row r="368" spans="1:11" ht="15" customHeight="1" x14ac:dyDescent="0.3">
      <c r="A368" s="47"/>
      <c r="B368" s="190"/>
      <c r="C368" s="186"/>
      <c r="D368" s="66"/>
      <c r="E368" s="66"/>
      <c r="F368" s="52"/>
      <c r="G368" s="52"/>
      <c r="H368" s="52"/>
      <c r="I368" s="52"/>
      <c r="J368" s="66"/>
      <c r="K368" s="53"/>
    </row>
    <row r="369" spans="1:11" s="43" customFormat="1" ht="15" customHeight="1" x14ac:dyDescent="0.3">
      <c r="A369" s="36"/>
      <c r="B369" s="37" t="s">
        <v>68</v>
      </c>
      <c r="C369" s="38"/>
      <c r="D369" s="41"/>
      <c r="E369" s="41"/>
      <c r="F369" s="54"/>
      <c r="G369" s="54"/>
      <c r="H369" s="54"/>
      <c r="I369" s="54"/>
      <c r="J369" s="41"/>
      <c r="K369" s="42"/>
    </row>
    <row r="370" spans="1:11" s="63" customFormat="1" ht="15" customHeight="1" x14ac:dyDescent="0.3">
      <c r="A370" s="56"/>
      <c r="B370" s="57" t="s">
        <v>72</v>
      </c>
      <c r="C370" s="191"/>
      <c r="D370" s="181">
        <f>[1]ISIAN_RAB!D36</f>
        <v>1</v>
      </c>
      <c r="E370" s="181"/>
      <c r="F370" s="61"/>
      <c r="G370" s="61"/>
      <c r="H370" s="61"/>
      <c r="I370" s="61"/>
      <c r="J370" s="181"/>
      <c r="K370" s="62"/>
    </row>
    <row r="371" spans="1:11" ht="15" customHeight="1" x14ac:dyDescent="0.3">
      <c r="A371" s="47"/>
      <c r="B371" s="64" t="s">
        <v>31</v>
      </c>
      <c r="C371" s="186"/>
      <c r="D371" s="66"/>
      <c r="E371" s="66"/>
      <c r="F371" s="52"/>
      <c r="G371" s="52"/>
      <c r="H371" s="52"/>
      <c r="I371" s="52"/>
      <c r="J371" s="66"/>
      <c r="K371" s="53"/>
    </row>
    <row r="372" spans="1:11" ht="15" customHeight="1" x14ac:dyDescent="0.3">
      <c r="A372" s="47">
        <v>317</v>
      </c>
      <c r="B372" s="48" t="str">
        <f>VLOOKUP(A372,'[1]HS_SEP 24'!$B$12:$D$519,2,FALSE)</f>
        <v>Cross Arm UNP 100 - 2000 mm - (l=50 mm, t=5 mm, tgg=100 mm)-Tumpu</v>
      </c>
      <c r="C372" s="186" t="s">
        <v>28</v>
      </c>
      <c r="D372" s="66">
        <f>D370*1</f>
        <v>1</v>
      </c>
      <c r="E372" s="52">
        <f t="shared" ref="E372:E382" si="86">D372-F372</f>
        <v>1</v>
      </c>
      <c r="F372" s="52">
        <f t="shared" ref="F372:F382" si="87">IF(G372="PLN",D372,0)</f>
        <v>0</v>
      </c>
      <c r="G372" s="66">
        <f>IF([1]ISIAN_RAB!$G$18=4,(VLOOKUP(RINCIAN_RAB_JASA!A372,'[1]HS_SEP 24'!$B$12:P603,13,FALSE)),(VLOOKUP(RINCIAN_RAB_JASA!A372,'[1]HS_SEP 24'!$B$12:$P$520,4,FALSE)))</f>
        <v>495328</v>
      </c>
      <c r="H372" s="66">
        <f>IF([1]ISIAN_RAB!$G$18=4,(VLOOKUP(A372,'[1]HS_SEP 24'!$B$12:$P$519,14,FALSE)),(IF([1]ISIAN_RAB!$G$18=2,(VLOOKUP(A372,'[1]HS_SEP 24'!$B$12:$P$519,7,FALSE)),(IF([1]ISIAN_RAB!$G$18=3,(VLOOKUP(A372,'[1]HS_SEP 24'!$B$12:$P4602,9,FALSE)),(IF([1]ISIAN_RAB!$G$18=5,(VLOOKUP(A372,'[1]HS_SEP 24'!$B$12:$P$519,11,FALSE)),"salah")))))))</f>
        <v>40955.309978070101</v>
      </c>
      <c r="I372" s="52">
        <f t="shared" ref="I372:I382" si="88">IF(E372&lt;0,0,IF(G372="PLN","PLN",E372*G372))</f>
        <v>495328</v>
      </c>
      <c r="J372" s="66">
        <f t="shared" ref="J372:J382" si="89">IF(D372&lt;0,0,D372*H372)</f>
        <v>40955.309978070101</v>
      </c>
      <c r="K372" s="53">
        <f t="shared" ref="K372:K382" si="90">SUM(I372:J372)</f>
        <v>536283.30997807009</v>
      </c>
    </row>
    <row r="373" spans="1:11" ht="15" customHeight="1" x14ac:dyDescent="0.3">
      <c r="A373" s="47">
        <v>269</v>
      </c>
      <c r="B373" s="48" t="str">
        <f>VLOOKUP(A373,'[1]HS_SEP 24'!$B$12:$D$519,2,FALSE)</f>
        <v>Arm Tie Type 750 - 3/4" - (t=2,3 mm)</v>
      </c>
      <c r="C373" s="186" t="s">
        <v>28</v>
      </c>
      <c r="D373" s="66">
        <f>D370*1</f>
        <v>1</v>
      </c>
      <c r="E373" s="52">
        <f t="shared" si="86"/>
        <v>1</v>
      </c>
      <c r="F373" s="52">
        <f t="shared" si="87"/>
        <v>0</v>
      </c>
      <c r="G373" s="66">
        <f>IF([1]ISIAN_RAB!$G$18=4,(VLOOKUP(RINCIAN_RAB_JASA!A373,'[1]HS_SEP 24'!$B$12:P604,13,FALSE)),(VLOOKUP(RINCIAN_RAB_JASA!A373,'[1]HS_SEP 24'!$B$12:$P$520,4,FALSE)))</f>
        <v>59012</v>
      </c>
      <c r="H373" s="66">
        <f>IF([1]ISIAN_RAB!$G$18=4,(VLOOKUP(A373,'[1]HS_SEP 24'!$B$12:$P$519,14,FALSE)),(IF([1]ISIAN_RAB!$G$18=2,(VLOOKUP(A373,'[1]HS_SEP 24'!$B$12:$P$519,7,FALSE)),(IF([1]ISIAN_RAB!$G$18=3,(VLOOKUP(A373,'[1]HS_SEP 24'!$B$12:$P4603,9,FALSE)),(IF([1]ISIAN_RAB!$G$18=5,(VLOOKUP(A373,'[1]HS_SEP 24'!$B$12:$P$519,11,FALSE)),"salah")))))))</f>
        <v>4794.5699974326999</v>
      </c>
      <c r="I373" s="52">
        <f t="shared" si="88"/>
        <v>59012</v>
      </c>
      <c r="J373" s="66">
        <f t="shared" si="89"/>
        <v>4794.5699974326999</v>
      </c>
      <c r="K373" s="53">
        <f t="shared" si="90"/>
        <v>63806.5699974327</v>
      </c>
    </row>
    <row r="374" spans="1:11" ht="15" customHeight="1" x14ac:dyDescent="0.3">
      <c r="A374" s="47">
        <v>288</v>
      </c>
      <c r="B374" s="48" t="str">
        <f>VLOOKUP(A374,'[1]HS_SEP 24'!$B$12:$D$519,2,FALSE)</f>
        <v>Bolt &amp; Nut M.16 x 50 - HDG</v>
      </c>
      <c r="C374" s="186" t="s">
        <v>28</v>
      </c>
      <c r="D374" s="66">
        <f>D370*1</f>
        <v>1</v>
      </c>
      <c r="E374" s="52">
        <f t="shared" si="86"/>
        <v>1</v>
      </c>
      <c r="F374" s="52">
        <f t="shared" si="87"/>
        <v>0</v>
      </c>
      <c r="G374" s="66">
        <f>IF([1]ISIAN_RAB!$G$18=4,(VLOOKUP(RINCIAN_RAB_JASA!A374,'[1]HS_SEP 24'!$B$12:P605,13,FALSE)),(VLOOKUP(RINCIAN_RAB_JASA!A374,'[1]HS_SEP 24'!$B$12:$P$520,4,FALSE)))</f>
        <v>11856</v>
      </c>
      <c r="H374" s="66">
        <f>IF([1]ISIAN_RAB!$G$18=4,(VLOOKUP(A374,'[1]HS_SEP 24'!$B$12:$P$519,14,FALSE)),(IF([1]ISIAN_RAB!$G$18=2,(VLOOKUP(A374,'[1]HS_SEP 24'!$B$12:$P$519,7,FALSE)),(IF([1]ISIAN_RAB!$G$18=3,(VLOOKUP(A374,'[1]HS_SEP 24'!$B$12:$P4604,9,FALSE)),(IF([1]ISIAN_RAB!$G$18=5,(VLOOKUP(A374,'[1]HS_SEP 24'!$B$12:$P$519,11,FALSE)),"salah")))))))</f>
        <v>2290.8599987733401</v>
      </c>
      <c r="I374" s="52">
        <f t="shared" si="88"/>
        <v>11856</v>
      </c>
      <c r="J374" s="66">
        <f t="shared" si="89"/>
        <v>2290.8599987733401</v>
      </c>
      <c r="K374" s="53">
        <f t="shared" si="90"/>
        <v>14146.85999877334</v>
      </c>
    </row>
    <row r="375" spans="1:11" ht="15" customHeight="1" x14ac:dyDescent="0.3">
      <c r="A375" s="47">
        <v>287</v>
      </c>
      <c r="B375" s="48" t="str">
        <f>VLOOKUP(A375,'[1]HS_SEP 24'!$B$12:$D$519,2,FALSE)</f>
        <v>Bolt &amp; Nut M.16 x 400 (besi as) Double Arm - HDG</v>
      </c>
      <c r="C375" s="49" t="s">
        <v>26</v>
      </c>
      <c r="D375" s="52">
        <f>D373*2</f>
        <v>2</v>
      </c>
      <c r="E375" s="52">
        <f t="shared" si="86"/>
        <v>2</v>
      </c>
      <c r="F375" s="52">
        <f t="shared" si="87"/>
        <v>0</v>
      </c>
      <c r="G375" s="66">
        <f>IF([1]ISIAN_RAB!$G$18=4,(VLOOKUP(RINCIAN_RAB_JASA!A375,'[1]HS_SEP 24'!$B$12:P606,13,FALSE)),(VLOOKUP(RINCIAN_RAB_JASA!A375,'[1]HS_SEP 24'!$B$12:$P$520,4,FALSE)))</f>
        <v>63135</v>
      </c>
      <c r="H375" s="66">
        <f>IF([1]ISIAN_RAB!$G$18=4,(VLOOKUP(A375,'[1]HS_SEP 24'!$B$12:$P$519,14,FALSE)),(IF([1]ISIAN_RAB!$G$18=2,(VLOOKUP(A375,'[1]HS_SEP 24'!$B$12:$P$519,7,FALSE)),(IF([1]ISIAN_RAB!$G$18=3,(VLOOKUP(A375,'[1]HS_SEP 24'!$B$12:$P4605,9,FALSE)),(IF([1]ISIAN_RAB!$G$18=5,(VLOOKUP(A375,'[1]HS_SEP 24'!$B$12:$P$519,11,FALSE)),"salah")))))))</f>
        <v>4261.9499977179003</v>
      </c>
      <c r="I375" s="52">
        <f t="shared" si="88"/>
        <v>126270</v>
      </c>
      <c r="J375" s="66">
        <f t="shared" si="89"/>
        <v>8523.8999954358005</v>
      </c>
      <c r="K375" s="53">
        <f t="shared" si="90"/>
        <v>134793.89999543579</v>
      </c>
    </row>
    <row r="376" spans="1:11" ht="15" customHeight="1" x14ac:dyDescent="0.3">
      <c r="A376" s="47">
        <v>503</v>
      </c>
      <c r="B376" s="48" t="str">
        <f>VLOOKUP(A376,'[1]HS_SEP 24'!$B$12:$D$519,2,FALSE)</f>
        <v>Washer 45 x 45 x 3,5 - HDG</v>
      </c>
      <c r="C376" s="186" t="s">
        <v>28</v>
      </c>
      <c r="D376" s="66">
        <f>D370*4</f>
        <v>4</v>
      </c>
      <c r="E376" s="52">
        <f t="shared" si="86"/>
        <v>4</v>
      </c>
      <c r="F376" s="52">
        <f t="shared" si="87"/>
        <v>0</v>
      </c>
      <c r="G376" s="66">
        <f>IF([1]ISIAN_RAB!$G$18=4,(VLOOKUP(RINCIAN_RAB_JASA!A376,'[1]HS_SEP 24'!$B$12:P607,13,FALSE)),(VLOOKUP(RINCIAN_RAB_JASA!A376,'[1]HS_SEP 24'!$B$12:$P$520,4,FALSE)))</f>
        <v>4267</v>
      </c>
      <c r="H376" s="66">
        <f>IF([1]ISIAN_RAB!$G$18=4,(VLOOKUP(A376,'[1]HS_SEP 24'!$B$12:$P$519,14,FALSE)),(IF([1]ISIAN_RAB!$G$18=2,(VLOOKUP(A376,'[1]HS_SEP 24'!$B$12:$P$519,7,FALSE)),(IF([1]ISIAN_RAB!$G$18=3,(VLOOKUP(A376,'[1]HS_SEP 24'!$B$12:$P4606,9,FALSE)),(IF([1]ISIAN_RAB!$G$18=5,(VLOOKUP(A376,'[1]HS_SEP 24'!$B$12:$P$519,11,FALSE)),"salah")))))))</f>
        <v>533.60999971427304</v>
      </c>
      <c r="I376" s="52">
        <f t="shared" si="88"/>
        <v>17068</v>
      </c>
      <c r="J376" s="66">
        <f t="shared" si="89"/>
        <v>2134.4399988570922</v>
      </c>
      <c r="K376" s="53">
        <f t="shared" si="90"/>
        <v>19202.439998857091</v>
      </c>
    </row>
    <row r="377" spans="1:11" ht="15" customHeight="1" x14ac:dyDescent="0.3">
      <c r="A377" s="192">
        <v>345</v>
      </c>
      <c r="B377" s="48" t="str">
        <f>VLOOKUP(A377,'[1]HS_SEP 24'!$B$12:$D$519,2,FALSE)</f>
        <v>Ground Wire Clamp Type A - TM - (l=50 mm, t=6 mm, p=300 mm)</v>
      </c>
      <c r="C377" s="186" t="s">
        <v>28</v>
      </c>
      <c r="D377" s="66">
        <f>D370*1</f>
        <v>1</v>
      </c>
      <c r="E377" s="52">
        <f t="shared" si="86"/>
        <v>1</v>
      </c>
      <c r="F377" s="52">
        <f t="shared" si="87"/>
        <v>0</v>
      </c>
      <c r="G377" s="66">
        <f>IF([1]ISIAN_RAB!$G$18=4,(VLOOKUP(RINCIAN_RAB_JASA!A377,'[1]HS_SEP 24'!$B$12:P608,13,FALSE)),(VLOOKUP(RINCIAN_RAB_JASA!A377,'[1]HS_SEP 24'!$B$12:$P$520,4,FALSE)))</f>
        <v>54266</v>
      </c>
      <c r="H377" s="66">
        <f>IF([1]ISIAN_RAB!$G$18=4,(VLOOKUP(A377,'[1]HS_SEP 24'!$B$12:$P$519,14,FALSE)),(IF([1]ISIAN_RAB!$G$18=2,(VLOOKUP(A377,'[1]HS_SEP 24'!$B$12:$P$519,7,FALSE)),(IF([1]ISIAN_RAB!$G$18=3,(VLOOKUP(A377,'[1]HS_SEP 24'!$B$12:$P4607,9,FALSE)),(IF([1]ISIAN_RAB!$G$18=5,(VLOOKUP(A377,'[1]HS_SEP 24'!$B$12:$P$519,11,FALSE)),"salah")))))))</f>
        <v>8790.2099952932003</v>
      </c>
      <c r="I377" s="52">
        <f t="shared" si="88"/>
        <v>54266</v>
      </c>
      <c r="J377" s="66">
        <f t="shared" si="89"/>
        <v>8790.2099952932003</v>
      </c>
      <c r="K377" s="53">
        <f t="shared" si="90"/>
        <v>63056.209995293204</v>
      </c>
    </row>
    <row r="378" spans="1:11" ht="15" customHeight="1" x14ac:dyDescent="0.3">
      <c r="A378" s="192">
        <v>504</v>
      </c>
      <c r="B378" s="48" t="str">
        <f>VLOOKUP(A378,'[1]HS_SEP 24'!$B$12:$D$519,2,FALSE)</f>
        <v>Wire Clip M10 (35 mm)</v>
      </c>
      <c r="C378" s="186" t="s">
        <v>26</v>
      </c>
      <c r="D378" s="66">
        <f>D377*2</f>
        <v>2</v>
      </c>
      <c r="E378" s="52">
        <f t="shared" si="86"/>
        <v>2</v>
      </c>
      <c r="F378" s="52">
        <f t="shared" si="87"/>
        <v>0</v>
      </c>
      <c r="G378" s="66">
        <f>IF([1]ISIAN_RAB!$G$18=4,(VLOOKUP(RINCIAN_RAB_JASA!A378,'[1]HS_SEP 24'!$B$12:P609,13,FALSE)),(VLOOKUP(RINCIAN_RAB_JASA!A378,'[1]HS_SEP 24'!$B$12:$P$520,4,FALSE)))</f>
        <v>6035</v>
      </c>
      <c r="H378" s="66">
        <f>IF([1]ISIAN_RAB!$G$18=4,(VLOOKUP(A378,'[1]HS_SEP 24'!$B$12:$P$519,14,FALSE)),(IF([1]ISIAN_RAB!$G$18=2,(VLOOKUP(A378,'[1]HS_SEP 24'!$B$12:$P$519,7,FALSE)),(IF([1]ISIAN_RAB!$G$18=3,(VLOOKUP(A378,'[1]HS_SEP 24'!$B$12:$P4608,9,FALSE)),(IF([1]ISIAN_RAB!$G$18=5,(VLOOKUP(A378,'[1]HS_SEP 24'!$B$12:$P$519,11,FALSE)),"salah")))))))</f>
        <v>6392.4299965771097</v>
      </c>
      <c r="I378" s="52">
        <f t="shared" si="88"/>
        <v>12070</v>
      </c>
      <c r="J378" s="66">
        <f t="shared" si="89"/>
        <v>12784.859993154219</v>
      </c>
      <c r="K378" s="53">
        <f t="shared" si="90"/>
        <v>24854.859993154219</v>
      </c>
    </row>
    <row r="379" spans="1:11" ht="15" customHeight="1" x14ac:dyDescent="0.3">
      <c r="A379" s="47">
        <v>25</v>
      </c>
      <c r="B379" s="48" t="str">
        <f>VLOOKUP(A379,'[1]HS_SEP 24'!$B$12:$D$519,2,FALSE)</f>
        <v>Bolt &amp; Nut M.14x 25 - HDG</v>
      </c>
      <c r="C379" s="186" t="s">
        <v>28</v>
      </c>
      <c r="D379" s="66">
        <f>D377*4</f>
        <v>4</v>
      </c>
      <c r="E379" s="52">
        <f t="shared" si="86"/>
        <v>4</v>
      </c>
      <c r="F379" s="52">
        <f t="shared" si="87"/>
        <v>0</v>
      </c>
      <c r="G379" s="66">
        <f>IF([1]ISIAN_RAB!$G$18=4,(VLOOKUP(RINCIAN_RAB_JASA!A379,'[1]HS_SEP 24'!$B$12:P610,13,FALSE)),(VLOOKUP(RINCIAN_RAB_JASA!A379,'[1]HS_SEP 24'!$B$12:$P$520,4,FALSE)))</f>
        <v>12707.3192948326</v>
      </c>
      <c r="H379" s="66">
        <f>IF([1]ISIAN_RAB!$G$18=4,(VLOOKUP(A379,'[1]HS_SEP 24'!$B$12:$P$519,14,FALSE)),(IF([1]ISIAN_RAB!$G$18=2,(VLOOKUP(A379,'[1]HS_SEP 24'!$B$12:$P$519,7,FALSE)),(IF([1]ISIAN_RAB!$G$18=3,(VLOOKUP(A379,'[1]HS_SEP 24'!$B$12:$P4609,9,FALSE)),(IF([1]ISIAN_RAB!$G$18=5,(VLOOKUP(A379,'[1]HS_SEP 24'!$B$12:$P$519,11,FALSE)),"salah")))))))</f>
        <v>2397.7799987160902</v>
      </c>
      <c r="I379" s="52">
        <f t="shared" si="88"/>
        <v>50829.277179330398</v>
      </c>
      <c r="J379" s="66">
        <f t="shared" si="89"/>
        <v>9591.1199948643607</v>
      </c>
      <c r="K379" s="53">
        <f t="shared" si="90"/>
        <v>60420.397174194761</v>
      </c>
    </row>
    <row r="380" spans="1:11" ht="15" customHeight="1" x14ac:dyDescent="0.3">
      <c r="A380" s="192"/>
      <c r="B380" s="185" t="s">
        <v>32</v>
      </c>
      <c r="C380" s="186"/>
      <c r="D380" s="66"/>
      <c r="E380" s="52"/>
      <c r="F380" s="52"/>
      <c r="G380" s="66"/>
      <c r="H380" s="66"/>
      <c r="I380" s="52"/>
      <c r="J380" s="66"/>
      <c r="K380" s="53"/>
    </row>
    <row r="381" spans="1:11" ht="15" customHeight="1" x14ac:dyDescent="0.3">
      <c r="A381" s="47">
        <v>350</v>
      </c>
      <c r="B381" s="48" t="str">
        <f>VLOOKUP(A381,'[1]HS_SEP 24'!$B$12:$D$519,2,FALSE)</f>
        <v>Insulator - Pin Post Insulator 20 kV;12,5 kN - Porcelain (Tumpu)</v>
      </c>
      <c r="C381" s="186" t="s">
        <v>26</v>
      </c>
      <c r="D381" s="66">
        <f>D370*3</f>
        <v>3</v>
      </c>
      <c r="E381" s="52">
        <f t="shared" si="86"/>
        <v>0</v>
      </c>
      <c r="F381" s="52">
        <f t="shared" si="87"/>
        <v>3</v>
      </c>
      <c r="G381" s="44" t="str">
        <f>IF([1]ISIAN_RAB!$G$18=4,(VLOOKUP(RINCIAN_RAB_JASA!A381,'[1]HS_SEP 24'!$B$12:P612,13,FALSE)),(VLOOKUP(RINCIAN_RAB_JASA!A381,'[1]HS_SEP 24'!$B$12:$P$520,4,FALSE)))</f>
        <v>PLN</v>
      </c>
      <c r="H381" s="66">
        <f>IF([1]ISIAN_RAB!$G$18=4,(VLOOKUP(A381,'[1]HS_SEP 24'!$B$12:$P$519,14,FALSE)),(IF([1]ISIAN_RAB!$G$18=2,(VLOOKUP(A381,'[1]HS_SEP 24'!$B$12:$P$519,7,FALSE)),(IF([1]ISIAN_RAB!$G$18=3,(VLOOKUP(A381,'[1]HS_SEP 24'!$B$12:$P4611,9,FALSE)),(IF([1]ISIAN_RAB!$G$18=5,(VLOOKUP(A381,'[1]HS_SEP 24'!$B$12:$P$519,11,FALSE)),"salah")))))))</f>
        <v>23402.609987468801</v>
      </c>
      <c r="I381" s="45" t="str">
        <f t="shared" si="88"/>
        <v>PLN</v>
      </c>
      <c r="J381" s="66">
        <f t="shared" si="89"/>
        <v>70207.829962406395</v>
      </c>
      <c r="K381" s="53">
        <f t="shared" si="90"/>
        <v>70207.829962406395</v>
      </c>
    </row>
    <row r="382" spans="1:11" ht="15" customHeight="1" x14ac:dyDescent="0.3">
      <c r="A382" s="47">
        <v>440</v>
      </c>
      <c r="B382" s="48" t="str">
        <f>VLOOKUP(A382,'[1]HS_SEP 24'!$B$12:$D$519,2,FALSE)</f>
        <v>Preformed Top Tie 150 mm (Semi Cond/non metalic/Composite)</v>
      </c>
      <c r="C382" s="186" t="s">
        <v>28</v>
      </c>
      <c r="D382" s="66">
        <f>D381</f>
        <v>3</v>
      </c>
      <c r="E382" s="52">
        <f t="shared" si="86"/>
        <v>0</v>
      </c>
      <c r="F382" s="52">
        <f t="shared" si="87"/>
        <v>3</v>
      </c>
      <c r="G382" s="44" t="str">
        <f>IF([1]ISIAN_RAB!$G$18=4,(VLOOKUP(RINCIAN_RAB_JASA!A382,'[1]HS_SEP 24'!$B$12:P613,13,FALSE)),(VLOOKUP(RINCIAN_RAB_JASA!A382,'[1]HS_SEP 24'!$B$12:$P$520,4,FALSE)))</f>
        <v>PLN</v>
      </c>
      <c r="H382" s="66">
        <f>IF([1]ISIAN_RAB!$G$18=4,(VLOOKUP(A382,'[1]HS_SEP 24'!$B$12:$P$519,14,FALSE)),(IF([1]ISIAN_RAB!$G$18=2,(VLOOKUP(A382,'[1]HS_SEP 24'!$B$12:$P$519,7,FALSE)),(IF([1]ISIAN_RAB!$G$18=3,(VLOOKUP(A382,'[1]HS_SEP 24'!$B$12:$P4612,9,FALSE)),(IF([1]ISIAN_RAB!$G$18=5,(VLOOKUP(A382,'[1]HS_SEP 24'!$B$12:$P$519,11,FALSE)),"salah")))))))</f>
        <v>10654.379994295001</v>
      </c>
      <c r="I382" s="45" t="str">
        <f t="shared" si="88"/>
        <v>PLN</v>
      </c>
      <c r="J382" s="66">
        <f t="shared" si="89"/>
        <v>31963.139982885004</v>
      </c>
      <c r="K382" s="53">
        <f t="shared" si="90"/>
        <v>31963.139982885004</v>
      </c>
    </row>
    <row r="383" spans="1:11" ht="15" customHeight="1" x14ac:dyDescent="0.3">
      <c r="A383" s="47"/>
      <c r="B383" s="48"/>
      <c r="C383" s="49"/>
      <c r="D383" s="52"/>
      <c r="E383" s="52"/>
      <c r="F383" s="52"/>
      <c r="G383" s="52"/>
      <c r="H383" s="52"/>
      <c r="I383" s="52"/>
      <c r="J383" s="66"/>
      <c r="K383" s="53"/>
    </row>
    <row r="384" spans="1:11" s="63" customFormat="1" ht="15" customHeight="1" x14ac:dyDescent="0.3">
      <c r="A384" s="56"/>
      <c r="B384" s="57" t="s">
        <v>73</v>
      </c>
      <c r="C384" s="58"/>
      <c r="D384" s="181">
        <f>[1]ISIAN_RAB!D37</f>
        <v>0</v>
      </c>
      <c r="E384" s="61"/>
      <c r="F384" s="61"/>
      <c r="G384" s="61"/>
      <c r="H384" s="61"/>
      <c r="I384" s="61"/>
      <c r="J384" s="181"/>
      <c r="K384" s="62"/>
    </row>
    <row r="385" spans="1:11" ht="15" customHeight="1" x14ac:dyDescent="0.3">
      <c r="A385" s="47"/>
      <c r="B385" s="64" t="s">
        <v>31</v>
      </c>
      <c r="C385" s="49"/>
      <c r="D385" s="52"/>
      <c r="E385" s="52"/>
      <c r="F385" s="52"/>
      <c r="G385" s="52"/>
      <c r="H385" s="52"/>
      <c r="I385" s="52"/>
      <c r="J385" s="66"/>
      <c r="K385" s="53"/>
    </row>
    <row r="386" spans="1:11" ht="15" customHeight="1" x14ac:dyDescent="0.3">
      <c r="A386" s="47">
        <v>317</v>
      </c>
      <c r="B386" s="48" t="str">
        <f>VLOOKUP(A386,'[1]HS_SEP 24'!$B$12:$D$519,2,FALSE)</f>
        <v>Cross Arm UNP 100 - 2000 mm - (l=50 mm, t=5 mm, tgg=100 mm)-Tumpu</v>
      </c>
      <c r="C386" s="49" t="s">
        <v>28</v>
      </c>
      <c r="D386" s="52">
        <f>D384*2</f>
        <v>0</v>
      </c>
      <c r="E386" s="52">
        <f t="shared" ref="E386:E396" si="91">D386-F386</f>
        <v>0</v>
      </c>
      <c r="F386" s="52">
        <f t="shared" ref="F386:F396" si="92">IF(G386="PLN",D386,0)</f>
        <v>0</v>
      </c>
      <c r="G386" s="66">
        <f>IF([1]ISIAN_RAB!$G$18=4,(VLOOKUP(RINCIAN_RAB_JASA!A386,'[1]HS_SEP 24'!$B$12:P617,13,FALSE)),(VLOOKUP(RINCIAN_RAB_JASA!A386,'[1]HS_SEP 24'!$B$12:$P$520,4,FALSE)))</f>
        <v>495328</v>
      </c>
      <c r="H386" s="66">
        <f>IF([1]ISIAN_RAB!$G$18=4,(VLOOKUP(A386,'[1]HS_SEP 24'!$B$12:$P$519,14,FALSE)),(IF([1]ISIAN_RAB!$G$18=2,(VLOOKUP(A386,'[1]HS_SEP 24'!$B$12:$P$519,7,FALSE)),(IF([1]ISIAN_RAB!$G$18=3,(VLOOKUP(A386,'[1]HS_SEP 24'!$B$12:$P4616,9,FALSE)),(IF([1]ISIAN_RAB!$G$18=5,(VLOOKUP(A386,'[1]HS_SEP 24'!$B$12:$P$519,11,FALSE)),"salah")))))))</f>
        <v>40955.309978070101</v>
      </c>
      <c r="I386" s="52">
        <f t="shared" ref="I386:I396" si="93">IF(E386&lt;0,0,IF(G386="PLN","PLN",E386*G386))</f>
        <v>0</v>
      </c>
      <c r="J386" s="66">
        <f t="shared" ref="J386:J396" si="94">IF(D386&lt;0,0,D386*H386)</f>
        <v>0</v>
      </c>
      <c r="K386" s="53">
        <f t="shared" ref="K386:K396" si="95">SUM(I386:J386)</f>
        <v>0</v>
      </c>
    </row>
    <row r="387" spans="1:11" ht="15" customHeight="1" x14ac:dyDescent="0.3">
      <c r="A387" s="47">
        <v>269</v>
      </c>
      <c r="B387" s="48" t="str">
        <f>VLOOKUP(A387,'[1]HS_SEP 24'!$B$12:$D$519,2,FALSE)</f>
        <v>Arm Tie Type 750 - 3/4" - (t=2,3 mm)</v>
      </c>
      <c r="C387" s="49" t="s">
        <v>28</v>
      </c>
      <c r="D387" s="52">
        <f>D384*2</f>
        <v>0</v>
      </c>
      <c r="E387" s="52">
        <f t="shared" si="91"/>
        <v>0</v>
      </c>
      <c r="F387" s="52">
        <f t="shared" si="92"/>
        <v>0</v>
      </c>
      <c r="G387" s="66">
        <f>IF([1]ISIAN_RAB!$G$18=4,(VLOOKUP(RINCIAN_RAB_JASA!A387,'[1]HS_SEP 24'!$B$12:P618,13,FALSE)),(VLOOKUP(RINCIAN_RAB_JASA!A387,'[1]HS_SEP 24'!$B$12:$P$520,4,FALSE)))</f>
        <v>59012</v>
      </c>
      <c r="H387" s="66">
        <f>IF([1]ISIAN_RAB!$G$18=4,(VLOOKUP(A387,'[1]HS_SEP 24'!$B$12:$P$519,14,FALSE)),(IF([1]ISIAN_RAB!$G$18=2,(VLOOKUP(A387,'[1]HS_SEP 24'!$B$12:$P$519,7,FALSE)),(IF([1]ISIAN_RAB!$G$18=3,(VLOOKUP(A387,'[1]HS_SEP 24'!$B$12:$P4617,9,FALSE)),(IF([1]ISIAN_RAB!$G$18=5,(VLOOKUP(A387,'[1]HS_SEP 24'!$B$12:$P$519,11,FALSE)),"salah")))))))</f>
        <v>4794.5699974326999</v>
      </c>
      <c r="I387" s="52">
        <f t="shared" si="93"/>
        <v>0</v>
      </c>
      <c r="J387" s="66">
        <f t="shared" si="94"/>
        <v>0</v>
      </c>
      <c r="K387" s="53">
        <f t="shared" si="95"/>
        <v>0</v>
      </c>
    </row>
    <row r="388" spans="1:11" ht="15" customHeight="1" x14ac:dyDescent="0.3">
      <c r="A388" s="47">
        <v>287</v>
      </c>
      <c r="B388" s="48" t="str">
        <f>VLOOKUP(A388,'[1]HS_SEP 24'!$B$12:$D$519,2,FALSE)</f>
        <v>Bolt &amp; Nut M.16 x 400 (besi as) Double Arm - HDG</v>
      </c>
      <c r="C388" s="49" t="s">
        <v>26</v>
      </c>
      <c r="D388" s="52">
        <f>D384*3</f>
        <v>0</v>
      </c>
      <c r="E388" s="52">
        <f t="shared" si="91"/>
        <v>0</v>
      </c>
      <c r="F388" s="52">
        <f t="shared" si="92"/>
        <v>0</v>
      </c>
      <c r="G388" s="66">
        <f>IF([1]ISIAN_RAB!$G$18=4,(VLOOKUP(RINCIAN_RAB_JASA!A388,'[1]HS_SEP 24'!$B$12:P619,13,FALSE)),(VLOOKUP(RINCIAN_RAB_JASA!A388,'[1]HS_SEP 24'!$B$12:$P$520,4,FALSE)))</f>
        <v>63135</v>
      </c>
      <c r="H388" s="66">
        <f>IF([1]ISIAN_RAB!$G$18=4,(VLOOKUP(A388,'[1]HS_SEP 24'!$B$12:$P$519,14,FALSE)),(IF([1]ISIAN_RAB!$G$18=2,(VLOOKUP(A388,'[1]HS_SEP 24'!$B$12:$P$519,7,FALSE)),(IF([1]ISIAN_RAB!$G$18=3,(VLOOKUP(A388,'[1]HS_SEP 24'!$B$12:$P4618,9,FALSE)),(IF([1]ISIAN_RAB!$G$18=5,(VLOOKUP(A388,'[1]HS_SEP 24'!$B$12:$P$519,11,FALSE)),"salah")))))))</f>
        <v>4261.9499977179003</v>
      </c>
      <c r="I388" s="52">
        <f t="shared" si="93"/>
        <v>0</v>
      </c>
      <c r="J388" s="66">
        <f t="shared" si="94"/>
        <v>0</v>
      </c>
      <c r="K388" s="53">
        <f t="shared" si="95"/>
        <v>0</v>
      </c>
    </row>
    <row r="389" spans="1:11" ht="15" customHeight="1" x14ac:dyDescent="0.3">
      <c r="A389" s="47">
        <v>503</v>
      </c>
      <c r="B389" s="48" t="str">
        <f>VLOOKUP(A389,'[1]HS_SEP 24'!$B$12:$D$519,2,FALSE)</f>
        <v>Washer 45 x 45 x 3,5 - HDG</v>
      </c>
      <c r="C389" s="49" t="s">
        <v>28</v>
      </c>
      <c r="D389" s="52">
        <f>D388*2</f>
        <v>0</v>
      </c>
      <c r="E389" s="52">
        <f t="shared" si="91"/>
        <v>0</v>
      </c>
      <c r="F389" s="52">
        <f t="shared" si="92"/>
        <v>0</v>
      </c>
      <c r="G389" s="66">
        <f>IF([1]ISIAN_RAB!$G$18=4,(VLOOKUP(RINCIAN_RAB_JASA!A389,'[1]HS_SEP 24'!$B$12:P620,13,FALSE)),(VLOOKUP(RINCIAN_RAB_JASA!A389,'[1]HS_SEP 24'!$B$12:$P$520,4,FALSE)))</f>
        <v>4267</v>
      </c>
      <c r="H389" s="66">
        <f>IF([1]ISIAN_RAB!$G$18=4,(VLOOKUP(A389,'[1]HS_SEP 24'!$B$12:$P$519,14,FALSE)),(IF([1]ISIAN_RAB!$G$18=2,(VLOOKUP(A389,'[1]HS_SEP 24'!$B$12:$P$519,7,FALSE)),(IF([1]ISIAN_RAB!$G$18=3,(VLOOKUP(A389,'[1]HS_SEP 24'!$B$12:$P4619,9,FALSE)),(IF([1]ISIAN_RAB!$G$18=5,(VLOOKUP(A389,'[1]HS_SEP 24'!$B$12:$P$519,11,FALSE)),"salah")))))))</f>
        <v>533.60999971427304</v>
      </c>
      <c r="I389" s="52">
        <f t="shared" si="93"/>
        <v>0</v>
      </c>
      <c r="J389" s="66">
        <f t="shared" si="94"/>
        <v>0</v>
      </c>
      <c r="K389" s="53">
        <f t="shared" si="95"/>
        <v>0</v>
      </c>
    </row>
    <row r="390" spans="1:11" ht="15" customHeight="1" x14ac:dyDescent="0.3">
      <c r="A390" s="47">
        <v>346</v>
      </c>
      <c r="B390" s="48" t="str">
        <f>VLOOKUP(A390,'[1]HS_SEP 24'!$B$12:$D$519,2,FALSE)</f>
        <v>Ground Wire Clamp Type B - TM - (l=50 mm, t=6 mm, p=300 mm)</v>
      </c>
      <c r="C390" s="49" t="s">
        <v>28</v>
      </c>
      <c r="D390" s="86">
        <f>D384*1</f>
        <v>0</v>
      </c>
      <c r="E390" s="52">
        <f t="shared" si="91"/>
        <v>0</v>
      </c>
      <c r="F390" s="52">
        <f t="shared" si="92"/>
        <v>0</v>
      </c>
      <c r="G390" s="66">
        <f>IF([1]ISIAN_RAB!$G$18=4,(VLOOKUP(RINCIAN_RAB_JASA!A390,'[1]HS_SEP 24'!$B$12:P621,13,FALSE)),(VLOOKUP(RINCIAN_RAB_JASA!A390,'[1]HS_SEP 24'!$B$12:$P$520,4,FALSE)))</f>
        <v>54266</v>
      </c>
      <c r="H390" s="66">
        <f>IF([1]ISIAN_RAB!$G$18=4,(VLOOKUP(A390,'[1]HS_SEP 24'!$B$12:$P$519,14,FALSE)),(IF([1]ISIAN_RAB!$G$18=2,(VLOOKUP(A390,'[1]HS_SEP 24'!$B$12:$P$519,7,FALSE)),(IF([1]ISIAN_RAB!$G$18=3,(VLOOKUP(A390,'[1]HS_SEP 24'!$B$12:$P4620,9,FALSE)),(IF([1]ISIAN_RAB!$G$18=5,(VLOOKUP(A390,'[1]HS_SEP 24'!$B$12:$P$519,11,FALSE)),"salah")))))))</f>
        <v>8790.2099952932003</v>
      </c>
      <c r="I390" s="52">
        <f t="shared" si="93"/>
        <v>0</v>
      </c>
      <c r="J390" s="66">
        <f t="shared" si="94"/>
        <v>0</v>
      </c>
      <c r="K390" s="53">
        <f t="shared" si="95"/>
        <v>0</v>
      </c>
    </row>
    <row r="391" spans="1:11" ht="15" customHeight="1" x14ac:dyDescent="0.3">
      <c r="A391" s="47">
        <v>304</v>
      </c>
      <c r="B391" s="48" t="str">
        <f>VLOOKUP(A391,'[1]HS_SEP 24'!$B$12:$D$519,2,FALSE)</f>
        <v>Cousen/Thimble - (t = 2,5 mm)</v>
      </c>
      <c r="C391" s="49" t="s">
        <v>28</v>
      </c>
      <c r="D391" s="86">
        <f>D384*2</f>
        <v>0</v>
      </c>
      <c r="E391" s="52">
        <f t="shared" si="91"/>
        <v>0</v>
      </c>
      <c r="F391" s="52">
        <f t="shared" si="92"/>
        <v>0</v>
      </c>
      <c r="G391" s="66">
        <f>IF([1]ISIAN_RAB!$G$18=4,(VLOOKUP(RINCIAN_RAB_JASA!A391,'[1]HS_SEP 24'!$B$12:P622,13,FALSE)),(VLOOKUP(RINCIAN_RAB_JASA!A391,'[1]HS_SEP 24'!$B$12:$P$520,4,FALSE)))</f>
        <v>7775</v>
      </c>
      <c r="H391" s="66">
        <f>IF([1]ISIAN_RAB!$G$18=4,(VLOOKUP(A391,'[1]HS_SEP 24'!$B$12:$P$519,14,FALSE)),(IF([1]ISIAN_RAB!$G$18=2,(VLOOKUP(A391,'[1]HS_SEP 24'!$B$12:$P$519,7,FALSE)),(IF([1]ISIAN_RAB!$G$18=3,(VLOOKUP(A391,'[1]HS_SEP 24'!$B$12:$P4621,9,FALSE)),(IF([1]ISIAN_RAB!$G$18=5,(VLOOKUP(A391,'[1]HS_SEP 24'!$B$12:$P$519,11,FALSE)),"salah")))))))</f>
        <v>2397.7799987160902</v>
      </c>
      <c r="I391" s="52">
        <f t="shared" si="93"/>
        <v>0</v>
      </c>
      <c r="J391" s="66">
        <f t="shared" si="94"/>
        <v>0</v>
      </c>
      <c r="K391" s="53">
        <f t="shared" si="95"/>
        <v>0</v>
      </c>
    </row>
    <row r="392" spans="1:11" ht="15" customHeight="1" x14ac:dyDescent="0.3">
      <c r="A392" s="47">
        <v>438</v>
      </c>
      <c r="B392" s="48" t="str">
        <f>VLOOKUP(A392,'[1]HS_SEP 24'!$B$12:$D$519,2,FALSE)</f>
        <v>Preformed Termination 35 mm (542/u/2009)</v>
      </c>
      <c r="C392" s="49" t="s">
        <v>28</v>
      </c>
      <c r="D392" s="86">
        <f>D390*2</f>
        <v>0</v>
      </c>
      <c r="E392" s="52">
        <f t="shared" si="91"/>
        <v>0</v>
      </c>
      <c r="F392" s="52">
        <f t="shared" si="92"/>
        <v>0</v>
      </c>
      <c r="G392" s="66">
        <f>IF([1]ISIAN_RAB!$G$18=4,(VLOOKUP(RINCIAN_RAB_JASA!A392,'[1]HS_SEP 24'!$B$12:P623,13,FALSE)),(VLOOKUP(RINCIAN_RAB_JASA!A392,'[1]HS_SEP 24'!$B$12:$P$520,4,FALSE)))</f>
        <v>56550</v>
      </c>
      <c r="H392" s="66">
        <f>IF([1]ISIAN_RAB!$G$18=4,(VLOOKUP(A392,'[1]HS_SEP 24'!$B$12:$P$519,14,FALSE)),(IF([1]ISIAN_RAB!$G$18=2,(VLOOKUP(A392,'[1]HS_SEP 24'!$B$12:$P$519,7,FALSE)),(IF([1]ISIAN_RAB!$G$18=3,(VLOOKUP(A392,'[1]HS_SEP 24'!$B$12:$P4622,9,FALSE)),(IF([1]ISIAN_RAB!$G$18=5,(VLOOKUP(A392,'[1]HS_SEP 24'!$B$12:$P$519,11,FALSE)),"salah")))))))</f>
        <v>15981.5699914425</v>
      </c>
      <c r="I392" s="52">
        <f t="shared" si="93"/>
        <v>0</v>
      </c>
      <c r="J392" s="66">
        <f t="shared" si="94"/>
        <v>0</v>
      </c>
      <c r="K392" s="53">
        <f t="shared" si="95"/>
        <v>0</v>
      </c>
    </row>
    <row r="393" spans="1:11" ht="15" customHeight="1" x14ac:dyDescent="0.3">
      <c r="A393" s="47">
        <v>25</v>
      </c>
      <c r="B393" s="48" t="str">
        <f>VLOOKUP(A393,'[1]HS_SEP 24'!$B$12:$D$519,2,FALSE)</f>
        <v>Bolt &amp; Nut M.14x 25 - HDG</v>
      </c>
      <c r="C393" s="49" t="s">
        <v>28</v>
      </c>
      <c r="D393" s="66">
        <f>D390*4</f>
        <v>0</v>
      </c>
      <c r="E393" s="52">
        <f t="shared" si="91"/>
        <v>0</v>
      </c>
      <c r="F393" s="52">
        <f t="shared" si="92"/>
        <v>0</v>
      </c>
      <c r="G393" s="66">
        <f>IF([1]ISIAN_RAB!$G$18=4,(VLOOKUP(RINCIAN_RAB_JASA!A393,'[1]HS_SEP 24'!$B$12:P624,13,FALSE)),(VLOOKUP(RINCIAN_RAB_JASA!A393,'[1]HS_SEP 24'!$B$12:$P$520,4,FALSE)))</f>
        <v>12707.3192948326</v>
      </c>
      <c r="H393" s="66">
        <f>IF([1]ISIAN_RAB!$G$18=4,(VLOOKUP(A393,'[1]HS_SEP 24'!$B$12:$P$519,14,FALSE)),(IF([1]ISIAN_RAB!$G$18=2,(VLOOKUP(A393,'[1]HS_SEP 24'!$B$12:$P$519,7,FALSE)),(IF([1]ISIAN_RAB!$G$18=3,(VLOOKUP(A393,'[1]HS_SEP 24'!$B$12:$P4623,9,FALSE)),(IF([1]ISIAN_RAB!$G$18=5,(VLOOKUP(A393,'[1]HS_SEP 24'!$B$12:$P$519,11,FALSE)),"salah")))))))</f>
        <v>2397.7799987160902</v>
      </c>
      <c r="I393" s="52">
        <f t="shared" si="93"/>
        <v>0</v>
      </c>
      <c r="J393" s="66">
        <f t="shared" si="94"/>
        <v>0</v>
      </c>
      <c r="K393" s="53">
        <f t="shared" si="95"/>
        <v>0</v>
      </c>
    </row>
    <row r="394" spans="1:11" ht="15" customHeight="1" x14ac:dyDescent="0.3">
      <c r="A394" s="47"/>
      <c r="B394" s="64" t="s">
        <v>32</v>
      </c>
      <c r="C394" s="49"/>
      <c r="D394" s="52"/>
      <c r="E394" s="52"/>
      <c r="F394" s="52"/>
      <c r="G394" s="66"/>
      <c r="H394" s="66"/>
      <c r="I394" s="52"/>
      <c r="J394" s="66"/>
      <c r="K394" s="53"/>
    </row>
    <row r="395" spans="1:11" ht="15" customHeight="1" x14ac:dyDescent="0.3">
      <c r="A395" s="47">
        <v>350</v>
      </c>
      <c r="B395" s="48" t="str">
        <f>VLOOKUP(A395,'[1]HS_SEP 24'!$B$12:$D$519,2,FALSE)</f>
        <v>Insulator - Pin Post Insulator 20 kV;12,5 kN - Porcelain (Tumpu)</v>
      </c>
      <c r="C395" s="49" t="s">
        <v>26</v>
      </c>
      <c r="D395" s="52">
        <f>D384*6</f>
        <v>0</v>
      </c>
      <c r="E395" s="52">
        <f t="shared" si="91"/>
        <v>0</v>
      </c>
      <c r="F395" s="52">
        <f t="shared" si="92"/>
        <v>0</v>
      </c>
      <c r="G395" s="66" t="str">
        <f>IF([1]ISIAN_RAB!$G$18=4,(VLOOKUP(RINCIAN_RAB_JASA!A395,'[1]HS_SEP 24'!$B$12:P626,13,FALSE)),(VLOOKUP(RINCIAN_RAB_JASA!A395,'[1]HS_SEP 24'!$B$12:$P$520,4,FALSE)))</f>
        <v>PLN</v>
      </c>
      <c r="H395" s="66">
        <f>IF([1]ISIAN_RAB!$G$18=4,(VLOOKUP(A395,'[1]HS_SEP 24'!$B$12:$P$519,14,FALSE)),(IF([1]ISIAN_RAB!$G$18=2,(VLOOKUP(A395,'[1]HS_SEP 24'!$B$12:$P$519,7,FALSE)),(IF([1]ISIAN_RAB!$G$18=3,(VLOOKUP(A395,'[1]HS_SEP 24'!$B$12:$P4625,9,FALSE)),(IF([1]ISIAN_RAB!$G$18=5,(VLOOKUP(A395,'[1]HS_SEP 24'!$B$12:$P$519,11,FALSE)),"salah")))))))</f>
        <v>23402.609987468801</v>
      </c>
      <c r="I395" s="52" t="str">
        <f t="shared" si="93"/>
        <v>PLN</v>
      </c>
      <c r="J395" s="66">
        <f t="shared" si="94"/>
        <v>0</v>
      </c>
      <c r="K395" s="53">
        <f t="shared" si="95"/>
        <v>0</v>
      </c>
    </row>
    <row r="396" spans="1:11" ht="15" customHeight="1" x14ac:dyDescent="0.3">
      <c r="A396" s="47">
        <v>436</v>
      </c>
      <c r="B396" s="48" t="str">
        <f>VLOOKUP(A396,'[1]HS_SEP 24'!$B$12:$D$519,2,FALSE)</f>
        <v>Preformed Side Tie Double 150 mm (Semi Cond/non metalic/Composite)</v>
      </c>
      <c r="C396" s="49" t="s">
        <v>28</v>
      </c>
      <c r="D396" s="52">
        <f>D395/2</f>
        <v>0</v>
      </c>
      <c r="E396" s="52">
        <f t="shared" si="91"/>
        <v>0</v>
      </c>
      <c r="F396" s="52">
        <f t="shared" si="92"/>
        <v>0</v>
      </c>
      <c r="G396" s="66" t="str">
        <f>IF([1]ISIAN_RAB!$G$18=4,(VLOOKUP(RINCIAN_RAB_JASA!A396,'[1]HS_SEP 24'!$B$12:P627,13,FALSE)),(VLOOKUP(RINCIAN_RAB_JASA!A396,'[1]HS_SEP 24'!$B$12:$P$520,4,FALSE)))</f>
        <v>PLN</v>
      </c>
      <c r="H396" s="66">
        <f>IF([1]ISIAN_RAB!$G$18=4,(VLOOKUP(A396,'[1]HS_SEP 24'!$B$12:$P$519,14,FALSE)),(IF([1]ISIAN_RAB!$G$18=2,(VLOOKUP(A396,'[1]HS_SEP 24'!$B$12:$P$519,7,FALSE)),(IF([1]ISIAN_RAB!$G$18=3,(VLOOKUP(A396,'[1]HS_SEP 24'!$B$12:$P4626,9,FALSE)),(IF([1]ISIAN_RAB!$G$18=5,(VLOOKUP(A396,'[1]HS_SEP 24'!$B$12:$P$519,11,FALSE)),"salah")))))))</f>
        <v>7991.27999572099</v>
      </c>
      <c r="I396" s="52" t="str">
        <f t="shared" si="93"/>
        <v>PLN</v>
      </c>
      <c r="J396" s="66">
        <f t="shared" si="94"/>
        <v>0</v>
      </c>
      <c r="K396" s="53">
        <f t="shared" si="95"/>
        <v>0</v>
      </c>
    </row>
    <row r="397" spans="1:11" ht="15" customHeight="1" x14ac:dyDescent="0.3">
      <c r="A397" s="47"/>
      <c r="B397" s="48"/>
      <c r="C397" s="49"/>
      <c r="D397" s="52"/>
      <c r="E397" s="52"/>
      <c r="F397" s="52"/>
      <c r="G397" s="52"/>
      <c r="H397" s="52"/>
      <c r="I397" s="52"/>
      <c r="J397" s="66"/>
      <c r="K397" s="53"/>
    </row>
    <row r="398" spans="1:11" s="63" customFormat="1" ht="15" customHeight="1" x14ac:dyDescent="0.3">
      <c r="A398" s="56"/>
      <c r="B398" s="57" t="s">
        <v>74</v>
      </c>
      <c r="C398" s="58"/>
      <c r="D398" s="181">
        <f>[1]ISIAN_RAB!D38</f>
        <v>0</v>
      </c>
      <c r="E398" s="61"/>
      <c r="F398" s="61"/>
      <c r="G398" s="61"/>
      <c r="H398" s="61"/>
      <c r="I398" s="61"/>
      <c r="J398" s="181"/>
      <c r="K398" s="62"/>
    </row>
    <row r="399" spans="1:11" ht="15" customHeight="1" x14ac:dyDescent="0.3">
      <c r="A399" s="47"/>
      <c r="B399" s="64" t="s">
        <v>31</v>
      </c>
      <c r="C399" s="49"/>
      <c r="D399" s="52"/>
      <c r="E399" s="52"/>
      <c r="F399" s="52"/>
      <c r="G399" s="52"/>
      <c r="H399" s="52"/>
      <c r="I399" s="52"/>
      <c r="J399" s="66"/>
      <c r="K399" s="53"/>
    </row>
    <row r="400" spans="1:11" ht="15" customHeight="1" x14ac:dyDescent="0.3">
      <c r="A400" s="47">
        <v>316</v>
      </c>
      <c r="B400" s="48" t="str">
        <f>VLOOKUP(A400,'[1]HS_SEP 24'!$B$12:$D$519,2,FALSE)</f>
        <v>Cross Arm UNP 100 - 2000 mm - (l=50 mm, t=5 mm, tgg=100 mm)-Tarik</v>
      </c>
      <c r="C400" s="49" t="s">
        <v>28</v>
      </c>
      <c r="D400" s="52">
        <f>D398*2</f>
        <v>0</v>
      </c>
      <c r="E400" s="52">
        <f t="shared" ref="E400:E408" si="96">D400-F400</f>
        <v>0</v>
      </c>
      <c r="F400" s="52">
        <f t="shared" ref="F400:F408" si="97">IF(G400="PLN",D400,0)</f>
        <v>0</v>
      </c>
      <c r="G400" s="66">
        <f>IF([1]ISIAN_RAB!$G$18=4,(VLOOKUP(RINCIAN_RAB_JASA!A400,'[1]HS_SEP 24'!$B$12:P631,13,FALSE)),(VLOOKUP(RINCIAN_RAB_JASA!A400,'[1]HS_SEP 24'!$B$12:$P$520,4,FALSE)))</f>
        <v>495328</v>
      </c>
      <c r="H400" s="66">
        <f>IF([1]ISIAN_RAB!$G$18=4,(VLOOKUP(A400,'[1]HS_SEP 24'!$B$12:$P$519,14,FALSE)),(IF([1]ISIAN_RAB!$G$18=2,(VLOOKUP(A400,'[1]HS_SEP 24'!$B$12:$P$519,7,FALSE)),(IF([1]ISIAN_RAB!$G$18=3,(VLOOKUP(A400,'[1]HS_SEP 24'!$B$12:$P4630,9,FALSE)),(IF([1]ISIAN_RAB!$G$18=5,(VLOOKUP(A400,'[1]HS_SEP 24'!$B$12:$P$519,11,FALSE)),"salah")))))))</f>
        <v>40955.309978070101</v>
      </c>
      <c r="I400" s="52">
        <f t="shared" ref="I400:I408" si="98">IF(E400&lt;0,0,IF(G400="PLN","PLN",E400*G400))</f>
        <v>0</v>
      </c>
      <c r="J400" s="66">
        <f t="shared" ref="J400:J408" si="99">IF(D400&lt;0,0,D400*H400)</f>
        <v>0</v>
      </c>
      <c r="K400" s="53">
        <f t="shared" ref="K400:K408" si="100">SUM(I400:J400)</f>
        <v>0</v>
      </c>
    </row>
    <row r="401" spans="1:11" ht="15" customHeight="1" x14ac:dyDescent="0.3">
      <c r="A401" s="47">
        <v>269</v>
      </c>
      <c r="B401" s="48" t="str">
        <f>VLOOKUP(A401,'[1]HS_SEP 24'!$B$12:$D$519,2,FALSE)</f>
        <v>Arm Tie Type 750 - 3/4" - (t=2,3 mm)</v>
      </c>
      <c r="C401" s="49" t="s">
        <v>28</v>
      </c>
      <c r="D401" s="52">
        <f>D398*2</f>
        <v>0</v>
      </c>
      <c r="E401" s="52">
        <f t="shared" si="96"/>
        <v>0</v>
      </c>
      <c r="F401" s="52">
        <f t="shared" si="97"/>
        <v>0</v>
      </c>
      <c r="G401" s="66">
        <f>IF([1]ISIAN_RAB!$G$18=4,(VLOOKUP(RINCIAN_RAB_JASA!A401,'[1]HS_SEP 24'!$B$12:P632,13,FALSE)),(VLOOKUP(RINCIAN_RAB_JASA!A401,'[1]HS_SEP 24'!$B$12:$P$520,4,FALSE)))</f>
        <v>59012</v>
      </c>
      <c r="H401" s="66">
        <f>IF([1]ISIAN_RAB!$G$18=4,(VLOOKUP(A401,'[1]HS_SEP 24'!$B$12:$P$519,14,FALSE)),(IF([1]ISIAN_RAB!$G$18=2,(VLOOKUP(A401,'[1]HS_SEP 24'!$B$12:$P$519,7,FALSE)),(IF([1]ISIAN_RAB!$G$18=3,(VLOOKUP(A401,'[1]HS_SEP 24'!$B$12:$P4631,9,FALSE)),(IF([1]ISIAN_RAB!$G$18=5,(VLOOKUP(A401,'[1]HS_SEP 24'!$B$12:$P$519,11,FALSE)),"salah")))))))</f>
        <v>4794.5699974326999</v>
      </c>
      <c r="I401" s="52">
        <f t="shared" si="98"/>
        <v>0</v>
      </c>
      <c r="J401" s="66">
        <f t="shared" si="99"/>
        <v>0</v>
      </c>
      <c r="K401" s="53">
        <f t="shared" si="100"/>
        <v>0</v>
      </c>
    </row>
    <row r="402" spans="1:11" ht="15" customHeight="1" x14ac:dyDescent="0.3">
      <c r="A402" s="47">
        <v>346</v>
      </c>
      <c r="B402" s="48" t="str">
        <f>VLOOKUP(A402,'[1]HS_SEP 24'!$B$12:$D$519,2,FALSE)</f>
        <v>Ground Wire Clamp Type B - TM - (l=50 mm, t=6 mm, p=300 mm)</v>
      </c>
      <c r="C402" s="49" t="s">
        <v>28</v>
      </c>
      <c r="D402" s="86">
        <f>D398*1</f>
        <v>0</v>
      </c>
      <c r="E402" s="52">
        <f t="shared" si="96"/>
        <v>0</v>
      </c>
      <c r="F402" s="52">
        <f t="shared" si="97"/>
        <v>0</v>
      </c>
      <c r="G402" s="66">
        <f>IF([1]ISIAN_RAB!$G$18=4,(VLOOKUP(RINCIAN_RAB_JASA!A402,'[1]HS_SEP 24'!$B$12:P633,13,FALSE)),(VLOOKUP(RINCIAN_RAB_JASA!A402,'[1]HS_SEP 24'!$B$12:$P$520,4,FALSE)))</f>
        <v>54266</v>
      </c>
      <c r="H402" s="66">
        <f>IF([1]ISIAN_RAB!$G$18=4,(VLOOKUP(A402,'[1]HS_SEP 24'!$B$12:$P$519,14,FALSE)),(IF([1]ISIAN_RAB!$G$18=2,(VLOOKUP(A402,'[1]HS_SEP 24'!$B$12:$P$519,7,FALSE)),(IF([1]ISIAN_RAB!$G$18=3,(VLOOKUP(A402,'[1]HS_SEP 24'!$B$12:$P4632,9,FALSE)),(IF([1]ISIAN_RAB!$G$18=5,(VLOOKUP(A402,'[1]HS_SEP 24'!$B$12:$P$519,11,FALSE)),"salah")))))))</f>
        <v>8790.2099952932003</v>
      </c>
      <c r="I402" s="52">
        <f t="shared" si="98"/>
        <v>0</v>
      </c>
      <c r="J402" s="66">
        <f t="shared" si="99"/>
        <v>0</v>
      </c>
      <c r="K402" s="53">
        <f t="shared" si="100"/>
        <v>0</v>
      </c>
    </row>
    <row r="403" spans="1:11" ht="15" customHeight="1" x14ac:dyDescent="0.3">
      <c r="A403" s="47">
        <v>304</v>
      </c>
      <c r="B403" s="48" t="str">
        <f>VLOOKUP(A403,'[1]HS_SEP 24'!$B$12:$D$519,2,FALSE)</f>
        <v>Cousen/Thimble - (t = 2,5 mm)</v>
      </c>
      <c r="C403" s="49" t="s">
        <v>28</v>
      </c>
      <c r="D403" s="86">
        <f>D402*1</f>
        <v>0</v>
      </c>
      <c r="E403" s="52">
        <f t="shared" si="96"/>
        <v>0</v>
      </c>
      <c r="F403" s="52">
        <f t="shared" si="97"/>
        <v>0</v>
      </c>
      <c r="G403" s="66">
        <f>IF([1]ISIAN_RAB!$G$18=4,(VLOOKUP(RINCIAN_RAB_JASA!A403,'[1]HS_SEP 24'!$B$12:P634,13,FALSE)),(VLOOKUP(RINCIAN_RAB_JASA!A403,'[1]HS_SEP 24'!$B$12:$P$520,4,FALSE)))</f>
        <v>7775</v>
      </c>
      <c r="H403" s="66">
        <f>IF([1]ISIAN_RAB!$G$18=4,(VLOOKUP(A403,'[1]HS_SEP 24'!$B$12:$P$519,14,FALSE)),(IF([1]ISIAN_RAB!$G$18=2,(VLOOKUP(A403,'[1]HS_SEP 24'!$B$12:$P$519,7,FALSE)),(IF([1]ISIAN_RAB!$G$18=3,(VLOOKUP(A403,'[1]HS_SEP 24'!$B$12:$P4633,9,FALSE)),(IF([1]ISIAN_RAB!$G$18=5,(VLOOKUP(A403,'[1]HS_SEP 24'!$B$12:$P$519,11,FALSE)),"salah")))))))</f>
        <v>2397.7799987160902</v>
      </c>
      <c r="I403" s="52">
        <f t="shared" si="98"/>
        <v>0</v>
      </c>
      <c r="J403" s="66">
        <f t="shared" si="99"/>
        <v>0</v>
      </c>
      <c r="K403" s="53">
        <f t="shared" si="100"/>
        <v>0</v>
      </c>
    </row>
    <row r="404" spans="1:11" ht="15" customHeight="1" x14ac:dyDescent="0.3">
      <c r="A404" s="47">
        <v>438</v>
      </c>
      <c r="B404" s="48" t="str">
        <f>VLOOKUP(A404,'[1]HS_SEP 24'!$B$12:$D$519,2,FALSE)</f>
        <v>Preformed Termination 35 mm (542/u/2009)</v>
      </c>
      <c r="C404" s="49" t="s">
        <v>28</v>
      </c>
      <c r="D404" s="66">
        <f>D398*1</f>
        <v>0</v>
      </c>
      <c r="E404" s="52">
        <f t="shared" si="96"/>
        <v>0</v>
      </c>
      <c r="F404" s="52">
        <f t="shared" si="97"/>
        <v>0</v>
      </c>
      <c r="G404" s="66">
        <f>IF([1]ISIAN_RAB!$G$18=4,(VLOOKUP(RINCIAN_RAB_JASA!A404,'[1]HS_SEP 24'!$B$12:P635,13,FALSE)),(VLOOKUP(RINCIAN_RAB_JASA!A404,'[1]HS_SEP 24'!$B$12:$P$520,4,FALSE)))</f>
        <v>56550</v>
      </c>
      <c r="H404" s="66">
        <f>IF([1]ISIAN_RAB!$G$18=4,(VLOOKUP(A404,'[1]HS_SEP 24'!$B$12:$P$519,14,FALSE)),(IF([1]ISIAN_RAB!$G$18=2,(VLOOKUP(A404,'[1]HS_SEP 24'!$B$12:$P$519,7,FALSE)),(IF([1]ISIAN_RAB!$G$18=3,(VLOOKUP(A404,'[1]HS_SEP 24'!$B$12:$P4634,9,FALSE)),(IF([1]ISIAN_RAB!$G$18=5,(VLOOKUP(A404,'[1]HS_SEP 24'!$B$12:$P$519,11,FALSE)),"salah")))))))</f>
        <v>15981.5699914425</v>
      </c>
      <c r="I404" s="52">
        <f t="shared" si="98"/>
        <v>0</v>
      </c>
      <c r="J404" s="66">
        <f t="shared" si="99"/>
        <v>0</v>
      </c>
      <c r="K404" s="53">
        <f t="shared" si="100"/>
        <v>0</v>
      </c>
    </row>
    <row r="405" spans="1:11" ht="15" customHeight="1" x14ac:dyDescent="0.3">
      <c r="A405" s="47">
        <v>25</v>
      </c>
      <c r="B405" s="48" t="str">
        <f>VLOOKUP(A405,'[1]HS_SEP 24'!$B$12:$D$519,2,FALSE)</f>
        <v>Bolt &amp; Nut M.14x 25 - HDG</v>
      </c>
      <c r="C405" s="49" t="s">
        <v>28</v>
      </c>
      <c r="D405" s="66">
        <f>D402*4</f>
        <v>0</v>
      </c>
      <c r="E405" s="52">
        <f t="shared" si="96"/>
        <v>0</v>
      </c>
      <c r="F405" s="52">
        <f t="shared" si="97"/>
        <v>0</v>
      </c>
      <c r="G405" s="66">
        <f>IF([1]ISIAN_RAB!$G$18=4,(VLOOKUP(RINCIAN_RAB_JASA!A405,'[1]HS_SEP 24'!$B$12:P636,13,FALSE)),(VLOOKUP(RINCIAN_RAB_JASA!A405,'[1]HS_SEP 24'!$B$12:$P$520,4,FALSE)))</f>
        <v>12707.3192948326</v>
      </c>
      <c r="H405" s="66">
        <f>IF([1]ISIAN_RAB!$G$18=4,(VLOOKUP(A405,'[1]HS_SEP 24'!$B$12:$P$519,14,FALSE)),(IF([1]ISIAN_RAB!$G$18=2,(VLOOKUP(A405,'[1]HS_SEP 24'!$B$12:$P$519,7,FALSE)),(IF([1]ISIAN_RAB!$G$18=3,(VLOOKUP(A405,'[1]HS_SEP 24'!$B$12:$P4635,9,FALSE)),(IF([1]ISIAN_RAB!$G$18=5,(VLOOKUP(A405,'[1]HS_SEP 24'!$B$12:$P$519,11,FALSE)),"salah")))))))</f>
        <v>2397.7799987160902</v>
      </c>
      <c r="I405" s="52">
        <f t="shared" si="98"/>
        <v>0</v>
      </c>
      <c r="J405" s="66">
        <f t="shared" si="99"/>
        <v>0</v>
      </c>
      <c r="K405" s="53">
        <f t="shared" si="100"/>
        <v>0</v>
      </c>
    </row>
    <row r="406" spans="1:11" ht="15" customHeight="1" x14ac:dyDescent="0.3">
      <c r="A406" s="47">
        <v>287</v>
      </c>
      <c r="B406" s="48" t="str">
        <f>VLOOKUP(A406,'[1]HS_SEP 24'!$B$12:$D$519,2,FALSE)</f>
        <v>Bolt &amp; Nut M.16 x 400 (besi as) Double Arm - HDG</v>
      </c>
      <c r="C406" s="49" t="s">
        <v>26</v>
      </c>
      <c r="D406" s="52">
        <f>D398*4</f>
        <v>0</v>
      </c>
      <c r="E406" s="52">
        <f t="shared" si="96"/>
        <v>0</v>
      </c>
      <c r="F406" s="52">
        <f t="shared" si="97"/>
        <v>0</v>
      </c>
      <c r="G406" s="66">
        <f>IF([1]ISIAN_RAB!$G$18=4,(VLOOKUP(RINCIAN_RAB_JASA!A406,'[1]HS_SEP 24'!$B$12:P637,13,FALSE)),(VLOOKUP(RINCIAN_RAB_JASA!A406,'[1]HS_SEP 24'!$B$12:$P$520,4,FALSE)))</f>
        <v>63135</v>
      </c>
      <c r="H406" s="66">
        <f>IF([1]ISIAN_RAB!$G$18=4,(VLOOKUP(A406,'[1]HS_SEP 24'!$B$12:$P$519,14,FALSE)),(IF([1]ISIAN_RAB!$G$18=2,(VLOOKUP(A406,'[1]HS_SEP 24'!$B$12:$P$519,7,FALSE)),(IF([1]ISIAN_RAB!$G$18=3,(VLOOKUP(A406,'[1]HS_SEP 24'!$B$12:$P4636,9,FALSE)),(IF([1]ISIAN_RAB!$G$18=5,(VLOOKUP(A406,'[1]HS_SEP 24'!$B$12:$P$519,11,FALSE)),"salah")))))))</f>
        <v>4261.9499977179003</v>
      </c>
      <c r="I406" s="52">
        <f t="shared" si="98"/>
        <v>0</v>
      </c>
      <c r="J406" s="66">
        <f t="shared" si="99"/>
        <v>0</v>
      </c>
      <c r="K406" s="53">
        <f t="shared" si="100"/>
        <v>0</v>
      </c>
    </row>
    <row r="407" spans="1:11" ht="15" customHeight="1" x14ac:dyDescent="0.3">
      <c r="A407" s="47">
        <v>502</v>
      </c>
      <c r="B407" s="48" t="str">
        <f>VLOOKUP(A407,'[1]HS_SEP 24'!$B$12:$D$519,2,FALSE)</f>
        <v>U - Strap - TM - (l=42 mm, t=6 mm)</v>
      </c>
      <c r="C407" s="49" t="s">
        <v>28</v>
      </c>
      <c r="D407" s="52">
        <f>D398*1</f>
        <v>0</v>
      </c>
      <c r="E407" s="52">
        <f t="shared" si="96"/>
        <v>0</v>
      </c>
      <c r="F407" s="52">
        <f t="shared" si="97"/>
        <v>0</v>
      </c>
      <c r="G407" s="66">
        <f>IF([1]ISIAN_RAB!$G$18=4,(VLOOKUP(RINCIAN_RAB_JASA!A407,'[1]HS_SEP 24'!$B$12:P638,13,FALSE)),(VLOOKUP(RINCIAN_RAB_JASA!A407,'[1]HS_SEP 24'!$B$12:$P$520,4,FALSE)))</f>
        <v>42928</v>
      </c>
      <c r="H407" s="66">
        <f>IF([1]ISIAN_RAB!$G$18=4,(VLOOKUP(A407,'[1]HS_SEP 24'!$B$12:$P$519,14,FALSE)),(IF([1]ISIAN_RAB!$G$18=2,(VLOOKUP(A407,'[1]HS_SEP 24'!$B$12:$P$519,7,FALSE)),(IF([1]ISIAN_RAB!$G$18=3,(VLOOKUP(A407,'[1]HS_SEP 24'!$B$12:$P4637,9,FALSE)),(IF([1]ISIAN_RAB!$G$18=5,(VLOOKUP(A407,'[1]HS_SEP 24'!$B$12:$P$519,11,FALSE)),"salah")))))))</f>
        <v>6392.4299965771097</v>
      </c>
      <c r="I407" s="52">
        <f t="shared" si="98"/>
        <v>0</v>
      </c>
      <c r="J407" s="66">
        <f t="shared" si="99"/>
        <v>0</v>
      </c>
      <c r="K407" s="53">
        <f t="shared" si="100"/>
        <v>0</v>
      </c>
    </row>
    <row r="408" spans="1:11" ht="15" customHeight="1" x14ac:dyDescent="0.3">
      <c r="A408" s="47">
        <v>503</v>
      </c>
      <c r="B408" s="48" t="str">
        <f>VLOOKUP(A408,'[1]HS_SEP 24'!$B$12:$D$519,2,FALSE)</f>
        <v>Washer 45 x 45 x 3,5 - HDG</v>
      </c>
      <c r="C408" s="49" t="s">
        <v>28</v>
      </c>
      <c r="D408" s="52">
        <f>D398*6</f>
        <v>0</v>
      </c>
      <c r="E408" s="52">
        <f t="shared" si="96"/>
        <v>0</v>
      </c>
      <c r="F408" s="52">
        <f t="shared" si="97"/>
        <v>0</v>
      </c>
      <c r="G408" s="66">
        <f>IF([1]ISIAN_RAB!$G$18=4,(VLOOKUP(RINCIAN_RAB_JASA!A408,'[1]HS_SEP 24'!$B$12:P639,13,FALSE)),(VLOOKUP(RINCIAN_RAB_JASA!A408,'[1]HS_SEP 24'!$B$12:$P$520,4,FALSE)))</f>
        <v>4267</v>
      </c>
      <c r="H408" s="66">
        <f>IF([1]ISIAN_RAB!$G$18=4,(VLOOKUP(A408,'[1]HS_SEP 24'!$B$12:$P$519,14,FALSE)),(IF([1]ISIAN_RAB!$G$18=2,(VLOOKUP(A408,'[1]HS_SEP 24'!$B$12:$P$519,7,FALSE)),(IF([1]ISIAN_RAB!$G$18=3,(VLOOKUP(A408,'[1]HS_SEP 24'!$B$12:$P4638,9,FALSE)),(IF([1]ISIAN_RAB!$G$18=5,(VLOOKUP(A408,'[1]HS_SEP 24'!$B$12:$P$519,11,FALSE)),"salah")))))))</f>
        <v>533.60999971427304</v>
      </c>
      <c r="I408" s="52">
        <f t="shared" si="98"/>
        <v>0</v>
      </c>
      <c r="J408" s="66">
        <f t="shared" si="99"/>
        <v>0</v>
      </c>
      <c r="K408" s="53">
        <f t="shared" si="100"/>
        <v>0</v>
      </c>
    </row>
    <row r="409" spans="1:11" ht="15" customHeight="1" x14ac:dyDescent="0.3">
      <c r="A409" s="47"/>
      <c r="B409" s="64" t="s">
        <v>32</v>
      </c>
      <c r="C409" s="49"/>
      <c r="D409" s="52"/>
      <c r="E409" s="52"/>
      <c r="F409" s="52"/>
      <c r="G409" s="66"/>
      <c r="H409" s="66"/>
      <c r="I409" s="52"/>
      <c r="J409" s="66"/>
      <c r="K409" s="53"/>
    </row>
    <row r="410" spans="1:11" ht="15" customHeight="1" x14ac:dyDescent="0.3">
      <c r="A410" s="47">
        <v>351</v>
      </c>
      <c r="B410" s="48" t="str">
        <f>VLOOKUP(A410,'[1]HS_SEP 24'!$B$12:$D$519,2,FALSE)</f>
        <v>Insulator - Strain Insulator 20 kV lengkap (SIR) Porcelain (Tarik)</v>
      </c>
      <c r="C410" s="49" t="s">
        <v>26</v>
      </c>
      <c r="D410" s="182">
        <f>D398*3</f>
        <v>0</v>
      </c>
      <c r="E410" s="52">
        <f>D410-F410</f>
        <v>0</v>
      </c>
      <c r="F410" s="52">
        <f>IF(G410="PLN",D410,0)</f>
        <v>0</v>
      </c>
      <c r="G410" s="44" t="str">
        <f>IF([1]ISIAN_RAB!$G$18=4,(VLOOKUP(RINCIAN_RAB_JASA!A410,'[1]HS_SEP 24'!$B$12:P640,13,FALSE)),(VLOOKUP(RINCIAN_RAB_JASA!A410,'[1]HS_SEP 24'!$B$12:$P$520,4,FALSE)))</f>
        <v>PLN</v>
      </c>
      <c r="H410" s="66">
        <f>IF([1]ISIAN_RAB!$G$18=4,(VLOOKUP(A410,'[1]HS_SEP 24'!$B$12:$P$519,14,FALSE)),(IF([1]ISIAN_RAB!$G$18=2,(VLOOKUP(A410,'[1]HS_SEP 24'!$B$12:$P$519,7,FALSE)),(IF([1]ISIAN_RAB!$G$18=3,(VLOOKUP(A410,'[1]HS_SEP 24'!$B$12:$P4639,9,FALSE)),(IF([1]ISIAN_RAB!$G$18=5,(VLOOKUP(A410,'[1]HS_SEP 24'!$B$12:$P$519,11,FALSE)),"salah")))))))</f>
        <v>26328.059985902401</v>
      </c>
      <c r="I410" s="45" t="str">
        <f>IF(E410&lt;0,0,IF(G410="PLN","PLN",E410*G410))</f>
        <v>PLN</v>
      </c>
      <c r="J410" s="66">
        <f>IF(D410&lt;0,0,D410*H410)</f>
        <v>0</v>
      </c>
      <c r="K410" s="53">
        <f>SUM(I410:J410)</f>
        <v>0</v>
      </c>
    </row>
    <row r="411" spans="1:11" ht="15" customHeight="1" x14ac:dyDescent="0.3">
      <c r="A411" s="47"/>
      <c r="B411" s="48"/>
      <c r="C411" s="49"/>
      <c r="D411" s="52"/>
      <c r="E411" s="52"/>
      <c r="F411" s="52"/>
      <c r="G411" s="52"/>
      <c r="H411" s="52"/>
      <c r="I411" s="52"/>
      <c r="J411" s="66"/>
      <c r="K411" s="53"/>
    </row>
    <row r="412" spans="1:11" s="63" customFormat="1" ht="15" customHeight="1" x14ac:dyDescent="0.3">
      <c r="A412" s="56"/>
      <c r="B412" s="57" t="s">
        <v>75</v>
      </c>
      <c r="C412" s="58"/>
      <c r="D412" s="181">
        <f>[1]ISIAN_RAB!D39</f>
        <v>0</v>
      </c>
      <c r="E412" s="61"/>
      <c r="F412" s="61"/>
      <c r="G412" s="61"/>
      <c r="H412" s="61"/>
      <c r="I412" s="61"/>
      <c r="J412" s="181"/>
      <c r="K412" s="62"/>
    </row>
    <row r="413" spans="1:11" ht="15" customHeight="1" x14ac:dyDescent="0.3">
      <c r="A413" s="47"/>
      <c r="B413" s="64" t="s">
        <v>31</v>
      </c>
      <c r="C413" s="49"/>
      <c r="D413" s="52"/>
      <c r="E413" s="52"/>
      <c r="F413" s="52"/>
      <c r="G413" s="52"/>
      <c r="H413" s="52"/>
      <c r="I413" s="52"/>
      <c r="J413" s="66"/>
      <c r="K413" s="53"/>
    </row>
    <row r="414" spans="1:11" ht="15" customHeight="1" x14ac:dyDescent="0.3">
      <c r="A414" s="47">
        <v>316</v>
      </c>
      <c r="B414" s="48" t="str">
        <f>VLOOKUP(A414,'[1]HS_SEP 24'!$B$12:$D$519,2,FALSE)</f>
        <v>Cross Arm UNP 100 - 2000 mm - (l=50 mm, t=5 mm, tgg=100 mm)-Tarik</v>
      </c>
      <c r="C414" s="49" t="s">
        <v>28</v>
      </c>
      <c r="D414" s="52">
        <f>D412*2</f>
        <v>0</v>
      </c>
      <c r="E414" s="52">
        <f t="shared" ref="E414:E427" si="101">D414-F414</f>
        <v>0</v>
      </c>
      <c r="F414" s="52">
        <f t="shared" ref="F414:F427" si="102">IF(G414="PLN",D414,0)</f>
        <v>0</v>
      </c>
      <c r="G414" s="66">
        <f>IF([1]ISIAN_RAB!$G$18=4,(VLOOKUP(RINCIAN_RAB_JASA!A414,'[1]HS_SEP 24'!$B$12:P644,13,FALSE)),(VLOOKUP(RINCIAN_RAB_JASA!A414,'[1]HS_SEP 24'!$B$12:$P$520,4,FALSE)))</f>
        <v>495328</v>
      </c>
      <c r="H414" s="66">
        <f>IF([1]ISIAN_RAB!$G$18=4,(VLOOKUP(A414,'[1]HS_SEP 24'!$B$12:$P$519,14,FALSE)),(IF([1]ISIAN_RAB!$G$18=2,(VLOOKUP(A414,'[1]HS_SEP 24'!$B$12:$P$519,7,FALSE)),(IF([1]ISIAN_RAB!$G$18=3,(VLOOKUP(A414,'[1]HS_SEP 24'!$B$12:$P4643,9,FALSE)),(IF([1]ISIAN_RAB!$G$18=5,(VLOOKUP(A414,'[1]HS_SEP 24'!$B$12:$P$519,11,FALSE)),"salah")))))))</f>
        <v>40955.309978070101</v>
      </c>
      <c r="I414" s="52">
        <f t="shared" ref="I414:I427" si="103">IF(E414&lt;0,0,IF(G414="PLN","PLN",E414*G414))</f>
        <v>0</v>
      </c>
      <c r="J414" s="66">
        <f t="shared" ref="J414:J427" si="104">IF(D414&lt;0,0,D414*H414)</f>
        <v>0</v>
      </c>
      <c r="K414" s="53">
        <f t="shared" ref="K414:K427" si="105">SUM(I414:J414)</f>
        <v>0</v>
      </c>
    </row>
    <row r="415" spans="1:11" ht="15" customHeight="1" x14ac:dyDescent="0.3">
      <c r="A415" s="47">
        <v>269</v>
      </c>
      <c r="B415" s="48" t="str">
        <f>VLOOKUP(A415,'[1]HS_SEP 24'!$B$12:$D$519,2,FALSE)</f>
        <v>Arm Tie Type 750 - 3/4" - (t=2,3 mm)</v>
      </c>
      <c r="C415" s="49" t="s">
        <v>28</v>
      </c>
      <c r="D415" s="52">
        <f>D412*2</f>
        <v>0</v>
      </c>
      <c r="E415" s="52">
        <f t="shared" si="101"/>
        <v>0</v>
      </c>
      <c r="F415" s="52">
        <f t="shared" si="102"/>
        <v>0</v>
      </c>
      <c r="G415" s="66">
        <f>IF([1]ISIAN_RAB!$G$18=4,(VLOOKUP(RINCIAN_RAB_JASA!A415,'[1]HS_SEP 24'!$B$12:P645,13,FALSE)),(VLOOKUP(RINCIAN_RAB_JASA!A415,'[1]HS_SEP 24'!$B$12:$P$520,4,FALSE)))</f>
        <v>59012</v>
      </c>
      <c r="H415" s="66">
        <f>IF([1]ISIAN_RAB!$G$18=4,(VLOOKUP(A415,'[1]HS_SEP 24'!$B$12:$P$519,14,FALSE)),(IF([1]ISIAN_RAB!$G$18=2,(VLOOKUP(A415,'[1]HS_SEP 24'!$B$12:$P$519,7,FALSE)),(IF([1]ISIAN_RAB!$G$18=3,(VLOOKUP(A415,'[1]HS_SEP 24'!$B$12:$P4644,9,FALSE)),(IF([1]ISIAN_RAB!$G$18=5,(VLOOKUP(A415,'[1]HS_SEP 24'!$B$12:$P$519,11,FALSE)),"salah")))))))</f>
        <v>4794.5699974326999</v>
      </c>
      <c r="I415" s="52">
        <f t="shared" si="103"/>
        <v>0</v>
      </c>
      <c r="J415" s="66">
        <f t="shared" si="104"/>
        <v>0</v>
      </c>
      <c r="K415" s="53">
        <f t="shared" si="105"/>
        <v>0</v>
      </c>
    </row>
    <row r="416" spans="1:11" ht="15" customHeight="1" x14ac:dyDescent="0.3">
      <c r="A416" s="47">
        <v>287</v>
      </c>
      <c r="B416" s="48" t="str">
        <f>VLOOKUP(A416,'[1]HS_SEP 24'!$B$12:$D$519,2,FALSE)</f>
        <v>Bolt &amp; Nut M.16 x 400 (besi as) Double Arm - HDG</v>
      </c>
      <c r="C416" s="49" t="s">
        <v>26</v>
      </c>
      <c r="D416" s="52">
        <f>D412*4</f>
        <v>0</v>
      </c>
      <c r="E416" s="52">
        <f t="shared" si="101"/>
        <v>0</v>
      </c>
      <c r="F416" s="52">
        <f t="shared" si="102"/>
        <v>0</v>
      </c>
      <c r="G416" s="66">
        <f>IF([1]ISIAN_RAB!$G$18=4,(VLOOKUP(RINCIAN_RAB_JASA!A416,'[1]HS_SEP 24'!$B$12:P646,13,FALSE)),(VLOOKUP(RINCIAN_RAB_JASA!A416,'[1]HS_SEP 24'!$B$12:$P$520,4,FALSE)))</f>
        <v>63135</v>
      </c>
      <c r="H416" s="66">
        <f>IF([1]ISIAN_RAB!$G$18=4,(VLOOKUP(A416,'[1]HS_SEP 24'!$B$12:$P$519,14,FALSE)),(IF([1]ISIAN_RAB!$G$18=2,(VLOOKUP(A416,'[1]HS_SEP 24'!$B$12:$P$519,7,FALSE)),(IF([1]ISIAN_RAB!$G$18=3,(VLOOKUP(A416,'[1]HS_SEP 24'!$B$12:$P4645,9,FALSE)),(IF([1]ISIAN_RAB!$G$18=5,(VLOOKUP(A416,'[1]HS_SEP 24'!$B$12:$P$519,11,FALSE)),"salah")))))))</f>
        <v>4261.9499977179003</v>
      </c>
      <c r="I416" s="52">
        <f t="shared" si="103"/>
        <v>0</v>
      </c>
      <c r="J416" s="66">
        <f t="shared" si="104"/>
        <v>0</v>
      </c>
      <c r="K416" s="53">
        <f t="shared" si="105"/>
        <v>0</v>
      </c>
    </row>
    <row r="417" spans="1:11" ht="15" customHeight="1" x14ac:dyDescent="0.3">
      <c r="A417" s="47">
        <v>503</v>
      </c>
      <c r="B417" s="48" t="str">
        <f>VLOOKUP(A417,'[1]HS_SEP 24'!$B$12:$D$519,2,FALSE)</f>
        <v>Washer 45 x 45 x 3,5 - HDG</v>
      </c>
      <c r="C417" s="49" t="s">
        <v>28</v>
      </c>
      <c r="D417" s="52">
        <f>D412*6</f>
        <v>0</v>
      </c>
      <c r="E417" s="52">
        <f t="shared" si="101"/>
        <v>0</v>
      </c>
      <c r="F417" s="52">
        <f t="shared" si="102"/>
        <v>0</v>
      </c>
      <c r="G417" s="66">
        <f>IF([1]ISIAN_RAB!$G$18=4,(VLOOKUP(RINCIAN_RAB_JASA!A417,'[1]HS_SEP 24'!$B$12:P647,13,FALSE)),(VLOOKUP(RINCIAN_RAB_JASA!A417,'[1]HS_SEP 24'!$B$12:$P$520,4,FALSE)))</f>
        <v>4267</v>
      </c>
      <c r="H417" s="66">
        <f>IF([1]ISIAN_RAB!$G$18=4,(VLOOKUP(A417,'[1]HS_SEP 24'!$B$12:$P$519,14,FALSE)),(IF([1]ISIAN_RAB!$G$18=2,(VLOOKUP(A417,'[1]HS_SEP 24'!$B$12:$P$519,7,FALSE)),(IF([1]ISIAN_RAB!$G$18=3,(VLOOKUP(A417,'[1]HS_SEP 24'!$B$12:$P4646,9,FALSE)),(IF([1]ISIAN_RAB!$G$18=5,(VLOOKUP(A417,'[1]HS_SEP 24'!$B$12:$P$519,11,FALSE)),"salah")))))))</f>
        <v>533.60999971427304</v>
      </c>
      <c r="I417" s="52">
        <f t="shared" si="103"/>
        <v>0</v>
      </c>
      <c r="J417" s="66">
        <f t="shared" si="104"/>
        <v>0</v>
      </c>
      <c r="K417" s="53">
        <f t="shared" si="105"/>
        <v>0</v>
      </c>
    </row>
    <row r="418" spans="1:11" ht="15" customHeight="1" x14ac:dyDescent="0.3">
      <c r="A418" s="47">
        <v>502</v>
      </c>
      <c r="B418" s="48" t="str">
        <f>VLOOKUP(A418,'[1]HS_SEP 24'!$B$12:$D$519,2,FALSE)</f>
        <v>U - Strap - TM - (l=42 mm, t=6 mm)</v>
      </c>
      <c r="C418" s="49" t="s">
        <v>28</v>
      </c>
      <c r="D418" s="52">
        <f>D412*2</f>
        <v>0</v>
      </c>
      <c r="E418" s="52">
        <f t="shared" si="101"/>
        <v>0</v>
      </c>
      <c r="F418" s="52">
        <f t="shared" si="102"/>
        <v>0</v>
      </c>
      <c r="G418" s="66">
        <f>IF([1]ISIAN_RAB!$G$18=4,(VLOOKUP(RINCIAN_RAB_JASA!A418,'[1]HS_SEP 24'!$B$12:P648,13,FALSE)),(VLOOKUP(RINCIAN_RAB_JASA!A418,'[1]HS_SEP 24'!$B$12:$P$520,4,FALSE)))</f>
        <v>42928</v>
      </c>
      <c r="H418" s="66">
        <f>IF([1]ISIAN_RAB!$G$18=4,(VLOOKUP(A418,'[1]HS_SEP 24'!$B$12:$P$519,14,FALSE)),(IF([1]ISIAN_RAB!$G$18=2,(VLOOKUP(A418,'[1]HS_SEP 24'!$B$12:$P$519,7,FALSE)),(IF([1]ISIAN_RAB!$G$18=3,(VLOOKUP(A418,'[1]HS_SEP 24'!$B$12:$P4647,9,FALSE)),(IF([1]ISIAN_RAB!$G$18=5,(VLOOKUP(A418,'[1]HS_SEP 24'!$B$12:$P$519,11,FALSE)),"salah")))))))</f>
        <v>6392.4299965771097</v>
      </c>
      <c r="I418" s="52">
        <f t="shared" si="103"/>
        <v>0</v>
      </c>
      <c r="J418" s="66">
        <f t="shared" si="104"/>
        <v>0</v>
      </c>
      <c r="K418" s="53">
        <f t="shared" si="105"/>
        <v>0</v>
      </c>
    </row>
    <row r="419" spans="1:11" ht="15" customHeight="1" x14ac:dyDescent="0.3">
      <c r="A419" s="47">
        <v>346</v>
      </c>
      <c r="B419" s="48" t="str">
        <f>VLOOKUP(A419,'[1]HS_SEP 24'!$B$12:$D$519,2,FALSE)</f>
        <v>Ground Wire Clamp Type B - TM - (l=50 mm, t=6 mm, p=300 mm)</v>
      </c>
      <c r="C419" s="49" t="s">
        <v>28</v>
      </c>
      <c r="D419" s="86">
        <f>D412*1</f>
        <v>0</v>
      </c>
      <c r="E419" s="52">
        <f t="shared" si="101"/>
        <v>0</v>
      </c>
      <c r="F419" s="52">
        <f t="shared" si="102"/>
        <v>0</v>
      </c>
      <c r="G419" s="66">
        <f>IF([1]ISIAN_RAB!$G$18=4,(VLOOKUP(RINCIAN_RAB_JASA!A419,'[1]HS_SEP 24'!$B$12:P649,13,FALSE)),(VLOOKUP(RINCIAN_RAB_JASA!A419,'[1]HS_SEP 24'!$B$12:$P$520,4,FALSE)))</f>
        <v>54266</v>
      </c>
      <c r="H419" s="66">
        <f>IF([1]ISIAN_RAB!$G$18=4,(VLOOKUP(A419,'[1]HS_SEP 24'!$B$12:$P$519,14,FALSE)),(IF([1]ISIAN_RAB!$G$18=2,(VLOOKUP(A419,'[1]HS_SEP 24'!$B$12:$P$519,7,FALSE)),(IF([1]ISIAN_RAB!$G$18=3,(VLOOKUP(A419,'[1]HS_SEP 24'!$B$12:$P4648,9,FALSE)),(IF([1]ISIAN_RAB!$G$18=5,(VLOOKUP(A419,'[1]HS_SEP 24'!$B$12:$P$519,11,FALSE)),"salah")))))))</f>
        <v>8790.2099952932003</v>
      </c>
      <c r="I419" s="52">
        <f t="shared" si="103"/>
        <v>0</v>
      </c>
      <c r="J419" s="66">
        <f t="shared" si="104"/>
        <v>0</v>
      </c>
      <c r="K419" s="53">
        <f t="shared" si="105"/>
        <v>0</v>
      </c>
    </row>
    <row r="420" spans="1:11" ht="15" customHeight="1" x14ac:dyDescent="0.3">
      <c r="A420" s="47">
        <v>304</v>
      </c>
      <c r="B420" s="48" t="str">
        <f>VLOOKUP(A420,'[1]HS_SEP 24'!$B$12:$D$519,2,FALSE)</f>
        <v>Cousen/Thimble - (t = 2,5 mm)</v>
      </c>
      <c r="C420" s="49" t="s">
        <v>28</v>
      </c>
      <c r="D420" s="86">
        <f>D412*2</f>
        <v>0</v>
      </c>
      <c r="E420" s="52">
        <f t="shared" si="101"/>
        <v>0</v>
      </c>
      <c r="F420" s="52">
        <f t="shared" si="102"/>
        <v>0</v>
      </c>
      <c r="G420" s="66">
        <f>IF([1]ISIAN_RAB!$G$18=4,(VLOOKUP(RINCIAN_RAB_JASA!A420,'[1]HS_SEP 24'!$B$12:P650,13,FALSE)),(VLOOKUP(RINCIAN_RAB_JASA!A420,'[1]HS_SEP 24'!$B$12:$P$520,4,FALSE)))</f>
        <v>7775</v>
      </c>
      <c r="H420" s="66">
        <f>IF([1]ISIAN_RAB!$G$18=4,(VLOOKUP(A420,'[1]HS_SEP 24'!$B$12:$P$519,14,FALSE)),(IF([1]ISIAN_RAB!$G$18=2,(VLOOKUP(A420,'[1]HS_SEP 24'!$B$12:$P$519,7,FALSE)),(IF([1]ISIAN_RAB!$G$18=3,(VLOOKUP(A420,'[1]HS_SEP 24'!$B$12:$P4649,9,FALSE)),(IF([1]ISIAN_RAB!$G$18=5,(VLOOKUP(A420,'[1]HS_SEP 24'!$B$12:$P$519,11,FALSE)),"salah")))))))</f>
        <v>2397.7799987160902</v>
      </c>
      <c r="I420" s="52">
        <f t="shared" si="103"/>
        <v>0</v>
      </c>
      <c r="J420" s="66">
        <f t="shared" si="104"/>
        <v>0</v>
      </c>
      <c r="K420" s="53">
        <f t="shared" si="105"/>
        <v>0</v>
      </c>
    </row>
    <row r="421" spans="1:11" ht="15" customHeight="1" x14ac:dyDescent="0.3">
      <c r="A421" s="47">
        <v>438</v>
      </c>
      <c r="B421" s="48" t="str">
        <f>VLOOKUP(A421,'[1]HS_SEP 24'!$B$12:$D$519,2,FALSE)</f>
        <v>Preformed Termination 35 mm (542/u/2009)</v>
      </c>
      <c r="C421" s="49" t="s">
        <v>28</v>
      </c>
      <c r="D421" s="86">
        <f>D420</f>
        <v>0</v>
      </c>
      <c r="E421" s="52">
        <f t="shared" si="101"/>
        <v>0</v>
      </c>
      <c r="F421" s="52">
        <f t="shared" si="102"/>
        <v>0</v>
      </c>
      <c r="G421" s="66">
        <f>IF([1]ISIAN_RAB!$G$18=4,(VLOOKUP(RINCIAN_RAB_JASA!A421,'[1]HS_SEP 24'!$B$12:P651,13,FALSE)),(VLOOKUP(RINCIAN_RAB_JASA!A421,'[1]HS_SEP 24'!$B$12:$P$520,4,FALSE)))</f>
        <v>56550</v>
      </c>
      <c r="H421" s="66">
        <f>IF([1]ISIAN_RAB!$G$18=4,(VLOOKUP(A421,'[1]HS_SEP 24'!$B$12:$P$519,14,FALSE)),(IF([1]ISIAN_RAB!$G$18=2,(VLOOKUP(A421,'[1]HS_SEP 24'!$B$12:$P$519,7,FALSE)),(IF([1]ISIAN_RAB!$G$18=3,(VLOOKUP(A421,'[1]HS_SEP 24'!$B$12:$P4650,9,FALSE)),(IF([1]ISIAN_RAB!$G$18=5,(VLOOKUP(A421,'[1]HS_SEP 24'!$B$12:$P$519,11,FALSE)),"salah")))))))</f>
        <v>15981.5699914425</v>
      </c>
      <c r="I421" s="52">
        <f t="shared" si="103"/>
        <v>0</v>
      </c>
      <c r="J421" s="66">
        <f t="shared" si="104"/>
        <v>0</v>
      </c>
      <c r="K421" s="53">
        <f t="shared" si="105"/>
        <v>0</v>
      </c>
    </row>
    <row r="422" spans="1:11" ht="15" customHeight="1" x14ac:dyDescent="0.3">
      <c r="A422" s="47">
        <v>25</v>
      </c>
      <c r="B422" s="48" t="str">
        <f>VLOOKUP(A422,'[1]HS_SEP 24'!$B$12:$D$519,2,FALSE)</f>
        <v>Bolt &amp; Nut M.14x 25 - HDG</v>
      </c>
      <c r="C422" s="49" t="s">
        <v>28</v>
      </c>
      <c r="D422" s="86">
        <f>D419*4</f>
        <v>0</v>
      </c>
      <c r="E422" s="52">
        <f t="shared" si="101"/>
        <v>0</v>
      </c>
      <c r="F422" s="52">
        <f t="shared" si="102"/>
        <v>0</v>
      </c>
      <c r="G422" s="66">
        <f>IF([1]ISIAN_RAB!$G$18=4,(VLOOKUP(RINCIAN_RAB_JASA!A422,'[1]HS_SEP 24'!$B$12:P652,13,FALSE)),(VLOOKUP(RINCIAN_RAB_JASA!A422,'[1]HS_SEP 24'!$B$12:$P$520,4,FALSE)))</f>
        <v>12707.3192948326</v>
      </c>
      <c r="H422" s="66">
        <f>IF([1]ISIAN_RAB!$G$18=4,(VLOOKUP(A422,'[1]HS_SEP 24'!$B$12:$P$519,14,FALSE)),(IF([1]ISIAN_RAB!$G$18=2,(VLOOKUP(A422,'[1]HS_SEP 24'!$B$12:$P$519,7,FALSE)),(IF([1]ISIAN_RAB!$G$18=3,(VLOOKUP(A422,'[1]HS_SEP 24'!$B$12:$P4651,9,FALSE)),(IF([1]ISIAN_RAB!$G$18=5,(VLOOKUP(A422,'[1]HS_SEP 24'!$B$12:$P$519,11,FALSE)),"salah")))))))</f>
        <v>2397.7799987160902</v>
      </c>
      <c r="I422" s="52">
        <f t="shared" si="103"/>
        <v>0</v>
      </c>
      <c r="J422" s="66">
        <f t="shared" si="104"/>
        <v>0</v>
      </c>
      <c r="K422" s="53">
        <f t="shared" si="105"/>
        <v>0</v>
      </c>
    </row>
    <row r="423" spans="1:11" ht="15" customHeight="1" x14ac:dyDescent="0.3">
      <c r="A423" s="47"/>
      <c r="B423" s="64" t="s">
        <v>32</v>
      </c>
      <c r="C423" s="49"/>
      <c r="D423" s="52"/>
      <c r="E423" s="52"/>
      <c r="F423" s="52"/>
      <c r="G423" s="66"/>
      <c r="H423" s="66"/>
      <c r="I423" s="52"/>
      <c r="J423" s="66"/>
      <c r="K423" s="53"/>
    </row>
    <row r="424" spans="1:11" ht="15" customHeight="1" x14ac:dyDescent="0.3">
      <c r="A424" s="47">
        <v>350</v>
      </c>
      <c r="B424" s="48" t="str">
        <f>VLOOKUP(A424,'[1]HS_SEP 24'!$B$12:$D$519,2,FALSE)</f>
        <v>Insulator - Pin Post Insulator 20 kV;12,5 kN - Porcelain (Tumpu)</v>
      </c>
      <c r="C424" s="49" t="s">
        <v>26</v>
      </c>
      <c r="D424" s="182">
        <f>D412</f>
        <v>0</v>
      </c>
      <c r="E424" s="52">
        <f t="shared" si="101"/>
        <v>0</v>
      </c>
      <c r="F424" s="52">
        <f t="shared" si="102"/>
        <v>0</v>
      </c>
      <c r="G424" s="66" t="str">
        <f>IF([1]ISIAN_RAB!$G$18=4,(VLOOKUP(RINCIAN_RAB_JASA!A424,'[1]HS_SEP 24'!$B$12:P654,13,FALSE)),(VLOOKUP(RINCIAN_RAB_JASA!A424,'[1]HS_SEP 24'!$B$12:$P$520,4,FALSE)))</f>
        <v>PLN</v>
      </c>
      <c r="H424" s="66">
        <f>IF([1]ISIAN_RAB!$G$18=4,(VLOOKUP(A424,'[1]HS_SEP 24'!$B$12:$P$519,14,FALSE)),(IF([1]ISIAN_RAB!$G$18=2,(VLOOKUP(A424,'[1]HS_SEP 24'!$B$12:$P$519,7,FALSE)),(IF([1]ISIAN_RAB!$G$18=3,(VLOOKUP(A424,'[1]HS_SEP 24'!$B$12:$P4653,9,FALSE)),(IF([1]ISIAN_RAB!$G$18=5,(VLOOKUP(A424,'[1]HS_SEP 24'!$B$12:$P$519,11,FALSE)),"salah")))))))</f>
        <v>23402.609987468801</v>
      </c>
      <c r="I424" s="52" t="str">
        <f t="shared" si="103"/>
        <v>PLN</v>
      </c>
      <c r="J424" s="66">
        <f t="shared" si="104"/>
        <v>0</v>
      </c>
      <c r="K424" s="53">
        <f t="shared" si="105"/>
        <v>0</v>
      </c>
    </row>
    <row r="425" spans="1:11" ht="15" customHeight="1" x14ac:dyDescent="0.3">
      <c r="A425" s="47">
        <v>440</v>
      </c>
      <c r="B425" s="48" t="str">
        <f>VLOOKUP(A425,'[1]HS_SEP 24'!$B$12:$D$519,2,FALSE)</f>
        <v>Preformed Top Tie 150 mm (Semi Cond/non metalic/Composite)</v>
      </c>
      <c r="C425" s="49" t="s">
        <v>25</v>
      </c>
      <c r="D425" s="182">
        <f>D424</f>
        <v>0</v>
      </c>
      <c r="E425" s="52">
        <f t="shared" si="101"/>
        <v>0</v>
      </c>
      <c r="F425" s="52">
        <f t="shared" si="102"/>
        <v>0</v>
      </c>
      <c r="G425" s="66" t="str">
        <f>IF([1]ISIAN_RAB!$G$18=4,(VLOOKUP(RINCIAN_RAB_JASA!A425,'[1]HS_SEP 24'!$B$12:P655,13,FALSE)),(VLOOKUP(RINCIAN_RAB_JASA!A425,'[1]HS_SEP 24'!$B$12:$P$520,4,FALSE)))</f>
        <v>PLN</v>
      </c>
      <c r="H425" s="66">
        <f>IF([1]ISIAN_RAB!$G$18=4,(VLOOKUP(A425,'[1]HS_SEP 24'!$B$12:$P$519,14,FALSE)),(IF([1]ISIAN_RAB!$G$18=2,(VLOOKUP(A425,'[1]HS_SEP 24'!$B$12:$P$519,7,FALSE)),(IF([1]ISIAN_RAB!$G$18=3,(VLOOKUP(A425,'[1]HS_SEP 24'!$B$12:$P4654,9,FALSE)),(IF([1]ISIAN_RAB!$G$18=5,(VLOOKUP(A425,'[1]HS_SEP 24'!$B$12:$P$519,11,FALSE)),"salah")))))))</f>
        <v>10654.379994295001</v>
      </c>
      <c r="I425" s="52" t="str">
        <f t="shared" si="103"/>
        <v>PLN</v>
      </c>
      <c r="J425" s="66">
        <f t="shared" si="104"/>
        <v>0</v>
      </c>
      <c r="K425" s="53">
        <f t="shared" si="105"/>
        <v>0</v>
      </c>
    </row>
    <row r="426" spans="1:11" ht="15" customHeight="1" x14ac:dyDescent="0.3">
      <c r="A426" s="47">
        <v>351</v>
      </c>
      <c r="B426" s="48" t="str">
        <f>VLOOKUP(A426,'[1]HS_SEP 24'!$B$12:$D$519,2,FALSE)</f>
        <v>Insulator - Strain Insulator 20 kV lengkap (SIR) Porcelain (Tarik)</v>
      </c>
      <c r="C426" s="49" t="s">
        <v>26</v>
      </c>
      <c r="D426" s="182">
        <f>D412*6</f>
        <v>0</v>
      </c>
      <c r="E426" s="52">
        <f t="shared" si="101"/>
        <v>0</v>
      </c>
      <c r="F426" s="52">
        <f t="shared" si="102"/>
        <v>0</v>
      </c>
      <c r="G426" s="66" t="str">
        <f>IF([1]ISIAN_RAB!$G$18=4,(VLOOKUP(RINCIAN_RAB_JASA!A426,'[1]HS_SEP 24'!$B$12:P656,13,FALSE)),(VLOOKUP(RINCIAN_RAB_JASA!A426,'[1]HS_SEP 24'!$B$12:$P$520,4,FALSE)))</f>
        <v>PLN</v>
      </c>
      <c r="H426" s="66">
        <f>IF([1]ISIAN_RAB!$G$18=4,(VLOOKUP(A426,'[1]HS_SEP 24'!$B$12:$P$519,14,FALSE)),(IF([1]ISIAN_RAB!$G$18=2,(VLOOKUP(A426,'[1]HS_SEP 24'!$B$12:$P$519,7,FALSE)),(IF([1]ISIAN_RAB!$G$18=3,(VLOOKUP(A426,'[1]HS_SEP 24'!$B$12:$P4655,9,FALSE)),(IF([1]ISIAN_RAB!$G$18=5,(VLOOKUP(A426,'[1]HS_SEP 24'!$B$12:$P$519,11,FALSE)),"salah")))))))</f>
        <v>26328.059985902401</v>
      </c>
      <c r="I426" s="52" t="str">
        <f t="shared" si="103"/>
        <v>PLN</v>
      </c>
      <c r="J426" s="66">
        <f t="shared" si="104"/>
        <v>0</v>
      </c>
      <c r="K426" s="53">
        <f t="shared" si="105"/>
        <v>0</v>
      </c>
    </row>
    <row r="427" spans="1:11" ht="15" customHeight="1" x14ac:dyDescent="0.3">
      <c r="A427" s="47">
        <v>39</v>
      </c>
      <c r="B427" s="48" t="str">
        <f>VLOOKUP(A427,'[1]HS_SEP 24'!$B$12:$D$519,2,FALSE)</f>
        <v>Compresion Joint Sleeve Non Tension 150 mm - Al</v>
      </c>
      <c r="C427" s="49" t="s">
        <v>28</v>
      </c>
      <c r="D427" s="182">
        <f>D412*3</f>
        <v>0</v>
      </c>
      <c r="E427" s="52">
        <f t="shared" si="101"/>
        <v>0</v>
      </c>
      <c r="F427" s="52">
        <f t="shared" si="102"/>
        <v>0</v>
      </c>
      <c r="G427" s="66" t="str">
        <f>IF([1]ISIAN_RAB!$G$18=4,(VLOOKUP(RINCIAN_RAB_JASA!A427,'[1]HS_SEP 24'!$B$12:P657,13,FALSE)),(VLOOKUP(RINCIAN_RAB_JASA!A427,'[1]HS_SEP 24'!$B$12:$P$520,4,FALSE)))</f>
        <v>PLN</v>
      </c>
      <c r="H427" s="66">
        <f>IF([1]ISIAN_RAB!$G$18=4,(VLOOKUP(A427,'[1]HS_SEP 24'!$B$12:$P$519,14,FALSE)),(IF([1]ISIAN_RAB!$G$18=2,(VLOOKUP(A427,'[1]HS_SEP 24'!$B$12:$P$519,7,FALSE)),(IF([1]ISIAN_RAB!$G$18=3,(VLOOKUP(A427,'[1]HS_SEP 24'!$B$12:$P4656,9,FALSE)),(IF([1]ISIAN_RAB!$G$18=5,(VLOOKUP(A427,'[1]HS_SEP 24'!$B$12:$P$519,11,FALSE)),"salah")))))))</f>
        <v>13317.479992869001</v>
      </c>
      <c r="I427" s="52" t="str">
        <f t="shared" si="103"/>
        <v>PLN</v>
      </c>
      <c r="J427" s="66">
        <f t="shared" si="104"/>
        <v>0</v>
      </c>
      <c r="K427" s="53">
        <f t="shared" si="105"/>
        <v>0</v>
      </c>
    </row>
    <row r="428" spans="1:11" ht="15" customHeight="1" x14ac:dyDescent="0.3">
      <c r="A428" s="47"/>
      <c r="B428" s="48"/>
      <c r="C428" s="49"/>
      <c r="D428" s="52"/>
      <c r="E428" s="52"/>
      <c r="F428" s="52"/>
      <c r="G428" s="52"/>
      <c r="H428" s="52"/>
      <c r="I428" s="52"/>
      <c r="J428" s="66"/>
      <c r="K428" s="53"/>
    </row>
    <row r="429" spans="1:11" s="63" customFormat="1" ht="15" customHeight="1" x14ac:dyDescent="0.3">
      <c r="A429" s="56"/>
      <c r="B429" s="57" t="s">
        <v>76</v>
      </c>
      <c r="C429" s="58"/>
      <c r="D429" s="181">
        <f>[1]ISIAN_RAB!D40</f>
        <v>0</v>
      </c>
      <c r="E429" s="61"/>
      <c r="F429" s="61"/>
      <c r="G429" s="61"/>
      <c r="H429" s="61"/>
      <c r="I429" s="61"/>
      <c r="J429" s="181"/>
      <c r="K429" s="62"/>
    </row>
    <row r="430" spans="1:11" ht="15" customHeight="1" x14ac:dyDescent="0.3">
      <c r="A430" s="47"/>
      <c r="B430" s="64" t="s">
        <v>31</v>
      </c>
      <c r="C430" s="49"/>
      <c r="D430" s="52"/>
      <c r="E430" s="52"/>
      <c r="F430" s="52"/>
      <c r="G430" s="52"/>
      <c r="H430" s="52"/>
      <c r="I430" s="52"/>
      <c r="J430" s="66"/>
      <c r="K430" s="53"/>
    </row>
    <row r="431" spans="1:11" ht="15" customHeight="1" x14ac:dyDescent="0.3">
      <c r="A431" s="47">
        <v>316</v>
      </c>
      <c r="B431" s="48" t="str">
        <f>VLOOKUP(A431,'[1]HS_SEP 24'!$B$12:$D$519,2,FALSE)</f>
        <v>Cross Arm UNP 100 - 2000 mm - (l=50 mm, t=5 mm, tgg=100 mm)-Tarik</v>
      </c>
      <c r="C431" s="49" t="s">
        <v>28</v>
      </c>
      <c r="D431" s="52">
        <f>D429*2</f>
        <v>0</v>
      </c>
      <c r="E431" s="52">
        <f t="shared" ref="E431:E443" si="106">D431-F431</f>
        <v>0</v>
      </c>
      <c r="F431" s="52">
        <f t="shared" ref="F431:F443" si="107">IF(G431="PLN",D431,0)</f>
        <v>0</v>
      </c>
      <c r="G431" s="66">
        <f>IF([1]ISIAN_RAB!$G$18=4,(VLOOKUP(RINCIAN_RAB_JASA!A431,'[1]HS_SEP 24'!$B$12:P661,13,FALSE)),(VLOOKUP(RINCIAN_RAB_JASA!A431,'[1]HS_SEP 24'!$B$12:$P$520,4,FALSE)))</f>
        <v>495328</v>
      </c>
      <c r="H431" s="66">
        <f>IF([1]ISIAN_RAB!$G$18=4,(VLOOKUP(A431,'[1]HS_SEP 24'!$B$12:$P$519,14,FALSE)),(IF([1]ISIAN_RAB!$G$18=2,(VLOOKUP(A431,'[1]HS_SEP 24'!$B$12:$P$519,7,FALSE)),(IF([1]ISIAN_RAB!$G$18=3,(VLOOKUP(A431,'[1]HS_SEP 24'!$B$12:$P4660,9,FALSE)),(IF([1]ISIAN_RAB!$G$18=5,(VLOOKUP(A431,'[1]HS_SEP 24'!$B$12:$P$519,11,FALSE)),"salah")))))))</f>
        <v>40955.309978070101</v>
      </c>
      <c r="I431" s="52">
        <f t="shared" ref="I431:I443" si="108">IF(E431&lt;0,0,IF(G431="PLN","PLN",E431*G431))</f>
        <v>0</v>
      </c>
      <c r="J431" s="66">
        <f t="shared" ref="J431:J443" si="109">IF(D431&lt;0,0,D431*H431)</f>
        <v>0</v>
      </c>
      <c r="K431" s="53">
        <f t="shared" ref="K431:K443" si="110">SUM(I431:J431)</f>
        <v>0</v>
      </c>
    </row>
    <row r="432" spans="1:11" ht="15" customHeight="1" x14ac:dyDescent="0.3">
      <c r="A432" s="47">
        <v>317</v>
      </c>
      <c r="B432" s="48" t="str">
        <f>VLOOKUP(A432,'[1]HS_SEP 24'!$B$12:$D$519,2,FALSE)</f>
        <v>Cross Arm UNP 100 - 2000 mm - (l=50 mm, t=5 mm, tgg=100 mm)-Tumpu</v>
      </c>
      <c r="C432" s="49" t="s">
        <v>28</v>
      </c>
      <c r="D432" s="52">
        <f>D429*1</f>
        <v>0</v>
      </c>
      <c r="E432" s="52">
        <f t="shared" si="106"/>
        <v>0</v>
      </c>
      <c r="F432" s="52">
        <f t="shared" si="107"/>
        <v>0</v>
      </c>
      <c r="G432" s="66">
        <f>IF([1]ISIAN_RAB!$G$18=4,(VLOOKUP(RINCIAN_RAB_JASA!A432,'[1]HS_SEP 24'!$B$12:P662,13,FALSE)),(VLOOKUP(RINCIAN_RAB_JASA!A432,'[1]HS_SEP 24'!$B$12:$P$520,4,FALSE)))</f>
        <v>495328</v>
      </c>
      <c r="H432" s="66">
        <f>IF([1]ISIAN_RAB!$G$18=4,(VLOOKUP(A432,'[1]HS_SEP 24'!$B$12:$P$519,14,FALSE)),(IF([1]ISIAN_RAB!$G$18=2,(VLOOKUP(A432,'[1]HS_SEP 24'!$B$12:$P$519,7,FALSE)),(IF([1]ISIAN_RAB!$G$18=3,(VLOOKUP(A432,'[1]HS_SEP 24'!$B$12:$P4661,9,FALSE)),(IF([1]ISIAN_RAB!$G$18=5,(VLOOKUP(A432,'[1]HS_SEP 24'!$B$12:$P$519,11,FALSE)),"salah")))))))</f>
        <v>40955.309978070101</v>
      </c>
      <c r="I432" s="52">
        <f t="shared" si="108"/>
        <v>0</v>
      </c>
      <c r="J432" s="66">
        <f t="shared" si="109"/>
        <v>0</v>
      </c>
      <c r="K432" s="53">
        <f t="shared" si="110"/>
        <v>0</v>
      </c>
    </row>
    <row r="433" spans="1:11" ht="15" customHeight="1" x14ac:dyDescent="0.3">
      <c r="A433" s="47">
        <v>269</v>
      </c>
      <c r="B433" s="48" t="str">
        <f>VLOOKUP(A433,'[1]HS_SEP 24'!$B$12:$D$519,2,FALSE)</f>
        <v>Arm Tie Type 750 - 3/4" - (t=2,3 mm)</v>
      </c>
      <c r="C433" s="49" t="s">
        <v>28</v>
      </c>
      <c r="D433" s="52">
        <f>D429*3</f>
        <v>0</v>
      </c>
      <c r="E433" s="52">
        <f t="shared" si="106"/>
        <v>0</v>
      </c>
      <c r="F433" s="52">
        <f t="shared" si="107"/>
        <v>0</v>
      </c>
      <c r="G433" s="66">
        <f>IF([1]ISIAN_RAB!$G$18=4,(VLOOKUP(RINCIAN_RAB_JASA!A433,'[1]HS_SEP 24'!$B$12:P663,13,FALSE)),(VLOOKUP(RINCIAN_RAB_JASA!A433,'[1]HS_SEP 24'!$B$12:$P$520,4,FALSE)))</f>
        <v>59012</v>
      </c>
      <c r="H433" s="66">
        <f>IF([1]ISIAN_RAB!$G$18=4,(VLOOKUP(A433,'[1]HS_SEP 24'!$B$12:$P$519,14,FALSE)),(IF([1]ISIAN_RAB!$G$18=2,(VLOOKUP(A433,'[1]HS_SEP 24'!$B$12:$P$519,7,FALSE)),(IF([1]ISIAN_RAB!$G$18=3,(VLOOKUP(A433,'[1]HS_SEP 24'!$B$12:$P4662,9,FALSE)),(IF([1]ISIAN_RAB!$G$18=5,(VLOOKUP(A433,'[1]HS_SEP 24'!$B$12:$P$519,11,FALSE)),"salah")))))))</f>
        <v>4794.5699974326999</v>
      </c>
      <c r="I433" s="52">
        <f t="shared" si="108"/>
        <v>0</v>
      </c>
      <c r="J433" s="66">
        <f t="shared" si="109"/>
        <v>0</v>
      </c>
      <c r="K433" s="53">
        <f t="shared" si="110"/>
        <v>0</v>
      </c>
    </row>
    <row r="434" spans="1:11" ht="15" customHeight="1" x14ac:dyDescent="0.3">
      <c r="A434" s="47">
        <v>6</v>
      </c>
      <c r="B434" s="48" t="str">
        <f>VLOOKUP(A434,'[1]HS_SEP 24'!$B$12:$D$519,2,FALSE)</f>
        <v>Arm Tie Band 9"(TM) (t = 6 mm x 42 mm) HDG TM lengkap Bolt&amp;Nut-HDG</v>
      </c>
      <c r="C434" s="49" t="s">
        <v>28</v>
      </c>
      <c r="D434" s="52">
        <f>D429*1</f>
        <v>0</v>
      </c>
      <c r="E434" s="52">
        <f t="shared" si="106"/>
        <v>0</v>
      </c>
      <c r="F434" s="52">
        <f t="shared" si="107"/>
        <v>0</v>
      </c>
      <c r="G434" s="66">
        <f>IF([1]ISIAN_RAB!$G$18=4,(VLOOKUP(RINCIAN_RAB_JASA!A434,'[1]HS_SEP 24'!$B$12:P664,13,FALSE)),(VLOOKUP(RINCIAN_RAB_JASA!A434,'[1]HS_SEP 24'!$B$12:$P$520,4,FALSE)))</f>
        <v>97200.320060473998</v>
      </c>
      <c r="H434" s="66">
        <f>IF([1]ISIAN_RAB!$G$18=4,(VLOOKUP(A434,'[1]HS_SEP 24'!$B$12:$P$519,14,FALSE)),(IF([1]ISIAN_RAB!$G$18=2,(VLOOKUP(A434,'[1]HS_SEP 24'!$B$12:$P$519,7,FALSE)),(IF([1]ISIAN_RAB!$G$18=3,(VLOOKUP(A434,'[1]HS_SEP 24'!$B$12:$P4663,9,FALSE)),(IF([1]ISIAN_RAB!$G$18=5,(VLOOKUP(A434,'[1]HS_SEP 24'!$B$12:$P$519,11,FALSE)),"salah")))))))</f>
        <v>23971.859987164</v>
      </c>
      <c r="I434" s="52">
        <f t="shared" si="108"/>
        <v>0</v>
      </c>
      <c r="J434" s="66">
        <f t="shared" si="109"/>
        <v>0</v>
      </c>
      <c r="K434" s="53">
        <f t="shared" si="110"/>
        <v>0</v>
      </c>
    </row>
    <row r="435" spans="1:11" ht="15" customHeight="1" x14ac:dyDescent="0.3">
      <c r="A435" s="47">
        <v>288</v>
      </c>
      <c r="B435" s="48" t="str">
        <f>VLOOKUP(A435,'[1]HS_SEP 24'!$B$12:$D$519,2,FALSE)</f>
        <v>Bolt &amp; Nut M.16 x 50 - HDG</v>
      </c>
      <c r="C435" s="49" t="s">
        <v>28</v>
      </c>
      <c r="D435" s="52">
        <f>D429*2</f>
        <v>0</v>
      </c>
      <c r="E435" s="52">
        <f t="shared" si="106"/>
        <v>0</v>
      </c>
      <c r="F435" s="52">
        <f t="shared" si="107"/>
        <v>0</v>
      </c>
      <c r="G435" s="66">
        <f>IF([1]ISIAN_RAB!$G$18=4,(VLOOKUP(RINCIAN_RAB_JASA!A435,'[1]HS_SEP 24'!$B$12:P665,13,FALSE)),(VLOOKUP(RINCIAN_RAB_JASA!A435,'[1]HS_SEP 24'!$B$12:$P$520,4,FALSE)))</f>
        <v>11856</v>
      </c>
      <c r="H435" s="66">
        <f>IF([1]ISIAN_RAB!$G$18=4,(VLOOKUP(A435,'[1]HS_SEP 24'!$B$12:$P$519,14,FALSE)),(IF([1]ISIAN_RAB!$G$18=2,(VLOOKUP(A435,'[1]HS_SEP 24'!$B$12:$P$519,7,FALSE)),(IF([1]ISIAN_RAB!$G$18=3,(VLOOKUP(A435,'[1]HS_SEP 24'!$B$12:$P4664,9,FALSE)),(IF([1]ISIAN_RAB!$G$18=5,(VLOOKUP(A435,'[1]HS_SEP 24'!$B$12:$P$519,11,FALSE)),"salah")))))))</f>
        <v>2290.8599987733401</v>
      </c>
      <c r="I435" s="52">
        <f t="shared" si="108"/>
        <v>0</v>
      </c>
      <c r="J435" s="66">
        <f t="shared" si="109"/>
        <v>0</v>
      </c>
      <c r="K435" s="53">
        <f t="shared" si="110"/>
        <v>0</v>
      </c>
    </row>
    <row r="436" spans="1:11" ht="15" customHeight="1" x14ac:dyDescent="0.3">
      <c r="A436" s="47">
        <v>289</v>
      </c>
      <c r="B436" s="48" t="str">
        <f>VLOOKUP(A436,'[1]HS_SEP 24'!$B$12:$D$519,2,FALSE)</f>
        <v>Bolt &amp; Nut M.16 x 75 - HDG</v>
      </c>
      <c r="C436" s="186" t="s">
        <v>28</v>
      </c>
      <c r="D436" s="66">
        <f>D429*2</f>
        <v>0</v>
      </c>
      <c r="E436" s="52">
        <f t="shared" si="106"/>
        <v>0</v>
      </c>
      <c r="F436" s="52">
        <f t="shared" si="107"/>
        <v>0</v>
      </c>
      <c r="G436" s="66">
        <f>IF([1]ISIAN_RAB!$G$18=4,(VLOOKUP(RINCIAN_RAB_JASA!A436,'[1]HS_SEP 24'!$B$12:P670,13,FALSE)),(VLOOKUP(RINCIAN_RAB_JASA!A436,'[1]HS_SEP 24'!$B$12:$P$520,4,FALSE)))</f>
        <v>14122</v>
      </c>
      <c r="H436" s="66">
        <f>IF([1]ISIAN_RAB!$G$18=4,(VLOOKUP(A436,'[1]HS_SEP 24'!$B$12:$P$519,14,FALSE)),(IF([1]ISIAN_RAB!$G$18=2,(VLOOKUP(A436,'[1]HS_SEP 24'!$B$12:$P$519,7,FALSE)),(IF([1]ISIAN_RAB!$G$18=3,(VLOOKUP(A436,'[1]HS_SEP 24'!$B$12:$P4669,9,FALSE)),(IF([1]ISIAN_RAB!$G$18=5,(VLOOKUP(A436,'[1]HS_SEP 24'!$B$12:$P$519,11,FALSE)),"salah")))))))</f>
        <v>2344.3199987447101</v>
      </c>
      <c r="I436" s="52">
        <f t="shared" si="108"/>
        <v>0</v>
      </c>
      <c r="J436" s="66">
        <f t="shared" si="109"/>
        <v>0</v>
      </c>
      <c r="K436" s="53">
        <f t="shared" si="110"/>
        <v>0</v>
      </c>
    </row>
    <row r="437" spans="1:11" ht="15" customHeight="1" x14ac:dyDescent="0.3">
      <c r="A437" s="47">
        <v>287</v>
      </c>
      <c r="B437" s="48" t="str">
        <f>VLOOKUP(A437,'[1]HS_SEP 24'!$B$12:$D$519,2,FALSE)</f>
        <v>Bolt &amp; Nut M.16 x 400 (besi as) Double Arm - HDG</v>
      </c>
      <c r="C437" s="49" t="s">
        <v>26</v>
      </c>
      <c r="D437" s="52">
        <f>D429*4</f>
        <v>0</v>
      </c>
      <c r="E437" s="52">
        <f t="shared" si="106"/>
        <v>0</v>
      </c>
      <c r="F437" s="52">
        <f t="shared" si="107"/>
        <v>0</v>
      </c>
      <c r="G437" s="66">
        <f>IF([1]ISIAN_RAB!$G$18=4,(VLOOKUP(RINCIAN_RAB_JASA!A437,'[1]HS_SEP 24'!$B$12:P666,13,FALSE)),(VLOOKUP(RINCIAN_RAB_JASA!A437,'[1]HS_SEP 24'!$B$12:$P$520,4,FALSE)))</f>
        <v>63135</v>
      </c>
      <c r="H437" s="66">
        <f>IF([1]ISIAN_RAB!$G$18=4,(VLOOKUP(A437,'[1]HS_SEP 24'!$B$12:$P$519,14,FALSE)),(IF([1]ISIAN_RAB!$G$18=2,(VLOOKUP(A437,'[1]HS_SEP 24'!$B$12:$P$519,7,FALSE)),(IF([1]ISIAN_RAB!$G$18=3,(VLOOKUP(A437,'[1]HS_SEP 24'!$B$12:$P4665,9,FALSE)),(IF([1]ISIAN_RAB!$G$18=5,(VLOOKUP(A437,'[1]HS_SEP 24'!$B$12:$P$519,11,FALSE)),"salah")))))))</f>
        <v>4261.9499977179003</v>
      </c>
      <c r="I437" s="52">
        <f t="shared" si="108"/>
        <v>0</v>
      </c>
      <c r="J437" s="66">
        <f t="shared" si="109"/>
        <v>0</v>
      </c>
      <c r="K437" s="53">
        <f t="shared" si="110"/>
        <v>0</v>
      </c>
    </row>
    <row r="438" spans="1:11" ht="15" customHeight="1" x14ac:dyDescent="0.3">
      <c r="A438" s="47">
        <v>334</v>
      </c>
      <c r="B438" s="48" t="str">
        <f>VLOOKUP(A438,'[1]HS_SEP 24'!$B$12:$D$519,2,FALSE)</f>
        <v>Double Arm Band 8 " (t = 6 mm x 42 mm) HDG TM lengkap Bolt&amp;Nut-HDG</v>
      </c>
      <c r="C438" s="49" t="s">
        <v>28</v>
      </c>
      <c r="D438" s="52">
        <f>D429*1</f>
        <v>0</v>
      </c>
      <c r="E438" s="52">
        <f t="shared" si="106"/>
        <v>0</v>
      </c>
      <c r="F438" s="52">
        <f t="shared" si="107"/>
        <v>0</v>
      </c>
      <c r="G438" s="66">
        <f>IF([1]ISIAN_RAB!$G$18=4,(VLOOKUP(RINCIAN_RAB_JASA!A438,'[1]HS_SEP 24'!$B$12:P668,13,FALSE)),(VLOOKUP(RINCIAN_RAB_JASA!A438,'[1]HS_SEP 24'!$B$12:$P$520,4,FALSE)))</f>
        <v>137575</v>
      </c>
      <c r="H438" s="66">
        <f>IF([1]ISIAN_RAB!$G$18=4,(VLOOKUP(A438,'[1]HS_SEP 24'!$B$12:$P$519,14,FALSE)),(IF([1]ISIAN_RAB!$G$18=2,(VLOOKUP(A438,'[1]HS_SEP 24'!$B$12:$P$519,7,FALSE)),(IF([1]ISIAN_RAB!$G$18=3,(VLOOKUP(A438,'[1]HS_SEP 24'!$B$12:$P4667,9,FALSE)),(IF([1]ISIAN_RAB!$G$18=5,(VLOOKUP(A438,'[1]HS_SEP 24'!$B$12:$P$519,11,FALSE)),"salah")))))))</f>
        <v>21307.7699885906</v>
      </c>
      <c r="I438" s="52">
        <f t="shared" si="108"/>
        <v>0</v>
      </c>
      <c r="J438" s="66">
        <f t="shared" si="109"/>
        <v>0</v>
      </c>
      <c r="K438" s="53">
        <f t="shared" si="110"/>
        <v>0</v>
      </c>
    </row>
    <row r="439" spans="1:11" ht="15" customHeight="1" x14ac:dyDescent="0.3">
      <c r="A439" s="47">
        <v>347</v>
      </c>
      <c r="B439" s="48" t="str">
        <f>VLOOKUP(A439,'[1]HS_SEP 24'!$B$12:$D$519,2,FALSE)</f>
        <v>Ground Wire Clamp Type C - TM - (l=50 mm, t=6 mm, p=300 mm)</v>
      </c>
      <c r="C439" s="49" t="s">
        <v>28</v>
      </c>
      <c r="D439" s="86">
        <f>D429*1</f>
        <v>0</v>
      </c>
      <c r="E439" s="52">
        <f t="shared" si="106"/>
        <v>0</v>
      </c>
      <c r="F439" s="52">
        <f t="shared" si="107"/>
        <v>0</v>
      </c>
      <c r="G439" s="66">
        <f>IF([1]ISIAN_RAB!$G$18=4,(VLOOKUP(RINCIAN_RAB_JASA!A439,'[1]HS_SEP 24'!$B$12:P669,13,FALSE)),(VLOOKUP(RINCIAN_RAB_JASA!A439,'[1]HS_SEP 24'!$B$12:$P$520,4,FALSE)))</f>
        <v>73626</v>
      </c>
      <c r="H439" s="66">
        <f>IF([1]ISIAN_RAB!$G$18=4,(VLOOKUP(A439,'[1]HS_SEP 24'!$B$12:$P$519,14,FALSE)),(IF([1]ISIAN_RAB!$G$18=2,(VLOOKUP(A439,'[1]HS_SEP 24'!$B$12:$P$519,7,FALSE)),(IF([1]ISIAN_RAB!$G$18=3,(VLOOKUP(A439,'[1]HS_SEP 24'!$B$12:$P4668,9,FALSE)),(IF([1]ISIAN_RAB!$G$18=5,(VLOOKUP(A439,'[1]HS_SEP 24'!$B$12:$P$519,11,FALSE)),"salah")))))))</f>
        <v>8790.2099952932003</v>
      </c>
      <c r="I439" s="52">
        <f t="shared" si="108"/>
        <v>0</v>
      </c>
      <c r="J439" s="66">
        <f t="shared" si="109"/>
        <v>0</v>
      </c>
      <c r="K439" s="53">
        <f t="shared" si="110"/>
        <v>0</v>
      </c>
    </row>
    <row r="440" spans="1:11" ht="15" customHeight="1" x14ac:dyDescent="0.3">
      <c r="A440" s="47">
        <v>304</v>
      </c>
      <c r="B440" s="48" t="str">
        <f>VLOOKUP(A440,'[1]HS_SEP 24'!$B$12:$D$519,2,FALSE)</f>
        <v>Cousen/Thimble - (t = 2,5 mm)</v>
      </c>
      <c r="C440" s="49" t="s">
        <v>28</v>
      </c>
      <c r="D440" s="86">
        <f>D439*3</f>
        <v>0</v>
      </c>
      <c r="E440" s="52">
        <f t="shared" si="106"/>
        <v>0</v>
      </c>
      <c r="F440" s="52">
        <f t="shared" si="107"/>
        <v>0</v>
      </c>
      <c r="G440" s="66">
        <f>IF([1]ISIAN_RAB!$G$18=4,(VLOOKUP(RINCIAN_RAB_JASA!A440,'[1]HS_SEP 24'!$B$12:P670,13,FALSE)),(VLOOKUP(RINCIAN_RAB_JASA!A440,'[1]HS_SEP 24'!$B$12:$P$520,4,FALSE)))</f>
        <v>7775</v>
      </c>
      <c r="H440" s="66">
        <f>IF([1]ISIAN_RAB!$G$18=4,(VLOOKUP(A440,'[1]HS_SEP 24'!$B$12:$P$519,14,FALSE)),(IF([1]ISIAN_RAB!$G$18=2,(VLOOKUP(A440,'[1]HS_SEP 24'!$B$12:$P$519,7,FALSE)),(IF([1]ISIAN_RAB!$G$18=3,(VLOOKUP(A440,'[1]HS_SEP 24'!$B$12:$P4669,9,FALSE)),(IF([1]ISIAN_RAB!$G$18=5,(VLOOKUP(A440,'[1]HS_SEP 24'!$B$12:$P$519,11,FALSE)),"salah")))))))</f>
        <v>2397.7799987160902</v>
      </c>
      <c r="I440" s="52">
        <f t="shared" si="108"/>
        <v>0</v>
      </c>
      <c r="J440" s="66">
        <f t="shared" si="109"/>
        <v>0</v>
      </c>
      <c r="K440" s="53">
        <f t="shared" si="110"/>
        <v>0</v>
      </c>
    </row>
    <row r="441" spans="1:11" ht="15" customHeight="1" x14ac:dyDescent="0.3">
      <c r="A441" s="47">
        <v>438</v>
      </c>
      <c r="B441" s="48" t="str">
        <f>VLOOKUP(A441,'[1]HS_SEP 24'!$B$12:$D$519,2,FALSE)</f>
        <v>Preformed Termination 35 mm (542/u/2009)</v>
      </c>
      <c r="C441" s="49" t="s">
        <v>28</v>
      </c>
      <c r="D441" s="86">
        <f>D440</f>
        <v>0</v>
      </c>
      <c r="E441" s="52">
        <f t="shared" si="106"/>
        <v>0</v>
      </c>
      <c r="F441" s="52">
        <f t="shared" si="107"/>
        <v>0</v>
      </c>
      <c r="G441" s="66">
        <f>IF([1]ISIAN_RAB!$G$18=4,(VLOOKUP(RINCIAN_RAB_JASA!A441,'[1]HS_SEP 24'!$B$12:P671,13,FALSE)),(VLOOKUP(RINCIAN_RAB_JASA!A441,'[1]HS_SEP 24'!$B$12:$P$520,4,FALSE)))</f>
        <v>56550</v>
      </c>
      <c r="H441" s="66">
        <f>IF([1]ISIAN_RAB!$G$18=4,(VLOOKUP(A441,'[1]HS_SEP 24'!$B$12:$P$519,14,FALSE)),(IF([1]ISIAN_RAB!$G$18=2,(VLOOKUP(A441,'[1]HS_SEP 24'!$B$12:$P$519,7,FALSE)),(IF([1]ISIAN_RAB!$G$18=3,(VLOOKUP(A441,'[1]HS_SEP 24'!$B$12:$P4670,9,FALSE)),(IF([1]ISIAN_RAB!$G$18=5,(VLOOKUP(A441,'[1]HS_SEP 24'!$B$12:$P$519,11,FALSE)),"salah")))))))</f>
        <v>15981.5699914425</v>
      </c>
      <c r="I441" s="52">
        <f t="shared" si="108"/>
        <v>0</v>
      </c>
      <c r="J441" s="66">
        <f t="shared" si="109"/>
        <v>0</v>
      </c>
      <c r="K441" s="53">
        <f t="shared" si="110"/>
        <v>0</v>
      </c>
    </row>
    <row r="442" spans="1:11" ht="15" customHeight="1" x14ac:dyDescent="0.3">
      <c r="A442" s="47">
        <v>25</v>
      </c>
      <c r="B442" s="48" t="str">
        <f>VLOOKUP(A442,'[1]HS_SEP 24'!$B$12:$D$519,2,FALSE)</f>
        <v>Bolt &amp; Nut M.14x 25 - HDG</v>
      </c>
      <c r="C442" s="49" t="s">
        <v>28</v>
      </c>
      <c r="D442" s="86">
        <f>D439*4</f>
        <v>0</v>
      </c>
      <c r="E442" s="52">
        <f t="shared" si="106"/>
        <v>0</v>
      </c>
      <c r="F442" s="52">
        <f t="shared" si="107"/>
        <v>0</v>
      </c>
      <c r="G442" s="66">
        <f>IF([1]ISIAN_RAB!$G$18=4,(VLOOKUP(RINCIAN_RAB_JASA!A442,'[1]HS_SEP 24'!$B$12:P672,13,FALSE)),(VLOOKUP(RINCIAN_RAB_JASA!A442,'[1]HS_SEP 24'!$B$12:$P$520,4,FALSE)))</f>
        <v>12707.3192948326</v>
      </c>
      <c r="H442" s="66">
        <f>IF([1]ISIAN_RAB!$G$18=4,(VLOOKUP(A442,'[1]HS_SEP 24'!$B$12:$P$519,14,FALSE)),(IF([1]ISIAN_RAB!$G$18=2,(VLOOKUP(A442,'[1]HS_SEP 24'!$B$12:$P$519,7,FALSE)),(IF([1]ISIAN_RAB!$G$18=3,(VLOOKUP(A442,'[1]HS_SEP 24'!$B$12:$P4671,9,FALSE)),(IF([1]ISIAN_RAB!$G$18=5,(VLOOKUP(A442,'[1]HS_SEP 24'!$B$12:$P$519,11,FALSE)),"salah")))))))</f>
        <v>2397.7799987160902</v>
      </c>
      <c r="I442" s="52">
        <f t="shared" si="108"/>
        <v>0</v>
      </c>
      <c r="J442" s="66">
        <f t="shared" si="109"/>
        <v>0</v>
      </c>
      <c r="K442" s="53">
        <f t="shared" si="110"/>
        <v>0</v>
      </c>
    </row>
    <row r="443" spans="1:11" ht="15" customHeight="1" x14ac:dyDescent="0.3">
      <c r="A443" s="47">
        <v>503</v>
      </c>
      <c r="B443" s="48" t="str">
        <f>VLOOKUP(A443,'[1]HS_SEP 24'!$B$12:$D$519,2,FALSE)</f>
        <v>Washer 45 x 45 x 3,5 - HDG</v>
      </c>
      <c r="C443" s="49" t="s">
        <v>28</v>
      </c>
      <c r="D443" s="52">
        <f>D429*10</f>
        <v>0</v>
      </c>
      <c r="E443" s="52">
        <f t="shared" si="106"/>
        <v>0</v>
      </c>
      <c r="F443" s="52">
        <f t="shared" si="107"/>
        <v>0</v>
      </c>
      <c r="G443" s="66">
        <f>IF([1]ISIAN_RAB!$G$18=4,(VLOOKUP(RINCIAN_RAB_JASA!A443,'[1]HS_SEP 24'!$B$12:P674,13,FALSE)),(VLOOKUP(RINCIAN_RAB_JASA!A443,'[1]HS_SEP 24'!$B$12:$P$520,4,FALSE)))</f>
        <v>4267</v>
      </c>
      <c r="H443" s="66">
        <f>IF([1]ISIAN_RAB!$G$18=4,(VLOOKUP(A443,'[1]HS_SEP 24'!$B$12:$P$519,14,FALSE)),(IF([1]ISIAN_RAB!$G$18=2,(VLOOKUP(A443,'[1]HS_SEP 24'!$B$12:$P$519,7,FALSE)),(IF([1]ISIAN_RAB!$G$18=3,(VLOOKUP(A443,'[1]HS_SEP 24'!$B$12:$P4673,9,FALSE)),(IF([1]ISIAN_RAB!$G$18=5,(VLOOKUP(A443,'[1]HS_SEP 24'!$B$12:$P$519,11,FALSE)),"salah")))))))</f>
        <v>533.60999971427304</v>
      </c>
      <c r="I443" s="52">
        <f t="shared" si="108"/>
        <v>0</v>
      </c>
      <c r="J443" s="66">
        <f t="shared" si="109"/>
        <v>0</v>
      </c>
      <c r="K443" s="53">
        <f t="shared" si="110"/>
        <v>0</v>
      </c>
    </row>
    <row r="444" spans="1:11" ht="15" customHeight="1" x14ac:dyDescent="0.3">
      <c r="A444" s="47"/>
      <c r="B444" s="64" t="s">
        <v>32</v>
      </c>
      <c r="C444" s="49"/>
      <c r="D444" s="52"/>
      <c r="E444" s="52"/>
      <c r="F444" s="52"/>
      <c r="G444" s="66"/>
      <c r="H444" s="66"/>
      <c r="I444" s="52"/>
      <c r="J444" s="66"/>
      <c r="K444" s="53"/>
    </row>
    <row r="445" spans="1:11" ht="15" customHeight="1" x14ac:dyDescent="0.3">
      <c r="A445" s="47">
        <v>350</v>
      </c>
      <c r="B445" s="48" t="str">
        <f>VLOOKUP(A445,'[1]HS_SEP 24'!$B$12:$D$519,2,FALSE)</f>
        <v>Insulator - Pin Post Insulator 20 kV;12,5 kN - Porcelain (Tumpu)</v>
      </c>
      <c r="C445" s="49" t="s">
        <v>26</v>
      </c>
      <c r="D445" s="182">
        <f>D429*4</f>
        <v>0</v>
      </c>
      <c r="E445" s="52">
        <f>D445-F445</f>
        <v>0</v>
      </c>
      <c r="F445" s="52">
        <f>IF(G445="PLN",D445,0)</f>
        <v>0</v>
      </c>
      <c r="G445" s="44" t="str">
        <f>IF([1]ISIAN_RAB!$G$18=4,(VLOOKUP(RINCIAN_RAB_JASA!A445,'[1]HS_SEP 24'!$B$12:P674,13,FALSE)),(VLOOKUP(RINCIAN_RAB_JASA!A445,'[1]HS_SEP 24'!$B$12:$P$520,4,FALSE)))</f>
        <v>PLN</v>
      </c>
      <c r="H445" s="66">
        <f>IF([1]ISIAN_RAB!$G$18=4,(VLOOKUP(A445,'[1]HS_SEP 24'!$B$12:$P$519,14,FALSE)),(IF([1]ISIAN_RAB!$G$18=2,(VLOOKUP(A445,'[1]HS_SEP 24'!$B$12:$P$519,7,FALSE)),(IF([1]ISIAN_RAB!$G$18=3,(VLOOKUP(A445,'[1]HS_SEP 24'!$B$12:$P4673,9,FALSE)),(IF([1]ISIAN_RAB!$G$18=5,(VLOOKUP(A445,'[1]HS_SEP 24'!$B$12:$P$519,11,FALSE)),"salah")))))))</f>
        <v>23402.609987468801</v>
      </c>
      <c r="I445" s="45" t="str">
        <f>IF(E445&lt;0,0,IF(G445="PLN","PLN",E445*G445))</f>
        <v>PLN</v>
      </c>
      <c r="J445" s="66">
        <f>IF(D445&lt;0,0,D445*H445)</f>
        <v>0</v>
      </c>
      <c r="K445" s="53">
        <f>SUM(I445:J445)</f>
        <v>0</v>
      </c>
    </row>
    <row r="446" spans="1:11" ht="15" customHeight="1" x14ac:dyDescent="0.3">
      <c r="A446" s="47">
        <v>351</v>
      </c>
      <c r="B446" s="48" t="str">
        <f>VLOOKUP(A446,'[1]HS_SEP 24'!$B$12:$D$519,2,FALSE)</f>
        <v>Insulator - Strain Insulator 20 kV lengkap (SIR) Porcelain (Tarik)</v>
      </c>
      <c r="C446" s="49" t="s">
        <v>26</v>
      </c>
      <c r="D446" s="182">
        <f>D429*3</f>
        <v>0</v>
      </c>
      <c r="E446" s="52">
        <f>D446-F446</f>
        <v>0</v>
      </c>
      <c r="F446" s="52">
        <f>IF(G446="PLN",D446,0)</f>
        <v>0</v>
      </c>
      <c r="G446" s="44" t="str">
        <f>IF([1]ISIAN_RAB!$G$18=4,(VLOOKUP(RINCIAN_RAB_JASA!A446,'[1]HS_SEP 24'!$B$12:P675,13,FALSE)),(VLOOKUP(RINCIAN_RAB_JASA!A446,'[1]HS_SEP 24'!$B$12:$P$520,4,FALSE)))</f>
        <v>PLN</v>
      </c>
      <c r="H446" s="66">
        <f>IF([1]ISIAN_RAB!$G$18=4,(VLOOKUP(A446,'[1]HS_SEP 24'!$B$12:$P$519,14,FALSE)),(IF([1]ISIAN_RAB!$G$18=2,(VLOOKUP(A446,'[1]HS_SEP 24'!$B$12:$P$519,7,FALSE)),(IF([1]ISIAN_RAB!$G$18=3,(VLOOKUP(A446,'[1]HS_SEP 24'!$B$12:$P4674,9,FALSE)),(IF([1]ISIAN_RAB!$G$18=5,(VLOOKUP(A446,'[1]HS_SEP 24'!$B$12:$P$519,11,FALSE)),"salah")))))))</f>
        <v>26328.059985902401</v>
      </c>
      <c r="I446" s="45" t="str">
        <f>IF(E446&lt;0,0,IF(G446="PLN","PLN",E446*G446))</f>
        <v>PLN</v>
      </c>
      <c r="J446" s="66">
        <f>IF(D446&lt;0,0,D446*H446)</f>
        <v>0</v>
      </c>
      <c r="K446" s="53">
        <f>SUM(I446:J446)</f>
        <v>0</v>
      </c>
    </row>
    <row r="447" spans="1:11" ht="15" customHeight="1" x14ac:dyDescent="0.3">
      <c r="A447" s="47">
        <v>435</v>
      </c>
      <c r="B447" s="48" t="str">
        <f>VLOOKUP(A447,'[1]HS_SEP 24'!$B$12:$D$519,2,FALSE)</f>
        <v>Preformed Side Tie 150 mm (Semi Cond/non metalic/Composite)</v>
      </c>
      <c r="C447" s="49" t="s">
        <v>28</v>
      </c>
      <c r="D447" s="182">
        <f>D429</f>
        <v>0</v>
      </c>
      <c r="E447" s="52">
        <f>D447-F447</f>
        <v>0</v>
      </c>
      <c r="F447" s="52">
        <f>IF(G447="PLN",D447,0)</f>
        <v>0</v>
      </c>
      <c r="G447" s="44" t="str">
        <f>IF([1]ISIAN_RAB!$G$18=4,(VLOOKUP(RINCIAN_RAB_JASA!A447,'[1]HS_SEP 24'!$B$12:P676,13,FALSE)),(VLOOKUP(RINCIAN_RAB_JASA!A447,'[1]HS_SEP 24'!$B$12:$P$520,4,FALSE)))</f>
        <v>PLN</v>
      </c>
      <c r="H447" s="66">
        <f>IF([1]ISIAN_RAB!$G$18=4,(VLOOKUP(A447,'[1]HS_SEP 24'!$B$12:$P$519,14,FALSE)),(IF([1]ISIAN_RAB!$G$18=2,(VLOOKUP(A447,'[1]HS_SEP 24'!$B$12:$P$519,7,FALSE)),(IF([1]ISIAN_RAB!$G$18=3,(VLOOKUP(A447,'[1]HS_SEP 24'!$B$12:$P4675,9,FALSE)),(IF([1]ISIAN_RAB!$G$18=5,(VLOOKUP(A447,'[1]HS_SEP 24'!$B$12:$P$519,11,FALSE)),"salah")))))))</f>
        <v>7991.27999572099</v>
      </c>
      <c r="I447" s="45" t="str">
        <f>IF(E447&lt;0,0,IF(G447="PLN","PLN",E447*G447))</f>
        <v>PLN</v>
      </c>
      <c r="J447" s="66">
        <f>IF(D447&lt;0,0,D447*H447)</f>
        <v>0</v>
      </c>
      <c r="K447" s="53">
        <f>SUM(I447:J447)</f>
        <v>0</v>
      </c>
    </row>
    <row r="448" spans="1:11" ht="15" customHeight="1" x14ac:dyDescent="0.3">
      <c r="A448" s="47">
        <v>440</v>
      </c>
      <c r="B448" s="48" t="str">
        <f>VLOOKUP(A448,'[1]HS_SEP 24'!$B$12:$D$519,2,FALSE)</f>
        <v>Preformed Top Tie 150 mm (Semi Cond/non metalic/Composite)</v>
      </c>
      <c r="C448" s="49" t="s">
        <v>28</v>
      </c>
      <c r="D448" s="182">
        <f>D429*3</f>
        <v>0</v>
      </c>
      <c r="E448" s="52">
        <f>D448-F448</f>
        <v>0</v>
      </c>
      <c r="F448" s="52">
        <f>IF(G448="PLN",D448,0)</f>
        <v>0</v>
      </c>
      <c r="G448" s="44" t="str">
        <f>IF([1]ISIAN_RAB!$G$18=4,(VLOOKUP(RINCIAN_RAB_JASA!A448,'[1]HS_SEP 24'!$B$12:P677,13,FALSE)),(VLOOKUP(RINCIAN_RAB_JASA!A448,'[1]HS_SEP 24'!$B$12:$P$520,4,FALSE)))</f>
        <v>PLN</v>
      </c>
      <c r="H448" s="66">
        <f>IF([1]ISIAN_RAB!$G$18=4,(VLOOKUP(A448,'[1]HS_SEP 24'!$B$12:$P$519,14,FALSE)),(IF([1]ISIAN_RAB!$G$18=2,(VLOOKUP(A448,'[1]HS_SEP 24'!$B$12:$P$519,7,FALSE)),(IF([1]ISIAN_RAB!$G$18=3,(VLOOKUP(A448,'[1]HS_SEP 24'!$B$12:$P4676,9,FALSE)),(IF([1]ISIAN_RAB!$G$18=5,(VLOOKUP(A448,'[1]HS_SEP 24'!$B$12:$P$519,11,FALSE)),"salah")))))))</f>
        <v>10654.379994295001</v>
      </c>
      <c r="I448" s="45" t="str">
        <f>IF(E448&lt;0,0,IF(G448="PLN","PLN",E448*G448))</f>
        <v>PLN</v>
      </c>
      <c r="J448" s="66">
        <f>IF(D448&lt;0,0,D448*H448)</f>
        <v>0</v>
      </c>
      <c r="K448" s="53">
        <f>SUM(I448:J448)</f>
        <v>0</v>
      </c>
    </row>
    <row r="449" spans="1:11" s="46" customFormat="1" ht="15" customHeight="1" x14ac:dyDescent="0.3">
      <c r="A449" s="68">
        <v>98</v>
      </c>
      <c r="B449" s="69" t="str">
        <f>VLOOKUP(A449,'[1]HS_SEP 24'!$B$12:$D$519,2,FALSE)</f>
        <v>Line Tap Connector Type 150 - 150 mm - Al</v>
      </c>
      <c r="C449" s="70" t="s">
        <v>28</v>
      </c>
      <c r="D449" s="183">
        <f>D429*3</f>
        <v>0</v>
      </c>
      <c r="E449" s="72">
        <f>D449-F449</f>
        <v>0</v>
      </c>
      <c r="F449" s="72">
        <f>IF(G449="PLN",D449,0)</f>
        <v>0</v>
      </c>
      <c r="G449" s="73">
        <f>IF([1]ISIAN_RAB!$G$18=4,(VLOOKUP(RINCIAN_RAB_JASA!A449,'[1]HS_SEP 24'!$B$12:P678,13,FALSE)),(VLOOKUP(RINCIAN_RAB_JASA!A449,'[1]HS_SEP 24'!$B$12:$P$520,4,FALSE)))</f>
        <v>36377</v>
      </c>
      <c r="H449" s="73">
        <f>IF([1]ISIAN_RAB!$G$18=4,(VLOOKUP(A449,'[1]HS_SEP 24'!$B$12:$P$519,14,FALSE)),(IF([1]ISIAN_RAB!$G$18=2,(VLOOKUP(A449,'[1]HS_SEP 24'!$B$12:$P$519,7,FALSE)),(IF([1]ISIAN_RAB!$G$18=3,(VLOOKUP(A449,'[1]HS_SEP 24'!$B$12:$P4677,9,FALSE)),(IF([1]ISIAN_RAB!$G$18=5,(VLOOKUP(A449,'[1]HS_SEP 24'!$B$12:$P$519,11,FALSE)),"salah")))))))</f>
        <v>11809</v>
      </c>
      <c r="I449" s="72">
        <f>IF(E449&lt;0,0,IF(G449="PLN","PLN",E449*G449))</f>
        <v>0</v>
      </c>
      <c r="J449" s="73">
        <f>IF(D449&lt;0,0,D449*H449)</f>
        <v>0</v>
      </c>
      <c r="K449" s="74">
        <f>SUM(I449:J449)</f>
        <v>0</v>
      </c>
    </row>
    <row r="450" spans="1:11" ht="15" customHeight="1" x14ac:dyDescent="0.3">
      <c r="A450" s="47"/>
      <c r="B450" s="48"/>
      <c r="C450" s="49"/>
      <c r="D450" s="52"/>
      <c r="E450" s="52"/>
      <c r="F450" s="52"/>
      <c r="G450" s="52"/>
      <c r="H450" s="52"/>
      <c r="I450" s="52"/>
      <c r="J450" s="66"/>
      <c r="K450" s="53"/>
    </row>
    <row r="451" spans="1:11" s="63" customFormat="1" ht="15" customHeight="1" x14ac:dyDescent="0.3">
      <c r="A451" s="56"/>
      <c r="B451" s="57" t="s">
        <v>77</v>
      </c>
      <c r="C451" s="58"/>
      <c r="D451" s="181">
        <f>[1]ISIAN_RAB!D41</f>
        <v>0</v>
      </c>
      <c r="E451" s="181"/>
      <c r="F451" s="61"/>
      <c r="G451" s="61"/>
      <c r="H451" s="61"/>
      <c r="I451" s="181"/>
      <c r="J451" s="181"/>
      <c r="K451" s="184"/>
    </row>
    <row r="452" spans="1:11" ht="15" customHeight="1" x14ac:dyDescent="0.3">
      <c r="A452" s="47"/>
      <c r="B452" s="185" t="s">
        <v>31</v>
      </c>
      <c r="C452" s="186"/>
      <c r="D452" s="66"/>
      <c r="E452" s="66"/>
      <c r="F452" s="52"/>
      <c r="G452" s="52"/>
      <c r="H452" s="52"/>
      <c r="I452" s="66"/>
      <c r="J452" s="66"/>
      <c r="K452" s="134"/>
    </row>
    <row r="453" spans="1:11" ht="15" customHeight="1" x14ac:dyDescent="0.3">
      <c r="A453" s="47">
        <v>316</v>
      </c>
      <c r="B453" s="48" t="str">
        <f>VLOOKUP(A453,'[1]HS_SEP 24'!$B$12:$D$519,2,FALSE)</f>
        <v>Cross Arm UNP 100 - 2000 mm - (l=50 mm, t=5 mm, tgg=100 mm)-Tarik</v>
      </c>
      <c r="C453" s="49" t="s">
        <v>28</v>
      </c>
      <c r="D453" s="66">
        <f>D451*4</f>
        <v>0</v>
      </c>
      <c r="E453" s="52">
        <f>D453-F453</f>
        <v>0</v>
      </c>
      <c r="F453" s="52">
        <f>IF(G453="PLN",D453,0)</f>
        <v>0</v>
      </c>
      <c r="G453" s="66">
        <f>IF([1]ISIAN_RAB!$G$18=4,(VLOOKUP(RINCIAN_RAB_JASA!A453,'[1]HS_SEP 24'!$B$12:P682,13,FALSE)),(VLOOKUP(RINCIAN_RAB_JASA!A453,'[1]HS_SEP 24'!$B$12:$P$520,4,FALSE)))</f>
        <v>495328</v>
      </c>
      <c r="H453" s="66">
        <f>IF([1]ISIAN_RAB!$G$18=4,(VLOOKUP(A453,'[1]HS_SEP 24'!$B$12:$P$519,14,FALSE)),(IF([1]ISIAN_RAB!$G$18=2,(VLOOKUP(A453,'[1]HS_SEP 24'!$B$12:$P$519,7,FALSE)),(IF([1]ISIAN_RAB!$G$18=3,(VLOOKUP(A453,'[1]HS_SEP 24'!$B$12:$P4681,9,FALSE)),(IF([1]ISIAN_RAB!$G$18=5,(VLOOKUP(A453,'[1]HS_SEP 24'!$B$12:$P$519,11,FALSE)),"salah")))))))</f>
        <v>40955.309978070101</v>
      </c>
      <c r="I453" s="52">
        <f>IF(E453&lt;0,0,IF(G453="PLN","PLN",E453*G453))</f>
        <v>0</v>
      </c>
      <c r="J453" s="66">
        <f>IF(D453&lt;0,0,D453*H453)</f>
        <v>0</v>
      </c>
      <c r="K453" s="53">
        <f>SUM(I453:J453)</f>
        <v>0</v>
      </c>
    </row>
    <row r="454" spans="1:11" ht="15" customHeight="1" x14ac:dyDescent="0.3">
      <c r="A454" s="47">
        <v>269</v>
      </c>
      <c r="B454" s="48" t="str">
        <f>VLOOKUP(A454,'[1]HS_SEP 24'!$B$12:$D$519,2,FALSE)</f>
        <v>Arm Tie Type 750 - 3/4" - (t=2,3 mm)</v>
      </c>
      <c r="C454" s="49" t="s">
        <v>28</v>
      </c>
      <c r="D454" s="66">
        <f>D451*4</f>
        <v>0</v>
      </c>
      <c r="E454" s="52">
        <f>D454-F454</f>
        <v>0</v>
      </c>
      <c r="F454" s="52">
        <f>IF(G454="PLN",D454,0)</f>
        <v>0</v>
      </c>
      <c r="G454" s="66">
        <f>IF([1]ISIAN_RAB!$G$18=4,(VLOOKUP(RINCIAN_RAB_JASA!A454,'[1]HS_SEP 24'!$B$12:P683,13,FALSE)),(VLOOKUP(RINCIAN_RAB_JASA!A454,'[1]HS_SEP 24'!$B$12:$P$520,4,FALSE)))</f>
        <v>59012</v>
      </c>
      <c r="H454" s="66">
        <f>IF([1]ISIAN_RAB!$G$18=4,(VLOOKUP(A454,'[1]HS_SEP 24'!$B$12:$P$519,14,FALSE)),(IF([1]ISIAN_RAB!$G$18=2,(VLOOKUP(A454,'[1]HS_SEP 24'!$B$12:$P$519,7,FALSE)),(IF([1]ISIAN_RAB!$G$18=3,(VLOOKUP(A454,'[1]HS_SEP 24'!$B$12:$P4682,9,FALSE)),(IF([1]ISIAN_RAB!$G$18=5,(VLOOKUP(A454,'[1]HS_SEP 24'!$B$12:$P$519,11,FALSE)),"salah")))))))</f>
        <v>4794.5699974326999</v>
      </c>
      <c r="I454" s="52">
        <f>IF(E454&lt;0,0,IF(G454="PLN","PLN",E454*G454))</f>
        <v>0</v>
      </c>
      <c r="J454" s="66">
        <f>IF(D454&lt;0,0,D454*H454)</f>
        <v>0</v>
      </c>
      <c r="K454" s="53">
        <f>SUM(I454:J454)</f>
        <v>0</v>
      </c>
    </row>
    <row r="455" spans="1:11" ht="15" customHeight="1" x14ac:dyDescent="0.3">
      <c r="A455" s="47">
        <v>6</v>
      </c>
      <c r="B455" s="48" t="str">
        <f>VLOOKUP(A455,'[1]HS_SEP 24'!$B$12:$D$519,2,FALSE)</f>
        <v>Arm Tie Band 9"(TM) (t = 6 mm x 42 mm) HDG TM lengkap Bolt&amp;Nut-HDG</v>
      </c>
      <c r="C455" s="49" t="s">
        <v>28</v>
      </c>
      <c r="D455" s="66">
        <f>D451*1</f>
        <v>0</v>
      </c>
      <c r="E455" s="52">
        <f>D455-F455</f>
        <v>0</v>
      </c>
      <c r="F455" s="52">
        <f>IF(G455="PLN",D455,0)</f>
        <v>0</v>
      </c>
      <c r="G455" s="66">
        <f>IF([1]ISIAN_RAB!$G$18=4,(VLOOKUP(RINCIAN_RAB_JASA!A455,'[1]HS_SEP 24'!$B$12:P684,13,FALSE)),(VLOOKUP(RINCIAN_RAB_JASA!A455,'[1]HS_SEP 24'!$B$12:$P$520,4,FALSE)))</f>
        <v>97200.320060473998</v>
      </c>
      <c r="H455" s="66">
        <f>IF([1]ISIAN_RAB!$G$18=4,(VLOOKUP(A455,'[1]HS_SEP 24'!$B$12:$P$519,14,FALSE)),(IF([1]ISIAN_RAB!$G$18=2,(VLOOKUP(A455,'[1]HS_SEP 24'!$B$12:$P$519,7,FALSE)),(IF([1]ISIAN_RAB!$G$18=3,(VLOOKUP(A455,'[1]HS_SEP 24'!$B$12:$P4683,9,FALSE)),(IF([1]ISIAN_RAB!$G$18=5,(VLOOKUP(A455,'[1]HS_SEP 24'!$B$12:$P$519,11,FALSE)),"salah")))))))</f>
        <v>23971.859987164</v>
      </c>
      <c r="I455" s="52">
        <f>IF(E455&lt;0,0,IF(G455="PLN","PLN",E455*G455))</f>
        <v>0</v>
      </c>
      <c r="J455" s="66">
        <f>IF(D455&lt;0,0,D455*H455)</f>
        <v>0</v>
      </c>
      <c r="K455" s="53">
        <f>SUM(I455:J455)</f>
        <v>0</v>
      </c>
    </row>
    <row r="456" spans="1:11" ht="15" customHeight="1" x14ac:dyDescent="0.3">
      <c r="A456" s="47">
        <v>288</v>
      </c>
      <c r="B456" s="48" t="str">
        <f>VLOOKUP(A456,'[1]HS_SEP 24'!$B$12:$D$519,2,FALSE)</f>
        <v>Bolt &amp; Nut M.16 x 50 - HDG</v>
      </c>
      <c r="C456" s="49" t="s">
        <v>28</v>
      </c>
      <c r="D456" s="66">
        <f>D455*2</f>
        <v>0</v>
      </c>
      <c r="E456" s="52">
        <f>D456-F456</f>
        <v>0</v>
      </c>
      <c r="F456" s="52">
        <f>IF(G456="PLN",D456,0)</f>
        <v>0</v>
      </c>
      <c r="G456" s="66">
        <f>IF([1]ISIAN_RAB!$G$18=4,(VLOOKUP(RINCIAN_RAB_JASA!A456,'[1]HS_SEP 24'!$B$12:P685,13,FALSE)),(VLOOKUP(RINCIAN_RAB_JASA!A456,'[1]HS_SEP 24'!$B$12:$P$520,4,FALSE)))</f>
        <v>11856</v>
      </c>
      <c r="H456" s="66">
        <f>IF([1]ISIAN_RAB!$G$18=4,(VLOOKUP(A456,'[1]HS_SEP 24'!$B$12:$P$519,14,FALSE)),(IF([1]ISIAN_RAB!$G$18=2,(VLOOKUP(A456,'[1]HS_SEP 24'!$B$12:$P$519,7,FALSE)),(IF([1]ISIAN_RAB!$G$18=3,(VLOOKUP(A456,'[1]HS_SEP 24'!$B$12:$P4684,9,FALSE)),(IF([1]ISIAN_RAB!$G$18=5,(VLOOKUP(A456,'[1]HS_SEP 24'!$B$12:$P$519,11,FALSE)),"salah")))))))</f>
        <v>2290.8599987733401</v>
      </c>
      <c r="I456" s="52">
        <f>IF(E456&lt;0,0,IF(G456="PLN","PLN",E456*G456))</f>
        <v>0</v>
      </c>
      <c r="J456" s="66">
        <f>IF(D456&lt;0,0,D456*H456)</f>
        <v>0</v>
      </c>
      <c r="K456" s="53">
        <f>SUM(I456:J456)</f>
        <v>0</v>
      </c>
    </row>
    <row r="457" spans="1:11" ht="15" customHeight="1" x14ac:dyDescent="0.3">
      <c r="A457" s="47">
        <v>289</v>
      </c>
      <c r="B457" s="48" t="str">
        <f>VLOOKUP(A457,'[1]HS_SEP 24'!$B$12:$D$519,2,FALSE)</f>
        <v>Bolt &amp; Nut M.16 x 75 - HDG</v>
      </c>
      <c r="C457" s="186" t="s">
        <v>28</v>
      </c>
      <c r="D457" s="66">
        <f>D451*2</f>
        <v>0</v>
      </c>
      <c r="E457" s="52">
        <f>D457-F457</f>
        <v>0</v>
      </c>
      <c r="F457" s="52">
        <f>IF(G457="PLN",D457,0)</f>
        <v>0</v>
      </c>
      <c r="G457" s="66">
        <f>IF([1]ISIAN_RAB!$G$18=4,(VLOOKUP(RINCIAN_RAB_JASA!A457,'[1]HS_SEP 24'!$B$12:P691,13,FALSE)),(VLOOKUP(RINCIAN_RAB_JASA!A457,'[1]HS_SEP 24'!$B$12:$P$520,4,FALSE)))</f>
        <v>14122</v>
      </c>
      <c r="H457" s="66">
        <f>IF([1]ISIAN_RAB!$G$18=4,(VLOOKUP(A457,'[1]HS_SEP 24'!$B$12:$P$519,14,FALSE)),(IF([1]ISIAN_RAB!$G$18=2,(VLOOKUP(A457,'[1]HS_SEP 24'!$B$12:$P$519,7,FALSE)),(IF([1]ISIAN_RAB!$G$18=3,(VLOOKUP(A457,'[1]HS_SEP 24'!$B$12:$P4690,9,FALSE)),(IF([1]ISIAN_RAB!$G$18=5,(VLOOKUP(A457,'[1]HS_SEP 24'!$B$12:$P$519,11,FALSE)),"salah")))))))</f>
        <v>2344.3199987447101</v>
      </c>
      <c r="I457" s="52">
        <f>IF(E457&lt;0,0,IF(G457="PLN","PLN",E457*G457))</f>
        <v>0</v>
      </c>
      <c r="J457" s="66">
        <f>IF(D457&lt;0,0,D457*H457)</f>
        <v>0</v>
      </c>
      <c r="K457" s="53">
        <f>SUM(I457:J457)</f>
        <v>0</v>
      </c>
    </row>
    <row r="458" spans="1:11" ht="15" customHeight="1" x14ac:dyDescent="0.3">
      <c r="A458" s="47">
        <v>287</v>
      </c>
      <c r="B458" s="48" t="str">
        <f>VLOOKUP(A458,'[1]HS_SEP 24'!$B$12:$D$519,2,FALSE)</f>
        <v>Bolt &amp; Nut M.16 x 400 (besi as) Double Arm - HDG</v>
      </c>
      <c r="C458" s="49" t="s">
        <v>26</v>
      </c>
      <c r="D458" s="66">
        <f>D451*6</f>
        <v>0</v>
      </c>
      <c r="E458" s="52">
        <f t="shared" ref="E458:E470" si="111">D458-F458</f>
        <v>0</v>
      </c>
      <c r="F458" s="52">
        <f t="shared" ref="F458:F470" si="112">IF(G458="PLN",D458,0)</f>
        <v>0</v>
      </c>
      <c r="G458" s="66">
        <f>IF([1]ISIAN_RAB!$G$18=4,(VLOOKUP(RINCIAN_RAB_JASA!A458,'[1]HS_SEP 24'!$B$12:P686,13,FALSE)),(VLOOKUP(RINCIAN_RAB_JASA!A458,'[1]HS_SEP 24'!$B$12:$P$520,4,FALSE)))</f>
        <v>63135</v>
      </c>
      <c r="H458" s="66">
        <f>IF([1]ISIAN_RAB!$G$18=4,(VLOOKUP(A458,'[1]HS_SEP 24'!$B$12:$P$519,14,FALSE)),(IF([1]ISIAN_RAB!$G$18=2,(VLOOKUP(A458,'[1]HS_SEP 24'!$B$12:$P$519,7,FALSE)),(IF([1]ISIAN_RAB!$G$18=3,(VLOOKUP(A458,'[1]HS_SEP 24'!$B$12:$P4685,9,FALSE)),(IF([1]ISIAN_RAB!$G$18=5,(VLOOKUP(A458,'[1]HS_SEP 24'!$B$12:$P$519,11,FALSE)),"salah")))))))</f>
        <v>4261.9499977179003</v>
      </c>
      <c r="I458" s="52">
        <f t="shared" ref="I458:I470" si="113">IF(E458&lt;0,0,IF(G458="PLN","PLN",E458*G458))</f>
        <v>0</v>
      </c>
      <c r="J458" s="66">
        <f t="shared" ref="J458:J470" si="114">IF(D458&lt;0,0,D458*H458)</f>
        <v>0</v>
      </c>
      <c r="K458" s="53">
        <f t="shared" ref="K458:K470" si="115">SUM(I458:J458)</f>
        <v>0</v>
      </c>
    </row>
    <row r="459" spans="1:11" ht="15" customHeight="1" x14ac:dyDescent="0.3">
      <c r="A459" s="47">
        <v>503</v>
      </c>
      <c r="B459" s="48" t="str">
        <f>VLOOKUP(A459,'[1]HS_SEP 24'!$B$12:$D$519,2,FALSE)</f>
        <v>Washer 45 x 45 x 3,5 - HDG</v>
      </c>
      <c r="C459" s="49" t="s">
        <v>28</v>
      </c>
      <c r="D459" s="66">
        <f>D451*14</f>
        <v>0</v>
      </c>
      <c r="E459" s="52">
        <f t="shared" si="111"/>
        <v>0</v>
      </c>
      <c r="F459" s="52">
        <f t="shared" si="112"/>
        <v>0</v>
      </c>
      <c r="G459" s="66">
        <f>IF([1]ISIAN_RAB!$G$18=4,(VLOOKUP(RINCIAN_RAB_JASA!A459,'[1]HS_SEP 24'!$B$12:P687,13,FALSE)),(VLOOKUP(RINCIAN_RAB_JASA!A459,'[1]HS_SEP 24'!$B$12:$P$520,4,FALSE)))</f>
        <v>4267</v>
      </c>
      <c r="H459" s="66">
        <f>IF([1]ISIAN_RAB!$G$18=4,(VLOOKUP(A459,'[1]HS_SEP 24'!$B$12:$P$519,14,FALSE)),(IF([1]ISIAN_RAB!$G$18=2,(VLOOKUP(A459,'[1]HS_SEP 24'!$B$12:$P$519,7,FALSE)),(IF([1]ISIAN_RAB!$G$18=3,(VLOOKUP(A459,'[1]HS_SEP 24'!$B$12:$P4686,9,FALSE)),(IF([1]ISIAN_RAB!$G$18=5,(VLOOKUP(A459,'[1]HS_SEP 24'!$B$12:$P$519,11,FALSE)),"salah")))))))</f>
        <v>533.60999971427304</v>
      </c>
      <c r="I459" s="52">
        <f t="shared" si="113"/>
        <v>0</v>
      </c>
      <c r="J459" s="66">
        <f t="shared" si="114"/>
        <v>0</v>
      </c>
      <c r="K459" s="53">
        <f t="shared" si="115"/>
        <v>0</v>
      </c>
    </row>
    <row r="460" spans="1:11" ht="15" customHeight="1" x14ac:dyDescent="0.3">
      <c r="A460" s="47">
        <v>334</v>
      </c>
      <c r="B460" s="48" t="str">
        <f>VLOOKUP(A460,'[1]HS_SEP 24'!$B$12:$D$519,2,FALSE)</f>
        <v>Double Arm Band 8 " (t = 6 mm x 42 mm) HDG TM lengkap Bolt&amp;Nut-HDG</v>
      </c>
      <c r="C460" s="49" t="s">
        <v>28</v>
      </c>
      <c r="D460" s="66">
        <f>D451*1</f>
        <v>0</v>
      </c>
      <c r="E460" s="52">
        <f t="shared" si="111"/>
        <v>0</v>
      </c>
      <c r="F460" s="52">
        <f t="shared" si="112"/>
        <v>0</v>
      </c>
      <c r="G460" s="66">
        <f>IF([1]ISIAN_RAB!$G$18=4,(VLOOKUP(RINCIAN_RAB_JASA!A460,'[1]HS_SEP 24'!$B$12:P688,13,FALSE)),(VLOOKUP(RINCIAN_RAB_JASA!A460,'[1]HS_SEP 24'!$B$12:$P$520,4,FALSE)))</f>
        <v>137575</v>
      </c>
      <c r="H460" s="66">
        <f>IF([1]ISIAN_RAB!$G$18=4,(VLOOKUP(A460,'[1]HS_SEP 24'!$B$12:$P$519,14,FALSE)),(IF([1]ISIAN_RAB!$G$18=2,(VLOOKUP(A460,'[1]HS_SEP 24'!$B$12:$P$519,7,FALSE)),(IF([1]ISIAN_RAB!$G$18=3,(VLOOKUP(A460,'[1]HS_SEP 24'!$B$12:$P4687,9,FALSE)),(IF([1]ISIAN_RAB!$G$18=5,(VLOOKUP(A460,'[1]HS_SEP 24'!$B$12:$P$519,11,FALSE)),"salah")))))))</f>
        <v>21307.7699885906</v>
      </c>
      <c r="I460" s="52">
        <f t="shared" si="113"/>
        <v>0</v>
      </c>
      <c r="J460" s="66">
        <f t="shared" si="114"/>
        <v>0</v>
      </c>
      <c r="K460" s="53">
        <f t="shared" si="115"/>
        <v>0</v>
      </c>
    </row>
    <row r="461" spans="1:11" ht="15" customHeight="1" x14ac:dyDescent="0.3">
      <c r="A461" s="47">
        <v>502</v>
      </c>
      <c r="B461" s="48" t="str">
        <f>VLOOKUP(A461,'[1]HS_SEP 24'!$B$12:$D$519,2,FALSE)</f>
        <v>U - Strap - TM - (l=42 mm, t=6 mm)</v>
      </c>
      <c r="C461" s="49" t="s">
        <v>28</v>
      </c>
      <c r="D461" s="66">
        <f>D451*1</f>
        <v>0</v>
      </c>
      <c r="E461" s="52">
        <f t="shared" si="111"/>
        <v>0</v>
      </c>
      <c r="F461" s="52">
        <f t="shared" si="112"/>
        <v>0</v>
      </c>
      <c r="G461" s="66">
        <f>IF([1]ISIAN_RAB!$G$18=4,(VLOOKUP(RINCIAN_RAB_JASA!A461,'[1]HS_SEP 24'!$B$12:P689,13,FALSE)),(VLOOKUP(RINCIAN_RAB_JASA!A461,'[1]HS_SEP 24'!$B$12:$P$520,4,FALSE)))</f>
        <v>42928</v>
      </c>
      <c r="H461" s="66">
        <f>IF([1]ISIAN_RAB!$G$18=4,(VLOOKUP(A461,'[1]HS_SEP 24'!$B$12:$P$519,14,FALSE)),(IF([1]ISIAN_RAB!$G$18=2,(VLOOKUP(A461,'[1]HS_SEP 24'!$B$12:$P$519,7,FALSE)),(IF([1]ISIAN_RAB!$G$18=3,(VLOOKUP(A461,'[1]HS_SEP 24'!$B$12:$P4688,9,FALSE)),(IF([1]ISIAN_RAB!$G$18=5,(VLOOKUP(A461,'[1]HS_SEP 24'!$B$12:$P$519,11,FALSE)),"salah")))))))</f>
        <v>6392.4299965771097</v>
      </c>
      <c r="I461" s="52">
        <f t="shared" si="113"/>
        <v>0</v>
      </c>
      <c r="J461" s="66">
        <f t="shared" si="114"/>
        <v>0</v>
      </c>
      <c r="K461" s="53">
        <f t="shared" si="115"/>
        <v>0</v>
      </c>
    </row>
    <row r="462" spans="1:11" ht="15" customHeight="1" x14ac:dyDescent="0.3">
      <c r="A462" s="47">
        <v>347</v>
      </c>
      <c r="B462" s="48" t="str">
        <f>VLOOKUP(A462,'[1]HS_SEP 24'!$B$12:$D$519,2,FALSE)</f>
        <v>Ground Wire Clamp Type C - TM - (l=50 mm, t=6 mm, p=300 mm)</v>
      </c>
      <c r="C462" s="49" t="s">
        <v>28</v>
      </c>
      <c r="D462" s="86">
        <f>D451*1</f>
        <v>0</v>
      </c>
      <c r="E462" s="52">
        <f t="shared" si="111"/>
        <v>0</v>
      </c>
      <c r="F462" s="52">
        <f t="shared" si="112"/>
        <v>0</v>
      </c>
      <c r="G462" s="66">
        <f>IF([1]ISIAN_RAB!$G$18=4,(VLOOKUP(RINCIAN_RAB_JASA!A462,'[1]HS_SEP 24'!$B$12:P690,13,FALSE)),(VLOOKUP(RINCIAN_RAB_JASA!A462,'[1]HS_SEP 24'!$B$12:$P$520,4,FALSE)))</f>
        <v>73626</v>
      </c>
      <c r="H462" s="66">
        <f>IF([1]ISIAN_RAB!$G$18=4,(VLOOKUP(A462,'[1]HS_SEP 24'!$B$12:$P$519,14,FALSE)),(IF([1]ISIAN_RAB!$G$18=2,(VLOOKUP(A462,'[1]HS_SEP 24'!$B$12:$P$519,7,FALSE)),(IF([1]ISIAN_RAB!$G$18=3,(VLOOKUP(A462,'[1]HS_SEP 24'!$B$12:$P4689,9,FALSE)),(IF([1]ISIAN_RAB!$G$18=5,(VLOOKUP(A462,'[1]HS_SEP 24'!$B$12:$P$519,11,FALSE)),"salah")))))))</f>
        <v>8790.2099952932003</v>
      </c>
      <c r="I462" s="52">
        <f t="shared" si="113"/>
        <v>0</v>
      </c>
      <c r="J462" s="66">
        <f t="shared" si="114"/>
        <v>0</v>
      </c>
      <c r="K462" s="53">
        <f t="shared" si="115"/>
        <v>0</v>
      </c>
    </row>
    <row r="463" spans="1:11" ht="15" customHeight="1" x14ac:dyDescent="0.3">
      <c r="A463" s="47">
        <v>304</v>
      </c>
      <c r="B463" s="48" t="str">
        <f>VLOOKUP(A463,'[1]HS_SEP 24'!$B$12:$D$519,2,FALSE)</f>
        <v>Cousen/Thimble - (t = 2,5 mm)</v>
      </c>
      <c r="C463" s="49" t="s">
        <v>28</v>
      </c>
      <c r="D463" s="86">
        <f>D451*2</f>
        <v>0</v>
      </c>
      <c r="E463" s="52">
        <f t="shared" si="111"/>
        <v>0</v>
      </c>
      <c r="F463" s="52">
        <f t="shared" si="112"/>
        <v>0</v>
      </c>
      <c r="G463" s="66">
        <f>IF([1]ISIAN_RAB!$G$18=4,(VLOOKUP(RINCIAN_RAB_JASA!A463,'[1]HS_SEP 24'!$B$12:P691,13,FALSE)),(VLOOKUP(RINCIAN_RAB_JASA!A463,'[1]HS_SEP 24'!$B$12:$P$520,4,FALSE)))</f>
        <v>7775</v>
      </c>
      <c r="H463" s="66">
        <f>IF([1]ISIAN_RAB!$G$18=4,(VLOOKUP(A463,'[1]HS_SEP 24'!$B$12:$P$519,14,FALSE)),(IF([1]ISIAN_RAB!$G$18=2,(VLOOKUP(A463,'[1]HS_SEP 24'!$B$12:$P$519,7,FALSE)),(IF([1]ISIAN_RAB!$G$18=3,(VLOOKUP(A463,'[1]HS_SEP 24'!$B$12:$P4690,9,FALSE)),(IF([1]ISIAN_RAB!$G$18=5,(VLOOKUP(A463,'[1]HS_SEP 24'!$B$12:$P$519,11,FALSE)),"salah")))))))</f>
        <v>2397.7799987160902</v>
      </c>
      <c r="I463" s="52">
        <f t="shared" si="113"/>
        <v>0</v>
      </c>
      <c r="J463" s="66">
        <f t="shared" si="114"/>
        <v>0</v>
      </c>
      <c r="K463" s="53">
        <f t="shared" si="115"/>
        <v>0</v>
      </c>
    </row>
    <row r="464" spans="1:11" ht="15" customHeight="1" x14ac:dyDescent="0.3">
      <c r="A464" s="47">
        <v>438</v>
      </c>
      <c r="B464" s="48" t="str">
        <f>VLOOKUP(A464,'[1]HS_SEP 24'!$B$12:$D$519,2,FALSE)</f>
        <v>Preformed Termination 35 mm (542/u/2009)</v>
      </c>
      <c r="C464" s="49" t="s">
        <v>28</v>
      </c>
      <c r="D464" s="86">
        <f>D463</f>
        <v>0</v>
      </c>
      <c r="E464" s="52">
        <f t="shared" si="111"/>
        <v>0</v>
      </c>
      <c r="F464" s="52">
        <f t="shared" si="112"/>
        <v>0</v>
      </c>
      <c r="G464" s="66">
        <f>IF([1]ISIAN_RAB!$G$18=4,(VLOOKUP(RINCIAN_RAB_JASA!A464,'[1]HS_SEP 24'!$B$12:P692,13,FALSE)),(VLOOKUP(RINCIAN_RAB_JASA!A464,'[1]HS_SEP 24'!$B$12:$P$520,4,FALSE)))</f>
        <v>56550</v>
      </c>
      <c r="H464" s="66">
        <f>IF([1]ISIAN_RAB!$G$18=4,(VLOOKUP(A464,'[1]HS_SEP 24'!$B$12:$P$519,14,FALSE)),(IF([1]ISIAN_RAB!$G$18=2,(VLOOKUP(A464,'[1]HS_SEP 24'!$B$12:$P$519,7,FALSE)),(IF([1]ISIAN_RAB!$G$18=3,(VLOOKUP(A464,'[1]HS_SEP 24'!$B$12:$P4691,9,FALSE)),(IF([1]ISIAN_RAB!$G$18=5,(VLOOKUP(A464,'[1]HS_SEP 24'!$B$12:$P$519,11,FALSE)),"salah")))))))</f>
        <v>15981.5699914425</v>
      </c>
      <c r="I464" s="52">
        <f t="shared" si="113"/>
        <v>0</v>
      </c>
      <c r="J464" s="66">
        <f t="shared" si="114"/>
        <v>0</v>
      </c>
      <c r="K464" s="53">
        <f t="shared" si="115"/>
        <v>0</v>
      </c>
    </row>
    <row r="465" spans="1:11" ht="15" customHeight="1" x14ac:dyDescent="0.3">
      <c r="A465" s="47">
        <v>25</v>
      </c>
      <c r="B465" s="48" t="str">
        <f>VLOOKUP(A465,'[1]HS_SEP 24'!$B$12:$D$519,2,FALSE)</f>
        <v>Bolt &amp; Nut M.14x 25 - HDG</v>
      </c>
      <c r="C465" s="49" t="s">
        <v>28</v>
      </c>
      <c r="D465" s="86">
        <f>D462*4</f>
        <v>0</v>
      </c>
      <c r="E465" s="52">
        <f t="shared" si="111"/>
        <v>0</v>
      </c>
      <c r="F465" s="52">
        <f t="shared" si="112"/>
        <v>0</v>
      </c>
      <c r="G465" s="66">
        <f>IF([1]ISIAN_RAB!$G$18=4,(VLOOKUP(RINCIAN_RAB_JASA!A465,'[1]HS_SEP 24'!$B$12:P693,13,FALSE)),(VLOOKUP(RINCIAN_RAB_JASA!A465,'[1]HS_SEP 24'!$B$12:$P$520,4,FALSE)))</f>
        <v>12707.3192948326</v>
      </c>
      <c r="H465" s="66">
        <f>IF([1]ISIAN_RAB!$G$18=4,(VLOOKUP(A465,'[1]HS_SEP 24'!$B$12:$P$519,14,FALSE)),(IF([1]ISIAN_RAB!$G$18=2,(VLOOKUP(A465,'[1]HS_SEP 24'!$B$12:$P$519,7,FALSE)),(IF([1]ISIAN_RAB!$G$18=3,(VLOOKUP(A465,'[1]HS_SEP 24'!$B$12:$P4692,9,FALSE)),(IF([1]ISIAN_RAB!$G$18=5,(VLOOKUP(A465,'[1]HS_SEP 24'!$B$12:$P$519,11,FALSE)),"salah")))))))</f>
        <v>2397.7799987160902</v>
      </c>
      <c r="I465" s="52">
        <f t="shared" si="113"/>
        <v>0</v>
      </c>
      <c r="J465" s="66">
        <f t="shared" si="114"/>
        <v>0</v>
      </c>
      <c r="K465" s="53">
        <f t="shared" si="115"/>
        <v>0</v>
      </c>
    </row>
    <row r="466" spans="1:11" ht="15" customHeight="1" x14ac:dyDescent="0.3">
      <c r="A466" s="47"/>
      <c r="B466" s="185" t="s">
        <v>32</v>
      </c>
      <c r="C466" s="186"/>
      <c r="D466" s="66"/>
      <c r="E466" s="52"/>
      <c r="F466" s="52"/>
      <c r="G466" s="66"/>
      <c r="H466" s="66"/>
      <c r="I466" s="52"/>
      <c r="J466" s="66"/>
      <c r="K466" s="53"/>
    </row>
    <row r="467" spans="1:11" ht="15" customHeight="1" x14ac:dyDescent="0.3">
      <c r="A467" s="47">
        <v>350</v>
      </c>
      <c r="B467" s="48" t="str">
        <f>VLOOKUP(A467,'[1]HS_SEP 24'!$B$12:$D$519,2,FALSE)</f>
        <v>Insulator - Pin Post Insulator 20 kV;12,5 kN - Porcelain (Tumpu)</v>
      </c>
      <c r="C467" s="49" t="s">
        <v>26</v>
      </c>
      <c r="D467" s="187">
        <f>D451*2</f>
        <v>0</v>
      </c>
      <c r="E467" s="52">
        <f t="shared" si="111"/>
        <v>0</v>
      </c>
      <c r="F467" s="52">
        <f t="shared" si="112"/>
        <v>0</v>
      </c>
      <c r="G467" s="44" t="str">
        <f>IF([1]ISIAN_RAB!$G$18=4,(VLOOKUP(RINCIAN_RAB_JASA!A467,'[1]HS_SEP 24'!$B$12:P695,13,FALSE)),(VLOOKUP(RINCIAN_RAB_JASA!A467,'[1]HS_SEP 24'!$B$12:$P$520,4,FALSE)))</f>
        <v>PLN</v>
      </c>
      <c r="H467" s="66">
        <f>IF([1]ISIAN_RAB!$G$18=4,(VLOOKUP(A467,'[1]HS_SEP 24'!$B$12:$P$519,14,FALSE)),(IF([1]ISIAN_RAB!$G$18=2,(VLOOKUP(A467,'[1]HS_SEP 24'!$B$12:$P$519,7,FALSE)),(IF([1]ISIAN_RAB!$G$18=3,(VLOOKUP(A467,'[1]HS_SEP 24'!$B$12:$P4694,9,FALSE)),(IF([1]ISIAN_RAB!$G$18=5,(VLOOKUP(A467,'[1]HS_SEP 24'!$B$12:$P$519,11,FALSE)),"salah")))))))</f>
        <v>23402.609987468801</v>
      </c>
      <c r="I467" s="45" t="str">
        <f t="shared" si="113"/>
        <v>PLN</v>
      </c>
      <c r="J467" s="66">
        <f t="shared" si="114"/>
        <v>0</v>
      </c>
      <c r="K467" s="53">
        <f t="shared" si="115"/>
        <v>0</v>
      </c>
    </row>
    <row r="468" spans="1:11" ht="15" customHeight="1" x14ac:dyDescent="0.3">
      <c r="A468" s="47">
        <v>351</v>
      </c>
      <c r="B468" s="48" t="str">
        <f>VLOOKUP(A468,'[1]HS_SEP 24'!$B$12:$D$519,2,FALSE)</f>
        <v>Insulator - Strain Insulator 20 kV lengkap (SIR) Porcelain (Tarik)</v>
      </c>
      <c r="C468" s="49" t="s">
        <v>26</v>
      </c>
      <c r="D468" s="187">
        <f>D451*6</f>
        <v>0</v>
      </c>
      <c r="E468" s="52">
        <f t="shared" si="111"/>
        <v>0</v>
      </c>
      <c r="F468" s="52">
        <f t="shared" si="112"/>
        <v>0</v>
      </c>
      <c r="G468" s="44" t="str">
        <f>IF([1]ISIAN_RAB!$G$18=4,(VLOOKUP(RINCIAN_RAB_JASA!A468,'[1]HS_SEP 24'!$B$12:P696,13,FALSE)),(VLOOKUP(RINCIAN_RAB_JASA!A468,'[1]HS_SEP 24'!$B$12:$P$520,4,FALSE)))</f>
        <v>PLN</v>
      </c>
      <c r="H468" s="66">
        <f>IF([1]ISIAN_RAB!$G$18=4,(VLOOKUP(A468,'[1]HS_SEP 24'!$B$12:$P$519,14,FALSE)),(IF([1]ISIAN_RAB!$G$18=2,(VLOOKUP(A468,'[1]HS_SEP 24'!$B$12:$P$519,7,FALSE)),(IF([1]ISIAN_RAB!$G$18=3,(VLOOKUP(A468,'[1]HS_SEP 24'!$B$12:$P4695,9,FALSE)),(IF([1]ISIAN_RAB!$G$18=5,(VLOOKUP(A468,'[1]HS_SEP 24'!$B$12:$P$519,11,FALSE)),"salah")))))))</f>
        <v>26328.059985902401</v>
      </c>
      <c r="I468" s="45" t="str">
        <f t="shared" si="113"/>
        <v>PLN</v>
      </c>
      <c r="J468" s="66">
        <f t="shared" si="114"/>
        <v>0</v>
      </c>
      <c r="K468" s="53">
        <f t="shared" si="115"/>
        <v>0</v>
      </c>
    </row>
    <row r="469" spans="1:11" ht="15" customHeight="1" x14ac:dyDescent="0.3">
      <c r="A469" s="47">
        <v>435</v>
      </c>
      <c r="B469" s="48" t="str">
        <f>VLOOKUP(A469,'[1]HS_SEP 24'!$B$12:$D$519,2,FALSE)</f>
        <v>Preformed Side Tie 150 mm (Semi Cond/non metalic/Composite)</v>
      </c>
      <c r="C469" s="49" t="s">
        <v>28</v>
      </c>
      <c r="D469" s="187">
        <f>D467</f>
        <v>0</v>
      </c>
      <c r="E469" s="52">
        <f t="shared" si="111"/>
        <v>0</v>
      </c>
      <c r="F469" s="52">
        <f t="shared" si="112"/>
        <v>0</v>
      </c>
      <c r="G469" s="44" t="str">
        <f>IF([1]ISIAN_RAB!$G$18=4,(VLOOKUP(RINCIAN_RAB_JASA!A469,'[1]HS_SEP 24'!$B$12:P697,13,FALSE)),(VLOOKUP(RINCIAN_RAB_JASA!A469,'[1]HS_SEP 24'!$B$12:$P$520,4,FALSE)))</f>
        <v>PLN</v>
      </c>
      <c r="H469" s="66">
        <f>IF([1]ISIAN_RAB!$G$18=4,(VLOOKUP(A469,'[1]HS_SEP 24'!$B$12:$P$519,14,FALSE)),(IF([1]ISIAN_RAB!$G$18=2,(VLOOKUP(A469,'[1]HS_SEP 24'!$B$12:$P$519,7,FALSE)),(IF([1]ISIAN_RAB!$G$18=3,(VLOOKUP(A469,'[1]HS_SEP 24'!$B$12:$P4696,9,FALSE)),(IF([1]ISIAN_RAB!$G$18=5,(VLOOKUP(A469,'[1]HS_SEP 24'!$B$12:$P$519,11,FALSE)),"salah")))))))</f>
        <v>7991.27999572099</v>
      </c>
      <c r="I469" s="45" t="str">
        <f t="shared" si="113"/>
        <v>PLN</v>
      </c>
      <c r="J469" s="66">
        <f t="shared" si="114"/>
        <v>0</v>
      </c>
      <c r="K469" s="53">
        <f t="shared" si="115"/>
        <v>0</v>
      </c>
    </row>
    <row r="470" spans="1:11" ht="15" customHeight="1" x14ac:dyDescent="0.3">
      <c r="A470" s="47">
        <v>39</v>
      </c>
      <c r="B470" s="48" t="str">
        <f>VLOOKUP(A470,'[1]HS_SEP 24'!$B$12:$D$519,2,FALSE)</f>
        <v>Compresion Joint Sleeve Non Tension 150 mm - Al</v>
      </c>
      <c r="C470" s="49" t="s">
        <v>28</v>
      </c>
      <c r="D470" s="187">
        <f>D451*3</f>
        <v>0</v>
      </c>
      <c r="E470" s="52">
        <f t="shared" si="111"/>
        <v>0</v>
      </c>
      <c r="F470" s="52">
        <f t="shared" si="112"/>
        <v>0</v>
      </c>
      <c r="G470" s="44" t="str">
        <f>IF([1]ISIAN_RAB!$G$18=4,(VLOOKUP(RINCIAN_RAB_JASA!A470,'[1]HS_SEP 24'!$B$12:P698,13,FALSE)),(VLOOKUP(RINCIAN_RAB_JASA!A470,'[1]HS_SEP 24'!$B$12:$P$520,4,FALSE)))</f>
        <v>PLN</v>
      </c>
      <c r="H470" s="66">
        <f>IF([1]ISIAN_RAB!$G$18=4,(VLOOKUP(A470,'[1]HS_SEP 24'!$B$12:$P$519,14,FALSE)),(IF([1]ISIAN_RAB!$G$18=2,(VLOOKUP(A470,'[1]HS_SEP 24'!$B$12:$P$519,7,FALSE)),(IF([1]ISIAN_RAB!$G$18=3,(VLOOKUP(A470,'[1]HS_SEP 24'!$B$12:$P4697,9,FALSE)),(IF([1]ISIAN_RAB!$G$18=5,(VLOOKUP(A470,'[1]HS_SEP 24'!$B$12:$P$519,11,FALSE)),"salah")))))))</f>
        <v>13317.479992869001</v>
      </c>
      <c r="I470" s="45" t="str">
        <f t="shared" si="113"/>
        <v>PLN</v>
      </c>
      <c r="J470" s="66">
        <f t="shared" si="114"/>
        <v>0</v>
      </c>
      <c r="K470" s="53">
        <f t="shared" si="115"/>
        <v>0</v>
      </c>
    </row>
    <row r="471" spans="1:11" ht="15" customHeight="1" x14ac:dyDescent="0.3">
      <c r="A471" s="47"/>
      <c r="B471" s="48"/>
      <c r="C471" s="49"/>
      <c r="D471" s="66"/>
      <c r="E471" s="66"/>
      <c r="F471" s="52"/>
      <c r="G471" s="52"/>
      <c r="H471" s="52"/>
      <c r="I471" s="52"/>
      <c r="J471" s="66"/>
      <c r="K471" s="53"/>
    </row>
    <row r="472" spans="1:11" s="63" customFormat="1" ht="15" customHeight="1" x14ac:dyDescent="0.3">
      <c r="A472" s="56"/>
      <c r="B472" s="57" t="s">
        <v>78</v>
      </c>
      <c r="C472" s="58"/>
      <c r="D472" s="181">
        <f>[1]ISIAN_RAB!D42</f>
        <v>0</v>
      </c>
      <c r="E472" s="61"/>
      <c r="F472" s="61"/>
      <c r="G472" s="61"/>
      <c r="H472" s="61"/>
      <c r="I472" s="61"/>
      <c r="J472" s="181"/>
      <c r="K472" s="62"/>
    </row>
    <row r="473" spans="1:11" ht="15" customHeight="1" x14ac:dyDescent="0.3">
      <c r="A473" s="193"/>
      <c r="B473" s="194" t="s">
        <v>31</v>
      </c>
      <c r="C473" s="49"/>
      <c r="D473" s="52"/>
      <c r="E473" s="52"/>
      <c r="F473" s="52"/>
      <c r="G473" s="52"/>
      <c r="H473" s="52"/>
      <c r="I473" s="52"/>
      <c r="J473" s="66"/>
      <c r="K473" s="53"/>
    </row>
    <row r="474" spans="1:11" ht="15" customHeight="1" x14ac:dyDescent="0.3">
      <c r="A474" s="193">
        <v>316</v>
      </c>
      <c r="B474" s="48" t="str">
        <f>VLOOKUP(A474,'[1]HS_SEP 24'!$B$12:$D$519,2,FALSE)</f>
        <v>Cross Arm UNP 100 - 2000 mm - (l=50 mm, t=5 mm, tgg=100 mm)-Tarik</v>
      </c>
      <c r="C474" s="49" t="s">
        <v>28</v>
      </c>
      <c r="D474" s="52">
        <f>D472</f>
        <v>0</v>
      </c>
      <c r="E474" s="52">
        <f t="shared" ref="E474:E490" si="116">D474-F474</f>
        <v>0</v>
      </c>
      <c r="F474" s="52">
        <f t="shared" ref="F474:F490" si="117">IF(G474="PLN",D474,0)</f>
        <v>0</v>
      </c>
      <c r="G474" s="66">
        <f>IF([1]ISIAN_RAB!$G$18=4,(VLOOKUP(RINCIAN_RAB_JASA!A474,'[1]HS_SEP 24'!$B$12:P703,13,FALSE)),(VLOOKUP(RINCIAN_RAB_JASA!A474,'[1]HS_SEP 24'!$B$12:$P$520,4,FALSE)))</f>
        <v>495328</v>
      </c>
      <c r="H474" s="66">
        <f>IF([1]ISIAN_RAB!$G$18=4,(VLOOKUP(A474,'[1]HS_SEP 24'!$B$12:$P$519,14,FALSE)),(IF([1]ISIAN_RAB!$G$18=2,(VLOOKUP(A474,'[1]HS_SEP 24'!$B$12:$P$519,7,FALSE)),(IF([1]ISIAN_RAB!$G$18=3,(VLOOKUP(A474,'[1]HS_SEP 24'!$B$12:$P4702,9,FALSE)),(IF([1]ISIAN_RAB!$G$18=5,(VLOOKUP(A474,'[1]HS_SEP 24'!$B$12:$P$519,11,FALSE)),"salah")))))))</f>
        <v>40955.309978070101</v>
      </c>
      <c r="I474" s="52">
        <f t="shared" ref="I474:I490" si="118">IF(E474&lt;0,0,IF(G474="PLN","PLN",E474*G474))</f>
        <v>0</v>
      </c>
      <c r="J474" s="66">
        <f t="shared" ref="J474:J490" si="119">IF(D474&lt;0,0,D474*H474)</f>
        <v>0</v>
      </c>
      <c r="K474" s="53">
        <f t="shared" ref="K474:K490" si="120">SUM(I474:J474)</f>
        <v>0</v>
      </c>
    </row>
    <row r="475" spans="1:11" ht="15" customHeight="1" x14ac:dyDescent="0.3">
      <c r="A475" s="193">
        <v>317</v>
      </c>
      <c r="B475" s="48" t="str">
        <f>VLOOKUP(A475,'[1]HS_SEP 24'!$B$12:$D$519,2,FALSE)</f>
        <v>Cross Arm UNP 100 - 2000 mm - (l=50 mm, t=5 mm, tgg=100 mm)-Tumpu</v>
      </c>
      <c r="C475" s="49" t="s">
        <v>28</v>
      </c>
      <c r="D475" s="52">
        <f>D472*2</f>
        <v>0</v>
      </c>
      <c r="E475" s="52">
        <f t="shared" si="116"/>
        <v>0</v>
      </c>
      <c r="F475" s="52">
        <f t="shared" si="117"/>
        <v>0</v>
      </c>
      <c r="G475" s="66">
        <f>IF([1]ISIAN_RAB!$G$18=4,(VLOOKUP(RINCIAN_RAB_JASA!A475,'[1]HS_SEP 24'!$B$12:P704,13,FALSE)),(VLOOKUP(RINCIAN_RAB_JASA!A475,'[1]HS_SEP 24'!$B$12:$P$520,4,FALSE)))</f>
        <v>495328</v>
      </c>
      <c r="H475" s="66">
        <f>IF([1]ISIAN_RAB!$G$18=4,(VLOOKUP(A475,'[1]HS_SEP 24'!$B$12:$P$519,14,FALSE)),(IF([1]ISIAN_RAB!$G$18=2,(VLOOKUP(A475,'[1]HS_SEP 24'!$B$12:$P$519,7,FALSE)),(IF([1]ISIAN_RAB!$G$18=3,(VLOOKUP(A475,'[1]HS_SEP 24'!$B$12:$P4703,9,FALSE)),(IF([1]ISIAN_RAB!$G$18=5,(VLOOKUP(A475,'[1]HS_SEP 24'!$B$12:$P$519,11,FALSE)),"salah")))))))</f>
        <v>40955.309978070101</v>
      </c>
      <c r="I475" s="52">
        <f t="shared" si="118"/>
        <v>0</v>
      </c>
      <c r="J475" s="66">
        <f t="shared" si="119"/>
        <v>0</v>
      </c>
      <c r="K475" s="53">
        <f t="shared" si="120"/>
        <v>0</v>
      </c>
    </row>
    <row r="476" spans="1:11" ht="15" customHeight="1" x14ac:dyDescent="0.3">
      <c r="A476" s="193">
        <v>269</v>
      </c>
      <c r="B476" s="48" t="str">
        <f>VLOOKUP(A476,'[1]HS_SEP 24'!$B$12:$D$519,2,FALSE)</f>
        <v>Arm Tie Type 750 - 3/4" - (t=2,3 mm)</v>
      </c>
      <c r="C476" s="49" t="s">
        <v>28</v>
      </c>
      <c r="D476" s="52">
        <f>D472*3</f>
        <v>0</v>
      </c>
      <c r="E476" s="52">
        <f t="shared" si="116"/>
        <v>0</v>
      </c>
      <c r="F476" s="52">
        <f t="shared" si="117"/>
        <v>0</v>
      </c>
      <c r="G476" s="66">
        <f>IF([1]ISIAN_RAB!$G$18=4,(VLOOKUP(RINCIAN_RAB_JASA!A476,'[1]HS_SEP 24'!$B$12:P705,13,FALSE)),(VLOOKUP(RINCIAN_RAB_JASA!A476,'[1]HS_SEP 24'!$B$12:$P$520,4,FALSE)))</f>
        <v>59012</v>
      </c>
      <c r="H476" s="66">
        <f>IF([1]ISIAN_RAB!$G$18=4,(VLOOKUP(A476,'[1]HS_SEP 24'!$B$12:$P$519,14,FALSE)),(IF([1]ISIAN_RAB!$G$18=2,(VLOOKUP(A476,'[1]HS_SEP 24'!$B$12:$P$519,7,FALSE)),(IF([1]ISIAN_RAB!$G$18=3,(VLOOKUP(A476,'[1]HS_SEP 24'!$B$12:$P4704,9,FALSE)),(IF([1]ISIAN_RAB!$G$18=5,(VLOOKUP(A476,'[1]HS_SEP 24'!$B$12:$P$519,11,FALSE)),"salah")))))))</f>
        <v>4794.5699974326999</v>
      </c>
      <c r="I476" s="52">
        <f t="shared" si="118"/>
        <v>0</v>
      </c>
      <c r="J476" s="66">
        <f t="shared" si="119"/>
        <v>0</v>
      </c>
      <c r="K476" s="53">
        <f t="shared" si="120"/>
        <v>0</v>
      </c>
    </row>
    <row r="477" spans="1:11" ht="15" customHeight="1" x14ac:dyDescent="0.3">
      <c r="A477" s="47">
        <v>502</v>
      </c>
      <c r="B477" s="48" t="str">
        <f>VLOOKUP(A477,'[1]HS_SEP 24'!$B$12:$D$519,2,FALSE)</f>
        <v>U - Strap - TM - (l=42 mm, t=6 mm)</v>
      </c>
      <c r="C477" s="49" t="s">
        <v>28</v>
      </c>
      <c r="D477" s="52">
        <f>D472*1</f>
        <v>0</v>
      </c>
      <c r="E477" s="52">
        <f t="shared" si="116"/>
        <v>0</v>
      </c>
      <c r="F477" s="52">
        <f t="shared" si="117"/>
        <v>0</v>
      </c>
      <c r="G477" s="66">
        <f>IF([1]ISIAN_RAB!$G$18=4,(VLOOKUP(RINCIAN_RAB_JASA!A477,'[1]HS_SEP 24'!$B$12:P706,13,FALSE)),(VLOOKUP(RINCIAN_RAB_JASA!A477,'[1]HS_SEP 24'!$B$12:$P$520,4,FALSE)))</f>
        <v>42928</v>
      </c>
      <c r="H477" s="66">
        <f>IF([1]ISIAN_RAB!$G$18=4,(VLOOKUP(A477,'[1]HS_SEP 24'!$B$12:$P$519,14,FALSE)),(IF([1]ISIAN_RAB!$G$18=2,(VLOOKUP(A477,'[1]HS_SEP 24'!$B$12:$P$519,7,FALSE)),(IF([1]ISIAN_RAB!$G$18=3,(VLOOKUP(A477,'[1]HS_SEP 24'!$B$12:$P4705,9,FALSE)),(IF([1]ISIAN_RAB!$G$18=5,(VLOOKUP(A477,'[1]HS_SEP 24'!$B$12:$P$519,11,FALSE)),"salah")))))))</f>
        <v>6392.4299965771097</v>
      </c>
      <c r="I477" s="52">
        <f t="shared" si="118"/>
        <v>0</v>
      </c>
      <c r="J477" s="66">
        <f t="shared" si="119"/>
        <v>0</v>
      </c>
      <c r="K477" s="53">
        <f t="shared" si="120"/>
        <v>0</v>
      </c>
    </row>
    <row r="478" spans="1:11" ht="15" customHeight="1" x14ac:dyDescent="0.3">
      <c r="A478" s="193">
        <v>288</v>
      </c>
      <c r="B478" s="48" t="str">
        <f>VLOOKUP(A478,'[1]HS_SEP 24'!$B$12:$D$519,2,FALSE)</f>
        <v>Bolt &amp; Nut M.16 x 50 - HDG</v>
      </c>
      <c r="C478" s="49" t="s">
        <v>28</v>
      </c>
      <c r="D478" s="52">
        <f>D472*1</f>
        <v>0</v>
      </c>
      <c r="E478" s="52">
        <f t="shared" si="116"/>
        <v>0</v>
      </c>
      <c r="F478" s="52">
        <f t="shared" si="117"/>
        <v>0</v>
      </c>
      <c r="G478" s="66">
        <f>IF([1]ISIAN_RAB!$G$18=4,(VLOOKUP(RINCIAN_RAB_JASA!A478,'[1]HS_SEP 24'!$B$12:P707,13,FALSE)),(VLOOKUP(RINCIAN_RAB_JASA!A478,'[1]HS_SEP 24'!$B$12:$P$520,4,FALSE)))</f>
        <v>11856</v>
      </c>
      <c r="H478" s="66">
        <f>IF([1]ISIAN_RAB!$G$18=4,(VLOOKUP(A478,'[1]HS_SEP 24'!$B$12:$P$519,14,FALSE)),(IF([1]ISIAN_RAB!$G$18=2,(VLOOKUP(A478,'[1]HS_SEP 24'!$B$12:$P$519,7,FALSE)),(IF([1]ISIAN_RAB!$G$18=3,(VLOOKUP(A478,'[1]HS_SEP 24'!$B$12:$P4706,9,FALSE)),(IF([1]ISIAN_RAB!$G$18=5,(VLOOKUP(A478,'[1]HS_SEP 24'!$B$12:$P$519,11,FALSE)),"salah")))))))</f>
        <v>2290.8599987733401</v>
      </c>
      <c r="I478" s="52">
        <f t="shared" si="118"/>
        <v>0</v>
      </c>
      <c r="J478" s="66">
        <f t="shared" si="119"/>
        <v>0</v>
      </c>
      <c r="K478" s="53">
        <f t="shared" si="120"/>
        <v>0</v>
      </c>
    </row>
    <row r="479" spans="1:11" ht="15" customHeight="1" x14ac:dyDescent="0.3">
      <c r="A479" s="47">
        <v>287</v>
      </c>
      <c r="B479" s="48" t="str">
        <f>VLOOKUP(A479,'[1]HS_SEP 24'!$B$12:$D$519,2,FALSE)</f>
        <v>Bolt &amp; Nut M.16 x 400 (besi as) Double Arm - HDG</v>
      </c>
      <c r="C479" s="49" t="s">
        <v>26</v>
      </c>
      <c r="D479" s="52">
        <f>D472*6</f>
        <v>0</v>
      </c>
      <c r="E479" s="52">
        <f t="shared" si="116"/>
        <v>0</v>
      </c>
      <c r="F479" s="52">
        <f t="shared" si="117"/>
        <v>0</v>
      </c>
      <c r="G479" s="66">
        <f>IF([1]ISIAN_RAB!$G$18=4,(VLOOKUP(RINCIAN_RAB_JASA!A479,'[1]HS_SEP 24'!$B$12:P708,13,FALSE)),(VLOOKUP(RINCIAN_RAB_JASA!A479,'[1]HS_SEP 24'!$B$12:$P$520,4,FALSE)))</f>
        <v>63135</v>
      </c>
      <c r="H479" s="66">
        <f>IF([1]ISIAN_RAB!$G$18=4,(VLOOKUP(A479,'[1]HS_SEP 24'!$B$12:$P$519,14,FALSE)),(IF([1]ISIAN_RAB!$G$18=2,(VLOOKUP(A479,'[1]HS_SEP 24'!$B$12:$P$519,7,FALSE)),(IF([1]ISIAN_RAB!$G$18=3,(VLOOKUP(A479,'[1]HS_SEP 24'!$B$12:$P4707,9,FALSE)),(IF([1]ISIAN_RAB!$G$18=5,(VLOOKUP(A479,'[1]HS_SEP 24'!$B$12:$P$519,11,FALSE)),"salah")))))))</f>
        <v>4261.9499977179003</v>
      </c>
      <c r="I479" s="52">
        <f t="shared" si="118"/>
        <v>0</v>
      </c>
      <c r="J479" s="66">
        <f t="shared" si="119"/>
        <v>0</v>
      </c>
      <c r="K479" s="53">
        <f t="shared" si="120"/>
        <v>0</v>
      </c>
    </row>
    <row r="480" spans="1:11" ht="15" customHeight="1" x14ac:dyDescent="0.3">
      <c r="A480" s="192">
        <v>345</v>
      </c>
      <c r="B480" s="48" t="str">
        <f>VLOOKUP(A480,'[1]HS_SEP 24'!$B$12:$D$519,2,FALSE)</f>
        <v>Ground Wire Clamp Type A - TM - (l=50 mm, t=6 mm, p=300 mm)</v>
      </c>
      <c r="C480" s="186" t="s">
        <v>28</v>
      </c>
      <c r="D480" s="66">
        <f>D472*1</f>
        <v>0</v>
      </c>
      <c r="E480" s="52">
        <f t="shared" si="116"/>
        <v>0</v>
      </c>
      <c r="F480" s="52">
        <f t="shared" si="117"/>
        <v>0</v>
      </c>
      <c r="G480" s="66">
        <f>IF([1]ISIAN_RAB!$G$18=4,(VLOOKUP(RINCIAN_RAB_JASA!A480,'[1]HS_SEP 24'!$B$12:P709,13,FALSE)),(VLOOKUP(RINCIAN_RAB_JASA!A480,'[1]HS_SEP 24'!$B$12:$P$520,4,FALSE)))</f>
        <v>54266</v>
      </c>
      <c r="H480" s="66">
        <f>IF([1]ISIAN_RAB!$G$18=4,(VLOOKUP(A480,'[1]HS_SEP 24'!$B$12:$P$519,14,FALSE)),(IF([1]ISIAN_RAB!$G$18=2,(VLOOKUP(A480,'[1]HS_SEP 24'!$B$12:$P$519,7,FALSE)),(IF([1]ISIAN_RAB!$G$18=3,(VLOOKUP(A480,'[1]HS_SEP 24'!$B$12:$P4708,9,FALSE)),(IF([1]ISIAN_RAB!$G$18=5,(VLOOKUP(A480,'[1]HS_SEP 24'!$B$12:$P$519,11,FALSE)),"salah")))))))</f>
        <v>8790.2099952932003</v>
      </c>
      <c r="I480" s="52">
        <f t="shared" si="118"/>
        <v>0</v>
      </c>
      <c r="J480" s="66">
        <f t="shared" si="119"/>
        <v>0</v>
      </c>
      <c r="K480" s="53">
        <f t="shared" si="120"/>
        <v>0</v>
      </c>
    </row>
    <row r="481" spans="1:11" ht="15" customHeight="1" x14ac:dyDescent="0.3">
      <c r="A481" s="192">
        <v>504</v>
      </c>
      <c r="B481" s="48" t="str">
        <f>VLOOKUP(A481,'[1]HS_SEP 24'!$B$12:$D$519,2,FALSE)</f>
        <v>Wire Clip M10 (35 mm)</v>
      </c>
      <c r="C481" s="186" t="s">
        <v>26</v>
      </c>
      <c r="D481" s="66">
        <f>D480*2</f>
        <v>0</v>
      </c>
      <c r="E481" s="52">
        <f t="shared" si="116"/>
        <v>0</v>
      </c>
      <c r="F481" s="52">
        <f t="shared" si="117"/>
        <v>0</v>
      </c>
      <c r="G481" s="66">
        <f>IF([1]ISIAN_RAB!$G$18=4,(VLOOKUP(RINCIAN_RAB_JASA!A481,'[1]HS_SEP 24'!$B$12:P710,13,FALSE)),(VLOOKUP(RINCIAN_RAB_JASA!A481,'[1]HS_SEP 24'!$B$12:$P$520,4,FALSE)))</f>
        <v>6035</v>
      </c>
      <c r="H481" s="66">
        <f>IF([1]ISIAN_RAB!$G$18=4,(VLOOKUP(A481,'[1]HS_SEP 24'!$B$12:$P$519,14,FALSE)),(IF([1]ISIAN_RAB!$G$18=2,(VLOOKUP(A481,'[1]HS_SEP 24'!$B$12:$P$519,7,FALSE)),(IF([1]ISIAN_RAB!$G$18=3,(VLOOKUP(A481,'[1]HS_SEP 24'!$B$12:$P4709,9,FALSE)),(IF([1]ISIAN_RAB!$G$18=5,(VLOOKUP(A481,'[1]HS_SEP 24'!$B$12:$P$519,11,FALSE)),"salah")))))))</f>
        <v>6392.4299965771097</v>
      </c>
      <c r="I481" s="52">
        <f t="shared" si="118"/>
        <v>0</v>
      </c>
      <c r="J481" s="66">
        <f t="shared" si="119"/>
        <v>0</v>
      </c>
      <c r="K481" s="53">
        <f t="shared" si="120"/>
        <v>0</v>
      </c>
    </row>
    <row r="482" spans="1:11" ht="15" customHeight="1" x14ac:dyDescent="0.3">
      <c r="A482" s="47">
        <v>346</v>
      </c>
      <c r="B482" s="48" t="str">
        <f>VLOOKUP(A482,'[1]HS_SEP 24'!$B$12:$D$519,2,FALSE)</f>
        <v>Ground Wire Clamp Type B - TM - (l=50 mm, t=6 mm, p=300 mm)</v>
      </c>
      <c r="C482" s="49" t="s">
        <v>28</v>
      </c>
      <c r="D482" s="86">
        <f>D472*1</f>
        <v>0</v>
      </c>
      <c r="E482" s="52">
        <f t="shared" si="116"/>
        <v>0</v>
      </c>
      <c r="F482" s="52">
        <f t="shared" si="117"/>
        <v>0</v>
      </c>
      <c r="G482" s="66">
        <f>IF([1]ISIAN_RAB!$G$18=4,(VLOOKUP(RINCIAN_RAB_JASA!A482,'[1]HS_SEP 24'!$B$12:P711,13,FALSE)),(VLOOKUP(RINCIAN_RAB_JASA!A482,'[1]HS_SEP 24'!$B$12:$P$520,4,FALSE)))</f>
        <v>54266</v>
      </c>
      <c r="H482" s="66">
        <f>IF([1]ISIAN_RAB!$G$18=4,(VLOOKUP(A482,'[1]HS_SEP 24'!$B$12:$P$519,14,FALSE)),(IF([1]ISIAN_RAB!$G$18=2,(VLOOKUP(A482,'[1]HS_SEP 24'!$B$12:$P$519,7,FALSE)),(IF([1]ISIAN_RAB!$G$18=3,(VLOOKUP(A482,'[1]HS_SEP 24'!$B$12:$P4710,9,FALSE)),(IF([1]ISIAN_RAB!$G$18=5,(VLOOKUP(A482,'[1]HS_SEP 24'!$B$12:$P$519,11,FALSE)),"salah")))))))</f>
        <v>8790.2099952932003</v>
      </c>
      <c r="I482" s="52">
        <f t="shared" si="118"/>
        <v>0</v>
      </c>
      <c r="J482" s="66">
        <f t="shared" si="119"/>
        <v>0</v>
      </c>
      <c r="K482" s="53">
        <f t="shared" si="120"/>
        <v>0</v>
      </c>
    </row>
    <row r="483" spans="1:11" ht="15" customHeight="1" x14ac:dyDescent="0.3">
      <c r="A483" s="47">
        <v>304</v>
      </c>
      <c r="B483" s="48" t="str">
        <f>VLOOKUP(A483,'[1]HS_SEP 24'!$B$12:$D$519,2,FALSE)</f>
        <v>Cousen/Thimble - (t = 2,5 mm)</v>
      </c>
      <c r="C483" s="49" t="s">
        <v>28</v>
      </c>
      <c r="D483" s="86">
        <f>D482*1</f>
        <v>0</v>
      </c>
      <c r="E483" s="52">
        <f t="shared" si="116"/>
        <v>0</v>
      </c>
      <c r="F483" s="52">
        <f t="shared" si="117"/>
        <v>0</v>
      </c>
      <c r="G483" s="66">
        <f>IF([1]ISIAN_RAB!$G$18=4,(VLOOKUP(RINCIAN_RAB_JASA!A483,'[1]HS_SEP 24'!$B$12:P712,13,FALSE)),(VLOOKUP(RINCIAN_RAB_JASA!A483,'[1]HS_SEP 24'!$B$12:$P$520,4,FALSE)))</f>
        <v>7775</v>
      </c>
      <c r="H483" s="66">
        <f>IF([1]ISIAN_RAB!$G$18=4,(VLOOKUP(A483,'[1]HS_SEP 24'!$B$12:$P$519,14,FALSE)),(IF([1]ISIAN_RAB!$G$18=2,(VLOOKUP(A483,'[1]HS_SEP 24'!$B$12:$P$519,7,FALSE)),(IF([1]ISIAN_RAB!$G$18=3,(VLOOKUP(A483,'[1]HS_SEP 24'!$B$12:$P4711,9,FALSE)),(IF([1]ISIAN_RAB!$G$18=5,(VLOOKUP(A483,'[1]HS_SEP 24'!$B$12:$P$519,11,FALSE)),"salah")))))))</f>
        <v>2397.7799987160902</v>
      </c>
      <c r="I483" s="52">
        <f t="shared" si="118"/>
        <v>0</v>
      </c>
      <c r="J483" s="66">
        <f t="shared" si="119"/>
        <v>0</v>
      </c>
      <c r="K483" s="53">
        <f t="shared" si="120"/>
        <v>0</v>
      </c>
    </row>
    <row r="484" spans="1:11" ht="15" customHeight="1" x14ac:dyDescent="0.3">
      <c r="A484" s="47">
        <v>438</v>
      </c>
      <c r="B484" s="48" t="str">
        <f>VLOOKUP(A484,'[1]HS_SEP 24'!$B$12:$D$519,2,FALSE)</f>
        <v>Preformed Termination 35 mm (542/u/2009)</v>
      </c>
      <c r="C484" s="49" t="s">
        <v>28</v>
      </c>
      <c r="D484" s="86">
        <f>D483</f>
        <v>0</v>
      </c>
      <c r="E484" s="52">
        <f t="shared" si="116"/>
        <v>0</v>
      </c>
      <c r="F484" s="52">
        <f t="shared" si="117"/>
        <v>0</v>
      </c>
      <c r="G484" s="66">
        <f>IF([1]ISIAN_RAB!$G$18=4,(VLOOKUP(RINCIAN_RAB_JASA!A484,'[1]HS_SEP 24'!$B$12:P713,13,FALSE)),(VLOOKUP(RINCIAN_RAB_JASA!A484,'[1]HS_SEP 24'!$B$12:$P$520,4,FALSE)))</f>
        <v>56550</v>
      </c>
      <c r="H484" s="66">
        <f>IF([1]ISIAN_RAB!$G$18=4,(VLOOKUP(A484,'[1]HS_SEP 24'!$B$12:$P$519,14,FALSE)),(IF([1]ISIAN_RAB!$G$18=2,(VLOOKUP(A484,'[1]HS_SEP 24'!$B$12:$P$519,7,FALSE)),(IF([1]ISIAN_RAB!$G$18=3,(VLOOKUP(A484,'[1]HS_SEP 24'!$B$12:$P4712,9,FALSE)),(IF([1]ISIAN_RAB!$G$18=5,(VLOOKUP(A484,'[1]HS_SEP 24'!$B$12:$P$519,11,FALSE)),"salah")))))))</f>
        <v>15981.5699914425</v>
      </c>
      <c r="I484" s="52">
        <f t="shared" si="118"/>
        <v>0</v>
      </c>
      <c r="J484" s="66">
        <f t="shared" si="119"/>
        <v>0</v>
      </c>
      <c r="K484" s="53">
        <f t="shared" si="120"/>
        <v>0</v>
      </c>
    </row>
    <row r="485" spans="1:11" ht="15" customHeight="1" x14ac:dyDescent="0.3">
      <c r="A485" s="47">
        <v>503</v>
      </c>
      <c r="B485" s="48" t="str">
        <f>VLOOKUP(A485,'[1]HS_SEP 24'!$B$12:$D$519,2,FALSE)</f>
        <v>Washer 45 x 45 x 3,5 - HDG</v>
      </c>
      <c r="C485" s="49" t="s">
        <v>28</v>
      </c>
      <c r="D485" s="86">
        <f>D472*10</f>
        <v>0</v>
      </c>
      <c r="E485" s="52">
        <f t="shared" si="116"/>
        <v>0</v>
      </c>
      <c r="F485" s="52">
        <f t="shared" si="117"/>
        <v>0</v>
      </c>
      <c r="G485" s="66">
        <f>IF([1]ISIAN_RAB!$G$18=4,(VLOOKUP(RINCIAN_RAB_JASA!A485,'[1]HS_SEP 24'!$B$12:P714,13,FALSE)),(VLOOKUP(RINCIAN_RAB_JASA!A485,'[1]HS_SEP 24'!$B$12:$P$520,4,FALSE)))</f>
        <v>4267</v>
      </c>
      <c r="H485" s="66">
        <f>IF([1]ISIAN_RAB!$G$18=4,(VLOOKUP(A485,'[1]HS_SEP 24'!$B$12:$P$519,14,FALSE)),(IF([1]ISIAN_RAB!$G$18=2,(VLOOKUP(A485,'[1]HS_SEP 24'!$B$12:$P$519,7,FALSE)),(IF([1]ISIAN_RAB!$G$18=3,(VLOOKUP(A485,'[1]HS_SEP 24'!$B$12:$P4713,9,FALSE)),(IF([1]ISIAN_RAB!$G$18=5,(VLOOKUP(A485,'[1]HS_SEP 24'!$B$12:$P$519,11,FALSE)),"salah")))))))</f>
        <v>533.60999971427304</v>
      </c>
      <c r="I485" s="52">
        <f t="shared" si="118"/>
        <v>0</v>
      </c>
      <c r="J485" s="66">
        <f t="shared" si="119"/>
        <v>0</v>
      </c>
      <c r="K485" s="53">
        <f t="shared" si="120"/>
        <v>0</v>
      </c>
    </row>
    <row r="486" spans="1:11" ht="15" customHeight="1" x14ac:dyDescent="0.3">
      <c r="A486" s="47">
        <v>25</v>
      </c>
      <c r="B486" s="48" t="str">
        <f>VLOOKUP(A486,'[1]HS_SEP 24'!$B$12:$D$519,2,FALSE)</f>
        <v>Bolt &amp; Nut M.14x 25 - HDG</v>
      </c>
      <c r="C486" s="186" t="s">
        <v>28</v>
      </c>
      <c r="D486" s="66">
        <f>D472*8</f>
        <v>0</v>
      </c>
      <c r="E486" s="52">
        <f t="shared" si="116"/>
        <v>0</v>
      </c>
      <c r="F486" s="52">
        <f t="shared" si="117"/>
        <v>0</v>
      </c>
      <c r="G486" s="66">
        <f>IF([1]ISIAN_RAB!$G$18=4,(VLOOKUP(RINCIAN_RAB_JASA!A486,'[1]HS_SEP 24'!$B$12:P715,13,FALSE)),(VLOOKUP(RINCIAN_RAB_JASA!A486,'[1]HS_SEP 24'!$B$12:$P$520,4,FALSE)))</f>
        <v>12707.3192948326</v>
      </c>
      <c r="H486" s="66">
        <f>IF([1]ISIAN_RAB!$G$18=4,(VLOOKUP(A486,'[1]HS_SEP 24'!$B$12:$P$519,14,FALSE)),(IF([1]ISIAN_RAB!$G$18=2,(VLOOKUP(A486,'[1]HS_SEP 24'!$B$12:$P$519,7,FALSE)),(IF([1]ISIAN_RAB!$G$18=3,(VLOOKUP(A486,'[1]HS_SEP 24'!$B$12:$P4714,9,FALSE)),(IF([1]ISIAN_RAB!$G$18=5,(VLOOKUP(A486,'[1]HS_SEP 24'!$B$12:$P$519,11,FALSE)),"salah")))))))</f>
        <v>2397.7799987160902</v>
      </c>
      <c r="I486" s="52">
        <f t="shared" si="118"/>
        <v>0</v>
      </c>
      <c r="J486" s="66">
        <f t="shared" si="119"/>
        <v>0</v>
      </c>
      <c r="K486" s="53">
        <f t="shared" si="120"/>
        <v>0</v>
      </c>
    </row>
    <row r="487" spans="1:11" ht="15" customHeight="1" x14ac:dyDescent="0.3">
      <c r="A487" s="195"/>
      <c r="B487" s="196" t="s">
        <v>32</v>
      </c>
      <c r="C487" s="186"/>
      <c r="D487" s="66"/>
      <c r="E487" s="52"/>
      <c r="F487" s="52"/>
      <c r="G487" s="66"/>
      <c r="H487" s="66"/>
      <c r="I487" s="52"/>
      <c r="J487" s="66"/>
      <c r="K487" s="53"/>
    </row>
    <row r="488" spans="1:11" ht="15" customHeight="1" x14ac:dyDescent="0.3">
      <c r="A488" s="193">
        <v>351</v>
      </c>
      <c r="B488" s="48" t="str">
        <f>VLOOKUP(A488,'[1]HS_SEP 24'!$B$12:$D$519,2,FALSE)</f>
        <v>Insulator - Strain Insulator 20 kV lengkap (SIR) Porcelain (Tarik)</v>
      </c>
      <c r="C488" s="186" t="s">
        <v>26</v>
      </c>
      <c r="D488" s="187">
        <f>D472*3</f>
        <v>0</v>
      </c>
      <c r="E488" s="52">
        <f t="shared" si="116"/>
        <v>0</v>
      </c>
      <c r="F488" s="52">
        <f t="shared" si="117"/>
        <v>0</v>
      </c>
      <c r="G488" s="66" t="str">
        <f>IF([1]ISIAN_RAB!$G$18=4,(VLOOKUP(RINCIAN_RAB_JASA!A488,'[1]HS_SEP 24'!$B$12:P717,13,FALSE)),(VLOOKUP(RINCIAN_RAB_JASA!A488,'[1]HS_SEP 24'!$B$12:$P$520,4,FALSE)))</f>
        <v>PLN</v>
      </c>
      <c r="H488" s="66">
        <f>IF([1]ISIAN_RAB!$G$18=4,(VLOOKUP(A488,'[1]HS_SEP 24'!$B$12:$P$519,14,FALSE)),(IF([1]ISIAN_RAB!$G$18=2,(VLOOKUP(A488,'[1]HS_SEP 24'!$B$12:$P$519,7,FALSE)),(IF([1]ISIAN_RAB!$G$18=3,(VLOOKUP(A488,'[1]HS_SEP 24'!$B$12:$P4716,9,FALSE)),(IF([1]ISIAN_RAB!$G$18=5,(VLOOKUP(A488,'[1]HS_SEP 24'!$B$12:$P$519,11,FALSE)),"salah")))))))</f>
        <v>26328.059985902401</v>
      </c>
      <c r="I488" s="52" t="str">
        <f t="shared" si="118"/>
        <v>PLN</v>
      </c>
      <c r="J488" s="66">
        <f t="shared" si="119"/>
        <v>0</v>
      </c>
      <c r="K488" s="53">
        <f t="shared" si="120"/>
        <v>0</v>
      </c>
    </row>
    <row r="489" spans="1:11" ht="15" customHeight="1" x14ac:dyDescent="0.3">
      <c r="A489" s="47">
        <v>350</v>
      </c>
      <c r="B489" s="48" t="str">
        <f>VLOOKUP(A489,'[1]HS_SEP 24'!$B$12:$D$519,2,FALSE)</f>
        <v>Insulator - Pin Post Insulator 20 kV;12,5 kN - Porcelain (Tumpu)</v>
      </c>
      <c r="C489" s="186" t="s">
        <v>26</v>
      </c>
      <c r="D489" s="187">
        <f>D472*6</f>
        <v>0</v>
      </c>
      <c r="E489" s="52">
        <f t="shared" si="116"/>
        <v>0</v>
      </c>
      <c r="F489" s="52">
        <f t="shared" si="117"/>
        <v>0</v>
      </c>
      <c r="G489" s="66" t="str">
        <f>IF([1]ISIAN_RAB!$G$18=4,(VLOOKUP(RINCIAN_RAB_JASA!A489,'[1]HS_SEP 24'!$B$12:P718,13,FALSE)),(VLOOKUP(RINCIAN_RAB_JASA!A489,'[1]HS_SEP 24'!$B$12:$P$520,4,FALSE)))</f>
        <v>PLN</v>
      </c>
      <c r="H489" s="66">
        <f>IF([1]ISIAN_RAB!$G$18=4,(VLOOKUP(A489,'[1]HS_SEP 24'!$B$12:$P$519,14,FALSE)),(IF([1]ISIAN_RAB!$G$18=2,(VLOOKUP(A489,'[1]HS_SEP 24'!$B$12:$P$519,7,FALSE)),(IF([1]ISIAN_RAB!$G$18=3,(VLOOKUP(A489,'[1]HS_SEP 24'!$B$12:$P4717,9,FALSE)),(IF([1]ISIAN_RAB!$G$18=5,(VLOOKUP(A489,'[1]HS_SEP 24'!$B$12:$P$519,11,FALSE)),"salah")))))))</f>
        <v>23402.609987468801</v>
      </c>
      <c r="I489" s="52" t="str">
        <f t="shared" si="118"/>
        <v>PLN</v>
      </c>
      <c r="J489" s="66">
        <f t="shared" si="119"/>
        <v>0</v>
      </c>
      <c r="K489" s="53">
        <f t="shared" si="120"/>
        <v>0</v>
      </c>
    </row>
    <row r="490" spans="1:11" ht="15" customHeight="1" x14ac:dyDescent="0.3">
      <c r="A490" s="47">
        <v>440</v>
      </c>
      <c r="B490" s="48" t="str">
        <f>VLOOKUP(A490,'[1]HS_SEP 24'!$B$12:$D$519,2,FALSE)</f>
        <v>Preformed Top Tie 150 mm (Semi Cond/non metalic/Composite)</v>
      </c>
      <c r="C490" s="186" t="s">
        <v>28</v>
      </c>
      <c r="D490" s="187">
        <f>D489</f>
        <v>0</v>
      </c>
      <c r="E490" s="52">
        <f t="shared" si="116"/>
        <v>0</v>
      </c>
      <c r="F490" s="52">
        <f t="shared" si="117"/>
        <v>0</v>
      </c>
      <c r="G490" s="66" t="str">
        <f>IF([1]ISIAN_RAB!$G$18=4,(VLOOKUP(RINCIAN_RAB_JASA!A490,'[1]HS_SEP 24'!$B$12:P719,13,FALSE)),(VLOOKUP(RINCIAN_RAB_JASA!A490,'[1]HS_SEP 24'!$B$12:$P$520,4,FALSE)))</f>
        <v>PLN</v>
      </c>
      <c r="H490" s="66">
        <f>IF([1]ISIAN_RAB!$G$18=4,(VLOOKUP(A490,'[1]HS_SEP 24'!$B$12:$P$519,14,FALSE)),(IF([1]ISIAN_RAB!$G$18=2,(VLOOKUP(A490,'[1]HS_SEP 24'!$B$12:$P$519,7,FALSE)),(IF([1]ISIAN_RAB!$G$18=3,(VLOOKUP(A490,'[1]HS_SEP 24'!$B$12:$P4718,9,FALSE)),(IF([1]ISIAN_RAB!$G$18=5,(VLOOKUP(A490,'[1]HS_SEP 24'!$B$12:$P$519,11,FALSE)),"salah")))))))</f>
        <v>10654.379994295001</v>
      </c>
      <c r="I490" s="52" t="str">
        <f t="shared" si="118"/>
        <v>PLN</v>
      </c>
      <c r="J490" s="66">
        <f t="shared" si="119"/>
        <v>0</v>
      </c>
      <c r="K490" s="53">
        <f t="shared" si="120"/>
        <v>0</v>
      </c>
    </row>
    <row r="491" spans="1:11" ht="15" customHeight="1" x14ac:dyDescent="0.3">
      <c r="A491" s="47"/>
      <c r="B491" s="190"/>
      <c r="C491" s="186"/>
      <c r="D491" s="66"/>
      <c r="E491" s="66"/>
      <c r="F491" s="52"/>
      <c r="G491" s="66"/>
      <c r="H491" s="66"/>
      <c r="I491" s="52"/>
      <c r="J491" s="66"/>
      <c r="K491" s="53"/>
    </row>
    <row r="492" spans="1:11" s="63" customFormat="1" ht="15" customHeight="1" x14ac:dyDescent="0.3">
      <c r="A492" s="56"/>
      <c r="B492" s="57" t="s">
        <v>79</v>
      </c>
      <c r="C492" s="58"/>
      <c r="D492" s="181">
        <f>[1]ISIAN_RAB!D44</f>
        <v>0</v>
      </c>
      <c r="E492" s="61"/>
      <c r="F492" s="61"/>
      <c r="G492" s="61"/>
      <c r="H492" s="61"/>
      <c r="I492" s="61"/>
      <c r="J492" s="181"/>
      <c r="K492" s="184"/>
    </row>
    <row r="493" spans="1:11" ht="15" customHeight="1" x14ac:dyDescent="0.3">
      <c r="A493" s="47"/>
      <c r="B493" s="64" t="s">
        <v>31</v>
      </c>
      <c r="C493" s="49"/>
      <c r="D493" s="86"/>
      <c r="E493" s="52"/>
      <c r="F493" s="52"/>
      <c r="G493" s="52"/>
      <c r="H493" s="52"/>
      <c r="I493" s="52"/>
      <c r="J493" s="66"/>
      <c r="K493" s="134"/>
    </row>
    <row r="494" spans="1:11" ht="15" customHeight="1" x14ac:dyDescent="0.3">
      <c r="A494" s="47">
        <v>319</v>
      </c>
      <c r="B494" s="48" t="str">
        <f>VLOOKUP(A494,'[1]HS_SEP 24'!$B$12:$D$519,2,FALSE)</f>
        <v>Cross Arm UNP 100 - 3000 mm - (l=50 mm, t=5 mm, tgg=100 mm)</v>
      </c>
      <c r="C494" s="49" t="s">
        <v>28</v>
      </c>
      <c r="D494" s="86">
        <f>D492*2</f>
        <v>0</v>
      </c>
      <c r="E494" s="52">
        <f t="shared" ref="E494:E506" si="121">D494-F494</f>
        <v>0</v>
      </c>
      <c r="F494" s="52">
        <f t="shared" ref="F494:F506" si="122">IF(G494="PLN",D494,0)</f>
        <v>0</v>
      </c>
      <c r="G494" s="66">
        <f>IF([1]ISIAN_RAB!$G$18=4,(VLOOKUP(RINCIAN_RAB_JASA!A494,'[1]HS_SEP 24'!$B$12:P724,13,FALSE)),(VLOOKUP(RINCIAN_RAB_JASA!A494,'[1]HS_SEP 24'!$B$12:$P$520,4,FALSE)))</f>
        <v>763486</v>
      </c>
      <c r="H494" s="66">
        <f>IF([1]ISIAN_RAB!$G$18=4,(VLOOKUP(A494,'[1]HS_SEP 24'!$B$12:$P$519,14,FALSE)),(IF([1]ISIAN_RAB!$G$18=2,(VLOOKUP(A494,'[1]HS_SEP 24'!$B$12:$P$519,7,FALSE)),(IF([1]ISIAN_RAB!$G$18=3,(VLOOKUP(A494,'[1]HS_SEP 24'!$B$12:$P4723,9,FALSE)),(IF([1]ISIAN_RAB!$G$18=5,(VLOOKUP(A494,'[1]HS_SEP 24'!$B$12:$P$519,11,FALSE)),"salah")))))))</f>
        <v>61432.469967105397</v>
      </c>
      <c r="I494" s="52">
        <f t="shared" ref="I494:I506" si="123">IF(E494&lt;0,0,IF(G494="PLN","PLN",E494*G494))</f>
        <v>0</v>
      </c>
      <c r="J494" s="66">
        <f t="shared" ref="J494:J506" si="124">IF(D494&lt;0,0,D494*H494)</f>
        <v>0</v>
      </c>
      <c r="K494" s="53">
        <f t="shared" ref="K494:K506" si="125">SUM(I494:J494)</f>
        <v>0</v>
      </c>
    </row>
    <row r="495" spans="1:11" ht="15" customHeight="1" x14ac:dyDescent="0.3">
      <c r="A495" s="47">
        <v>270</v>
      </c>
      <c r="B495" s="48" t="str">
        <f>VLOOKUP(A495,'[1]HS_SEP 24'!$B$12:$D$519,2,FALSE)</f>
        <v>Arm Tie Type 900 - 3/4" - (t=2,3 mm)</v>
      </c>
      <c r="C495" s="49" t="s">
        <v>28</v>
      </c>
      <c r="D495" s="86">
        <f>D492*4</f>
        <v>0</v>
      </c>
      <c r="E495" s="52">
        <f t="shared" si="121"/>
        <v>0</v>
      </c>
      <c r="F495" s="52">
        <f t="shared" si="122"/>
        <v>0</v>
      </c>
      <c r="G495" s="66">
        <f>IF([1]ISIAN_RAB!$G$18=4,(VLOOKUP(RINCIAN_RAB_JASA!A495,'[1]HS_SEP 24'!$B$12:P725,13,FALSE)),(VLOOKUP(RINCIAN_RAB_JASA!A495,'[1]HS_SEP 24'!$B$12:$P$520,4,FALSE)))</f>
        <v>66518</v>
      </c>
      <c r="H495" s="66">
        <f>IF([1]ISIAN_RAB!$G$18=4,(VLOOKUP(A495,'[1]HS_SEP 24'!$B$12:$P$519,14,FALSE)),(IF([1]ISIAN_RAB!$G$18=2,(VLOOKUP(A495,'[1]HS_SEP 24'!$B$12:$P$519,7,FALSE)),(IF([1]ISIAN_RAB!$G$18=3,(VLOOKUP(A495,'[1]HS_SEP 24'!$B$12:$P4724,9,FALSE)),(IF([1]ISIAN_RAB!$G$18=5,(VLOOKUP(A495,'[1]HS_SEP 24'!$B$12:$P$519,11,FALSE)),"salah")))))))</f>
        <v>4794.5699974326999</v>
      </c>
      <c r="I495" s="52">
        <f t="shared" si="123"/>
        <v>0</v>
      </c>
      <c r="J495" s="66">
        <f t="shared" si="124"/>
        <v>0</v>
      </c>
      <c r="K495" s="53">
        <f t="shared" si="125"/>
        <v>0</v>
      </c>
    </row>
    <row r="496" spans="1:11" ht="15" customHeight="1" x14ac:dyDescent="0.3">
      <c r="A496" s="47">
        <v>287</v>
      </c>
      <c r="B496" s="48" t="str">
        <f>VLOOKUP(A496,'[1]HS_SEP 24'!$B$12:$D$519,2,FALSE)</f>
        <v>Bolt &amp; Nut M.16 x 400 (besi as) Double Arm - HDG</v>
      </c>
      <c r="C496" s="49" t="s">
        <v>26</v>
      </c>
      <c r="D496" s="66">
        <f>D492*3</f>
        <v>0</v>
      </c>
      <c r="E496" s="52">
        <f t="shared" si="121"/>
        <v>0</v>
      </c>
      <c r="F496" s="52">
        <f t="shared" si="122"/>
        <v>0</v>
      </c>
      <c r="G496" s="66">
        <f>IF([1]ISIAN_RAB!$G$18=4,(VLOOKUP(RINCIAN_RAB_JASA!A496,'[1]HS_SEP 24'!$B$12:P726,13,FALSE)),(VLOOKUP(RINCIAN_RAB_JASA!A496,'[1]HS_SEP 24'!$B$12:$P$520,4,FALSE)))</f>
        <v>63135</v>
      </c>
      <c r="H496" s="66">
        <f>IF([1]ISIAN_RAB!$G$18=4,(VLOOKUP(A496,'[1]HS_SEP 24'!$B$12:$P$519,14,FALSE)),(IF([1]ISIAN_RAB!$G$18=2,(VLOOKUP(A496,'[1]HS_SEP 24'!$B$12:$P$519,7,FALSE)),(IF([1]ISIAN_RAB!$G$18=3,(VLOOKUP(A496,'[1]HS_SEP 24'!$B$12:$P4725,9,FALSE)),(IF([1]ISIAN_RAB!$G$18=5,(VLOOKUP(A496,'[1]HS_SEP 24'!$B$12:$P$519,11,FALSE)),"salah")))))))</f>
        <v>4261.9499977179003</v>
      </c>
      <c r="I496" s="52">
        <f t="shared" si="123"/>
        <v>0</v>
      </c>
      <c r="J496" s="66">
        <f t="shared" si="124"/>
        <v>0</v>
      </c>
      <c r="K496" s="53">
        <f t="shared" si="125"/>
        <v>0</v>
      </c>
    </row>
    <row r="497" spans="1:11" ht="15" customHeight="1" x14ac:dyDescent="0.3">
      <c r="A497" s="47">
        <v>334</v>
      </c>
      <c r="B497" s="48" t="str">
        <f>VLOOKUP(A497,'[1]HS_SEP 24'!$B$12:$D$519,2,FALSE)</f>
        <v>Double Arm Band 8 " (t = 6 mm x 42 mm) HDG TM lengkap Bolt&amp;Nut-HDG</v>
      </c>
      <c r="C497" s="49" t="s">
        <v>28</v>
      </c>
      <c r="D497" s="86">
        <f>D492*2</f>
        <v>0</v>
      </c>
      <c r="E497" s="52">
        <f t="shared" si="121"/>
        <v>0</v>
      </c>
      <c r="F497" s="52">
        <f t="shared" si="122"/>
        <v>0</v>
      </c>
      <c r="G497" s="66">
        <f>IF([1]ISIAN_RAB!$G$18=4,(VLOOKUP(RINCIAN_RAB_JASA!A497,'[1]HS_SEP 24'!$B$12:P728,13,FALSE)),(VLOOKUP(RINCIAN_RAB_JASA!A497,'[1]HS_SEP 24'!$B$12:$P$520,4,FALSE)))</f>
        <v>137575</v>
      </c>
      <c r="H497" s="66">
        <f>IF([1]ISIAN_RAB!$G$18=4,(VLOOKUP(A497,'[1]HS_SEP 24'!$B$12:$P$519,14,FALSE)),(IF([1]ISIAN_RAB!$G$18=2,(VLOOKUP(A497,'[1]HS_SEP 24'!$B$12:$P$519,7,FALSE)),(IF([1]ISIAN_RAB!$G$18=3,(VLOOKUP(A497,'[1]HS_SEP 24'!$B$12:$P4727,9,FALSE)),(IF([1]ISIAN_RAB!$G$18=5,(VLOOKUP(A497,'[1]HS_SEP 24'!$B$12:$P$519,11,FALSE)),"salah")))))))</f>
        <v>21307.7699885906</v>
      </c>
      <c r="I497" s="52">
        <f t="shared" si="123"/>
        <v>0</v>
      </c>
      <c r="J497" s="66">
        <f t="shared" si="124"/>
        <v>0</v>
      </c>
      <c r="K497" s="53">
        <f t="shared" si="125"/>
        <v>0</v>
      </c>
    </row>
    <row r="498" spans="1:11" ht="15" customHeight="1" x14ac:dyDescent="0.3">
      <c r="A498" s="47">
        <v>267</v>
      </c>
      <c r="B498" s="48" t="str">
        <f>VLOOKUP(A498,'[1]HS_SEP 24'!$B$12:$D$519,2,FALSE)</f>
        <v>Arm Tie Band 8"(TM) (t = 6 mm x 42 mm) HDG TM lengkap Bolt&amp;Nut-HDG</v>
      </c>
      <c r="C498" s="49" t="s">
        <v>28</v>
      </c>
      <c r="D498" s="86">
        <f>D492*2</f>
        <v>0</v>
      </c>
      <c r="E498" s="52">
        <f t="shared" si="121"/>
        <v>0</v>
      </c>
      <c r="F498" s="52">
        <f t="shared" si="122"/>
        <v>0</v>
      </c>
      <c r="G498" s="66">
        <f>IF([1]ISIAN_RAB!$G$18=4,(VLOOKUP(RINCIAN_RAB_JASA!A498,'[1]HS_SEP 24'!$B$12:P729,13,FALSE)),(VLOOKUP(RINCIAN_RAB_JASA!A498,'[1]HS_SEP 24'!$B$12:$P$520,4,FALSE)))</f>
        <v>83629</v>
      </c>
      <c r="H498" s="66">
        <f>IF([1]ISIAN_RAB!$G$18=4,(VLOOKUP(A498,'[1]HS_SEP 24'!$B$12:$P$519,14,FALSE)),(IF([1]ISIAN_RAB!$G$18=2,(VLOOKUP(A498,'[1]HS_SEP 24'!$B$12:$P$519,7,FALSE)),(IF([1]ISIAN_RAB!$G$18=3,(VLOOKUP(A498,'[1]HS_SEP 24'!$B$12:$P4728,9,FALSE)),(IF([1]ISIAN_RAB!$G$18=5,(VLOOKUP(A498,'[1]HS_SEP 24'!$B$12:$P$519,11,FALSE)),"salah")))))))</f>
        <v>23971.859987164</v>
      </c>
      <c r="I498" s="52">
        <f t="shared" si="123"/>
        <v>0</v>
      </c>
      <c r="J498" s="66">
        <f t="shared" si="124"/>
        <v>0</v>
      </c>
      <c r="K498" s="53">
        <f t="shared" si="125"/>
        <v>0</v>
      </c>
    </row>
    <row r="499" spans="1:11" ht="15" customHeight="1" x14ac:dyDescent="0.3">
      <c r="A499" s="47">
        <v>288</v>
      </c>
      <c r="B499" s="48" t="str">
        <f>VLOOKUP(A499,'[1]HS_SEP 24'!$B$12:$D$519,2,FALSE)</f>
        <v>Bolt &amp; Nut M.16 x 50 - HDG</v>
      </c>
      <c r="C499" s="49" t="s">
        <v>28</v>
      </c>
      <c r="D499" s="66">
        <f>D492*4</f>
        <v>0</v>
      </c>
      <c r="E499" s="52">
        <f t="shared" si="121"/>
        <v>0</v>
      </c>
      <c r="F499" s="52">
        <f t="shared" si="122"/>
        <v>0</v>
      </c>
      <c r="G499" s="66">
        <f>IF([1]ISIAN_RAB!$G$18=4,(VLOOKUP(RINCIAN_RAB_JASA!A499,'[1]HS_SEP 24'!$B$12:P728,13,FALSE)),(VLOOKUP(RINCIAN_RAB_JASA!A499,'[1]HS_SEP 24'!$B$12:$P$520,4,FALSE)))</f>
        <v>11856</v>
      </c>
      <c r="H499" s="66">
        <f>IF([1]ISIAN_RAB!$G$18=4,(VLOOKUP(A499,'[1]HS_SEP 24'!$B$12:$P$519,14,FALSE)),(IF([1]ISIAN_RAB!$G$18=2,(VLOOKUP(A499,'[1]HS_SEP 24'!$B$12:$P$519,7,FALSE)),(IF([1]ISIAN_RAB!$G$18=3,(VLOOKUP(A499,'[1]HS_SEP 24'!$B$12:$P4727,9,FALSE)),(IF([1]ISIAN_RAB!$G$18=5,(VLOOKUP(A499,'[1]HS_SEP 24'!$B$12:$P$519,11,FALSE)),"salah")))))))</f>
        <v>2290.8599987733401</v>
      </c>
      <c r="I499" s="52">
        <f t="shared" si="123"/>
        <v>0</v>
      </c>
      <c r="J499" s="66">
        <f t="shared" si="124"/>
        <v>0</v>
      </c>
      <c r="K499" s="53">
        <f t="shared" si="125"/>
        <v>0</v>
      </c>
    </row>
    <row r="500" spans="1:11" ht="15" customHeight="1" x14ac:dyDescent="0.3">
      <c r="A500" s="47">
        <v>289</v>
      </c>
      <c r="B500" s="48" t="str">
        <f>VLOOKUP(A500,'[1]HS_SEP 24'!$B$12:$D$519,2,FALSE)</f>
        <v>Bolt &amp; Nut M.16 x 75 - HDG</v>
      </c>
      <c r="C500" s="186" t="s">
        <v>28</v>
      </c>
      <c r="D500" s="66">
        <f>D492*4</f>
        <v>0</v>
      </c>
      <c r="E500" s="52">
        <f t="shared" si="121"/>
        <v>0</v>
      </c>
      <c r="F500" s="52">
        <f t="shared" si="122"/>
        <v>0</v>
      </c>
      <c r="G500" s="66">
        <f>IF([1]ISIAN_RAB!$G$18=4,(VLOOKUP(RINCIAN_RAB_JASA!A500,'[1]HS_SEP 24'!$B$12:P734,13,FALSE)),(VLOOKUP(RINCIAN_RAB_JASA!A500,'[1]HS_SEP 24'!$B$12:$P$520,4,FALSE)))</f>
        <v>14122</v>
      </c>
      <c r="H500" s="66">
        <f>IF([1]ISIAN_RAB!$G$18=4,(VLOOKUP(A500,'[1]HS_SEP 24'!$B$12:$P$519,14,FALSE)),(IF([1]ISIAN_RAB!$G$18=2,(VLOOKUP(A500,'[1]HS_SEP 24'!$B$12:$P$519,7,FALSE)),(IF([1]ISIAN_RAB!$G$18=3,(VLOOKUP(A500,'[1]HS_SEP 24'!$B$12:$P4733,9,FALSE)),(IF([1]ISIAN_RAB!$G$18=5,(VLOOKUP(A500,'[1]HS_SEP 24'!$B$12:$P$519,11,FALSE)),"salah")))))))</f>
        <v>2344.3199987447101</v>
      </c>
      <c r="I500" s="52">
        <f t="shared" si="123"/>
        <v>0</v>
      </c>
      <c r="J500" s="66">
        <f t="shared" si="124"/>
        <v>0</v>
      </c>
      <c r="K500" s="53">
        <f t="shared" si="125"/>
        <v>0</v>
      </c>
    </row>
    <row r="501" spans="1:11" ht="15" customHeight="1" x14ac:dyDescent="0.3">
      <c r="A501" s="47">
        <v>346</v>
      </c>
      <c r="B501" s="48" t="str">
        <f>VLOOKUP(A501,'[1]HS_SEP 24'!$B$12:$D$519,2,FALSE)</f>
        <v>Ground Wire Clamp Type B - TM - (l=50 mm, t=6 mm, p=300 mm)</v>
      </c>
      <c r="C501" s="49" t="s">
        <v>28</v>
      </c>
      <c r="D501" s="66">
        <f>D492*1</f>
        <v>0</v>
      </c>
      <c r="E501" s="52">
        <f t="shared" si="121"/>
        <v>0</v>
      </c>
      <c r="F501" s="52">
        <f t="shared" si="122"/>
        <v>0</v>
      </c>
      <c r="G501" s="66">
        <f>IF([1]ISIAN_RAB!$G$18=4,(VLOOKUP(RINCIAN_RAB_JASA!A501,'[1]HS_SEP 24'!$B$12:P729,13,FALSE)),(VLOOKUP(RINCIAN_RAB_JASA!A501,'[1]HS_SEP 24'!$B$12:$P$520,4,FALSE)))</f>
        <v>54266</v>
      </c>
      <c r="H501" s="66">
        <f>IF([1]ISIAN_RAB!$G$18=4,(VLOOKUP(A501,'[1]HS_SEP 24'!$B$12:$P$519,14,FALSE)),(IF([1]ISIAN_RAB!$G$18=2,(VLOOKUP(A501,'[1]HS_SEP 24'!$B$12:$P$519,7,FALSE)),(IF([1]ISIAN_RAB!$G$18=3,(VLOOKUP(A501,'[1]HS_SEP 24'!$B$12:$P4728,9,FALSE)),(IF([1]ISIAN_RAB!$G$18=5,(VLOOKUP(A501,'[1]HS_SEP 24'!$B$12:$P$519,11,FALSE)),"salah")))))))</f>
        <v>8790.2099952932003</v>
      </c>
      <c r="I501" s="52">
        <f t="shared" si="123"/>
        <v>0</v>
      </c>
      <c r="J501" s="66">
        <f t="shared" si="124"/>
        <v>0</v>
      </c>
      <c r="K501" s="53">
        <f t="shared" si="125"/>
        <v>0</v>
      </c>
    </row>
    <row r="502" spans="1:11" ht="15" customHeight="1" x14ac:dyDescent="0.3">
      <c r="A502" s="47">
        <v>304</v>
      </c>
      <c r="B502" s="48" t="str">
        <f>VLOOKUP(A502,'[1]HS_SEP 24'!$B$12:$D$519,2,FALSE)</f>
        <v>Cousen/Thimble - (t = 2,5 mm)</v>
      </c>
      <c r="C502" s="49" t="s">
        <v>28</v>
      </c>
      <c r="D502" s="66">
        <f>D492*2</f>
        <v>0</v>
      </c>
      <c r="E502" s="52">
        <f t="shared" si="121"/>
        <v>0</v>
      </c>
      <c r="F502" s="52">
        <f t="shared" si="122"/>
        <v>0</v>
      </c>
      <c r="G502" s="66">
        <f>IF([1]ISIAN_RAB!$G$18=4,(VLOOKUP(RINCIAN_RAB_JASA!A502,'[1]HS_SEP 24'!$B$12:P730,13,FALSE)),(VLOOKUP(RINCIAN_RAB_JASA!A502,'[1]HS_SEP 24'!$B$12:$P$520,4,FALSE)))</f>
        <v>7775</v>
      </c>
      <c r="H502" s="66">
        <f>IF([1]ISIAN_RAB!$G$18=4,(VLOOKUP(A502,'[1]HS_SEP 24'!$B$12:$P$519,14,FALSE)),(IF([1]ISIAN_RAB!$G$18=2,(VLOOKUP(A502,'[1]HS_SEP 24'!$B$12:$P$519,7,FALSE)),(IF([1]ISIAN_RAB!$G$18=3,(VLOOKUP(A502,'[1]HS_SEP 24'!$B$12:$P4729,9,FALSE)),(IF([1]ISIAN_RAB!$G$18=5,(VLOOKUP(A502,'[1]HS_SEP 24'!$B$12:$P$519,11,FALSE)),"salah")))))))</f>
        <v>2397.7799987160902</v>
      </c>
      <c r="I502" s="52">
        <f t="shared" si="123"/>
        <v>0</v>
      </c>
      <c r="J502" s="66">
        <f t="shared" si="124"/>
        <v>0</v>
      </c>
      <c r="K502" s="53">
        <f t="shared" si="125"/>
        <v>0</v>
      </c>
    </row>
    <row r="503" spans="1:11" ht="15" customHeight="1" x14ac:dyDescent="0.3">
      <c r="A503" s="47">
        <v>438</v>
      </c>
      <c r="B503" s="48" t="str">
        <f>VLOOKUP(A503,'[1]HS_SEP 24'!$B$12:$D$519,2,FALSE)</f>
        <v>Preformed Termination 35 mm (542/u/2009)</v>
      </c>
      <c r="C503" s="49" t="s">
        <v>28</v>
      </c>
      <c r="D503" s="66">
        <f>D502</f>
        <v>0</v>
      </c>
      <c r="E503" s="52">
        <f t="shared" si="121"/>
        <v>0</v>
      </c>
      <c r="F503" s="52">
        <f t="shared" si="122"/>
        <v>0</v>
      </c>
      <c r="G503" s="66">
        <f>IF([1]ISIAN_RAB!$G$18=4,(VLOOKUP(RINCIAN_RAB_JASA!A503,'[1]HS_SEP 24'!$B$12:P731,13,FALSE)),(VLOOKUP(RINCIAN_RAB_JASA!A503,'[1]HS_SEP 24'!$B$12:$P$520,4,FALSE)))</f>
        <v>56550</v>
      </c>
      <c r="H503" s="66">
        <f>IF([1]ISIAN_RAB!$G$18=4,(VLOOKUP(A503,'[1]HS_SEP 24'!$B$12:$P$519,14,FALSE)),(IF([1]ISIAN_RAB!$G$18=2,(VLOOKUP(A503,'[1]HS_SEP 24'!$B$12:$P$519,7,FALSE)),(IF([1]ISIAN_RAB!$G$18=3,(VLOOKUP(A503,'[1]HS_SEP 24'!$B$12:$P4730,9,FALSE)),(IF([1]ISIAN_RAB!$G$18=5,(VLOOKUP(A503,'[1]HS_SEP 24'!$B$12:$P$519,11,FALSE)),"salah")))))))</f>
        <v>15981.5699914425</v>
      </c>
      <c r="I503" s="52">
        <f t="shared" si="123"/>
        <v>0</v>
      </c>
      <c r="J503" s="66">
        <f t="shared" si="124"/>
        <v>0</v>
      </c>
      <c r="K503" s="53">
        <f t="shared" si="125"/>
        <v>0</v>
      </c>
    </row>
    <row r="504" spans="1:11" ht="15" customHeight="1" x14ac:dyDescent="0.3">
      <c r="A504" s="47">
        <v>327</v>
      </c>
      <c r="B504" s="48" t="str">
        <f>VLOOKUP(A504,'[1]HS_SEP 24'!$B$12:$D$519,2,FALSE)</f>
        <v>Cross Arm UNP 80 - 3000 (l=45 mm,t=3,5 mm,tgg=80 mm)</v>
      </c>
      <c r="C504" s="49" t="s">
        <v>28</v>
      </c>
      <c r="D504" s="86">
        <f>D492</f>
        <v>0</v>
      </c>
      <c r="E504" s="52">
        <f t="shared" si="121"/>
        <v>0</v>
      </c>
      <c r="F504" s="52">
        <f t="shared" si="122"/>
        <v>0</v>
      </c>
      <c r="G504" s="66">
        <f>IF([1]ISIAN_RAB!$G$18=4,(VLOOKUP(RINCIAN_RAB_JASA!A504,'[1]HS_SEP 24'!$B$12:P733,13,FALSE)),(VLOOKUP(RINCIAN_RAB_JASA!A504,'[1]HS_SEP 24'!$B$12:$P$520,4,FALSE)))</f>
        <v>438420</v>
      </c>
      <c r="H504" s="66">
        <f>IF([1]ISIAN_RAB!$G$18=4,(VLOOKUP(A504,'[1]HS_SEP 24'!$B$12:$P$519,14,FALSE)),(IF([1]ISIAN_RAB!$G$18=2,(VLOOKUP(A504,'[1]HS_SEP 24'!$B$12:$P$519,7,FALSE)),(IF([1]ISIAN_RAB!$G$18=3,(VLOOKUP(A504,'[1]HS_SEP 24'!$B$12:$P4732,9,FALSE)),(IF([1]ISIAN_RAB!$G$18=5,(VLOOKUP(A504,'[1]HS_SEP 24'!$B$12:$P$519,11,FALSE)),"salah")))))))</f>
        <v>46805.219974937703</v>
      </c>
      <c r="I504" s="52">
        <f t="shared" si="123"/>
        <v>0</v>
      </c>
      <c r="J504" s="66">
        <f t="shared" si="124"/>
        <v>0</v>
      </c>
      <c r="K504" s="53">
        <f t="shared" si="125"/>
        <v>0</v>
      </c>
    </row>
    <row r="505" spans="1:11" ht="15" customHeight="1" x14ac:dyDescent="0.3">
      <c r="A505" s="47">
        <v>447</v>
      </c>
      <c r="B505" s="48" t="str">
        <f>VLOOKUP(A505,'[1]HS_SEP 24'!$B$12:$D$519,2,FALSE)</f>
        <v>Single Arm Band 8" (t = 6 mm x 42 mm) HDG TM lengkap Nut-HDG</v>
      </c>
      <c r="C505" s="49" t="s">
        <v>28</v>
      </c>
      <c r="D505" s="86">
        <f>D492*2</f>
        <v>0</v>
      </c>
      <c r="E505" s="52">
        <f t="shared" si="121"/>
        <v>0</v>
      </c>
      <c r="F505" s="52">
        <f t="shared" si="122"/>
        <v>0</v>
      </c>
      <c r="G505" s="66">
        <f>IF([1]ISIAN_RAB!$G$18=4,(VLOOKUP(RINCIAN_RAB_JASA!A505,'[1]HS_SEP 24'!$B$12:P734,13,FALSE)),(VLOOKUP(RINCIAN_RAB_JASA!A505,'[1]HS_SEP 24'!$B$12:$P$520,4,FALSE)))</f>
        <v>97397</v>
      </c>
      <c r="H505" s="66">
        <f>IF([1]ISIAN_RAB!$G$18=4,(VLOOKUP(A505,'[1]HS_SEP 24'!$B$12:$P$519,14,FALSE)),(IF([1]ISIAN_RAB!$G$18=2,(VLOOKUP(A505,'[1]HS_SEP 24'!$B$12:$P$519,7,FALSE)),(IF([1]ISIAN_RAB!$G$18=3,(VLOOKUP(A505,'[1]HS_SEP 24'!$B$12:$P4733,9,FALSE)),(IF([1]ISIAN_RAB!$G$18=5,(VLOOKUP(A505,'[1]HS_SEP 24'!$B$12:$P$519,11,FALSE)),"salah")))))))</f>
        <v>9589.1399948653998</v>
      </c>
      <c r="I505" s="52">
        <f t="shared" si="123"/>
        <v>0</v>
      </c>
      <c r="J505" s="66">
        <f t="shared" si="124"/>
        <v>0</v>
      </c>
      <c r="K505" s="53">
        <f t="shared" si="125"/>
        <v>0</v>
      </c>
    </row>
    <row r="506" spans="1:11" ht="15" customHeight="1" x14ac:dyDescent="0.3">
      <c r="A506" s="47">
        <v>503</v>
      </c>
      <c r="B506" s="48" t="str">
        <f>VLOOKUP(A506,'[1]HS_SEP 24'!$B$12:$D$519,2,FALSE)</f>
        <v>Washer 45 x 45 x 3,5 - HDG</v>
      </c>
      <c r="C506" s="49" t="s">
        <v>28</v>
      </c>
      <c r="D506" s="86">
        <f>D492*20</f>
        <v>0</v>
      </c>
      <c r="E506" s="52">
        <f t="shared" si="121"/>
        <v>0</v>
      </c>
      <c r="F506" s="52">
        <f t="shared" si="122"/>
        <v>0</v>
      </c>
      <c r="G506" s="66">
        <f>IF([1]ISIAN_RAB!$G$18=4,(VLOOKUP(RINCIAN_RAB_JASA!A506,'[1]HS_SEP 24'!$B$12:P735,13,FALSE)),(VLOOKUP(RINCIAN_RAB_JASA!A506,'[1]HS_SEP 24'!$B$12:$P$520,4,FALSE)))</f>
        <v>4267</v>
      </c>
      <c r="H506" s="66">
        <f>IF([1]ISIAN_RAB!$G$18=4,(VLOOKUP(A506,'[1]HS_SEP 24'!$B$12:$P$519,14,FALSE)),(IF([1]ISIAN_RAB!$G$18=2,(VLOOKUP(A506,'[1]HS_SEP 24'!$B$12:$P$519,7,FALSE)),(IF([1]ISIAN_RAB!$G$18=3,(VLOOKUP(A506,'[1]HS_SEP 24'!$B$12:$P4734,9,FALSE)),(IF([1]ISIAN_RAB!$G$18=5,(VLOOKUP(A506,'[1]HS_SEP 24'!$B$12:$P$519,11,FALSE)),"salah")))))))</f>
        <v>533.60999971427304</v>
      </c>
      <c r="I506" s="52">
        <f t="shared" si="123"/>
        <v>0</v>
      </c>
      <c r="J506" s="66">
        <f t="shared" si="124"/>
        <v>0</v>
      </c>
      <c r="K506" s="53">
        <f t="shared" si="125"/>
        <v>0</v>
      </c>
    </row>
    <row r="507" spans="1:11" ht="15" customHeight="1" x14ac:dyDescent="0.3">
      <c r="A507" s="192"/>
      <c r="B507" s="185" t="s">
        <v>32</v>
      </c>
      <c r="C507" s="186"/>
      <c r="D507" s="66"/>
      <c r="E507" s="52"/>
      <c r="F507" s="52"/>
      <c r="G507" s="66"/>
      <c r="H507" s="66"/>
      <c r="I507" s="52"/>
      <c r="J507" s="66"/>
      <c r="K507" s="53"/>
    </row>
    <row r="508" spans="1:11" ht="15" customHeight="1" x14ac:dyDescent="0.3">
      <c r="A508" s="47">
        <v>350</v>
      </c>
      <c r="B508" s="48" t="str">
        <f>VLOOKUP(A508,'[1]HS_SEP 24'!$B$12:$D$519,2,FALSE)</f>
        <v>Insulator - Pin Post Insulator 20 kV;12,5 kN - Porcelain (Tumpu)</v>
      </c>
      <c r="C508" s="49" t="s">
        <v>26</v>
      </c>
      <c r="D508" s="187">
        <f>D492*3</f>
        <v>0</v>
      </c>
      <c r="E508" s="52">
        <f>D508-F508</f>
        <v>0</v>
      </c>
      <c r="F508" s="52">
        <f>IF(G508="PLN",D508,0)</f>
        <v>0</v>
      </c>
      <c r="G508" s="44" t="str">
        <f>IF([1]ISIAN_RAB!$G$18=4,(VLOOKUP(RINCIAN_RAB_JASA!A508,'[1]HS_SEP 24'!$B$12:P735,13,FALSE)),(VLOOKUP(RINCIAN_RAB_JASA!A508,'[1]HS_SEP 24'!$B$12:$P$520,4,FALSE)))</f>
        <v>PLN</v>
      </c>
      <c r="H508" s="66">
        <f>IF([1]ISIAN_RAB!$G$18=4,(VLOOKUP(A508,'[1]HS_SEP 24'!$B$12:$P$519,14,FALSE)),(IF([1]ISIAN_RAB!$G$18=2,(VLOOKUP(A508,'[1]HS_SEP 24'!$B$12:$P$519,7,FALSE)),(IF([1]ISIAN_RAB!$G$18=3,(VLOOKUP(A508,'[1]HS_SEP 24'!$B$12:$P4734,9,FALSE)),(IF([1]ISIAN_RAB!$G$18=5,(VLOOKUP(A508,'[1]HS_SEP 24'!$B$12:$P$519,11,FALSE)),"salah")))))))</f>
        <v>23402.609987468801</v>
      </c>
      <c r="I508" s="45" t="str">
        <f>IF(E508&lt;0,0,IF(G508="PLN","PLN",E508*G508))</f>
        <v>PLN</v>
      </c>
      <c r="J508" s="66">
        <f>IF(D508&lt;0,0,D508*H508)</f>
        <v>0</v>
      </c>
      <c r="K508" s="53">
        <f>SUM(I508:J508)</f>
        <v>0</v>
      </c>
    </row>
    <row r="509" spans="1:11" ht="15" customHeight="1" x14ac:dyDescent="0.3">
      <c r="A509" s="47">
        <v>440</v>
      </c>
      <c r="B509" s="48" t="str">
        <f>VLOOKUP(A509,'[1]HS_SEP 24'!$B$12:$D$519,2,FALSE)</f>
        <v>Preformed Top Tie 150 mm (Semi Cond/non metalic/Composite)</v>
      </c>
      <c r="C509" s="49" t="s">
        <v>28</v>
      </c>
      <c r="D509" s="187">
        <f>D508</f>
        <v>0</v>
      </c>
      <c r="E509" s="52">
        <f>D509-F509</f>
        <v>0</v>
      </c>
      <c r="F509" s="52">
        <f>IF(G509="PLN",D509,0)</f>
        <v>0</v>
      </c>
      <c r="G509" s="44" t="str">
        <f>IF([1]ISIAN_RAB!$G$18=4,(VLOOKUP(RINCIAN_RAB_JASA!A509,'[1]HS_SEP 24'!$B$12:P736,13,FALSE)),(VLOOKUP(RINCIAN_RAB_JASA!A509,'[1]HS_SEP 24'!$B$12:$P$520,4,FALSE)))</f>
        <v>PLN</v>
      </c>
      <c r="H509" s="66">
        <f>IF([1]ISIAN_RAB!$G$18=4,(VLOOKUP(A509,'[1]HS_SEP 24'!$B$12:$P$519,14,FALSE)),(IF([1]ISIAN_RAB!$G$18=2,(VLOOKUP(A509,'[1]HS_SEP 24'!$B$12:$P$519,7,FALSE)),(IF([1]ISIAN_RAB!$G$18=3,(VLOOKUP(A509,'[1]HS_SEP 24'!$B$12:$P4735,9,FALSE)),(IF([1]ISIAN_RAB!$G$18=5,(VLOOKUP(A509,'[1]HS_SEP 24'!$B$12:$P$519,11,FALSE)),"salah")))))))</f>
        <v>10654.379994295001</v>
      </c>
      <c r="I509" s="45" t="str">
        <f>IF(E509&lt;0,0,IF(G509="PLN","PLN",E509*G509))</f>
        <v>PLN</v>
      </c>
      <c r="J509" s="66">
        <f>IF(D509&lt;0,0,D509*H509)</f>
        <v>0</v>
      </c>
      <c r="K509" s="53">
        <f>SUM(I509:J509)</f>
        <v>0</v>
      </c>
    </row>
    <row r="510" spans="1:11" ht="15" customHeight="1" x14ac:dyDescent="0.3">
      <c r="A510" s="47">
        <v>351</v>
      </c>
      <c r="B510" s="48" t="str">
        <f>VLOOKUP(A510,'[1]HS_SEP 24'!$B$12:$D$519,2,FALSE)</f>
        <v>Insulator - Strain Insulator 20 kV lengkap (SIR) Porcelain (Tarik)</v>
      </c>
      <c r="C510" s="49" t="s">
        <v>26</v>
      </c>
      <c r="D510" s="187">
        <f>D492*6</f>
        <v>0</v>
      </c>
      <c r="E510" s="52">
        <f>D510-F510</f>
        <v>0</v>
      </c>
      <c r="F510" s="52">
        <f>IF(G510="PLN",D510,0)</f>
        <v>0</v>
      </c>
      <c r="G510" s="44" t="str">
        <f>IF([1]ISIAN_RAB!$G$18=4,(VLOOKUP(RINCIAN_RAB_JASA!A510,'[1]HS_SEP 24'!$B$12:P737,13,FALSE)),(VLOOKUP(RINCIAN_RAB_JASA!A510,'[1]HS_SEP 24'!$B$12:$P$520,4,FALSE)))</f>
        <v>PLN</v>
      </c>
      <c r="H510" s="66">
        <f>IF([1]ISIAN_RAB!$G$18=4,(VLOOKUP(A510,'[1]HS_SEP 24'!$B$12:$P$519,14,FALSE)),(IF([1]ISIAN_RAB!$G$18=2,(VLOOKUP(A510,'[1]HS_SEP 24'!$B$12:$P$519,7,FALSE)),(IF([1]ISIAN_RAB!$G$18=3,(VLOOKUP(A510,'[1]HS_SEP 24'!$B$12:$P4736,9,FALSE)),(IF([1]ISIAN_RAB!$G$18=5,(VLOOKUP(A510,'[1]HS_SEP 24'!$B$12:$P$519,11,FALSE)),"salah")))))))</f>
        <v>26328.059985902401</v>
      </c>
      <c r="I510" s="45" t="str">
        <f>IF(E510&lt;0,0,IF(G510="PLN","PLN",E510*G510))</f>
        <v>PLN</v>
      </c>
      <c r="J510" s="66">
        <f>IF(D510&lt;0,0,D510*H510)</f>
        <v>0</v>
      </c>
      <c r="K510" s="53">
        <f>SUM(I510:J510)</f>
        <v>0</v>
      </c>
    </row>
    <row r="511" spans="1:11" ht="15" customHeight="1" x14ac:dyDescent="0.3">
      <c r="A511" s="47">
        <v>39</v>
      </c>
      <c r="B511" s="48" t="str">
        <f>VLOOKUP(A511,'[1]HS_SEP 24'!$B$12:$D$519,2,FALSE)</f>
        <v>Compresion Joint Sleeve Non Tension 150 mm - Al</v>
      </c>
      <c r="C511" s="49" t="s">
        <v>28</v>
      </c>
      <c r="D511" s="197">
        <f>D492*3</f>
        <v>0</v>
      </c>
      <c r="E511" s="52">
        <f>D511-F511</f>
        <v>0</v>
      </c>
      <c r="F511" s="52">
        <f>IF(G511="PLN",D511,0)</f>
        <v>0</v>
      </c>
      <c r="G511" s="44" t="str">
        <f>IF([1]ISIAN_RAB!$G$18=4,(VLOOKUP(RINCIAN_RAB_JASA!A511,'[1]HS_SEP 24'!$B$12:P738,13,FALSE)),(VLOOKUP(RINCIAN_RAB_JASA!A511,'[1]HS_SEP 24'!$B$12:$P$520,4,FALSE)))</f>
        <v>PLN</v>
      </c>
      <c r="H511" s="66">
        <f>IF([1]ISIAN_RAB!$G$18=4,(VLOOKUP(A511,'[1]HS_SEP 24'!$B$12:$P$519,14,FALSE)),(IF([1]ISIAN_RAB!$G$18=2,(VLOOKUP(A511,'[1]HS_SEP 24'!$B$12:$P$519,7,FALSE)),(IF([1]ISIAN_RAB!$G$18=3,(VLOOKUP(A511,'[1]HS_SEP 24'!$B$12:$P4737,9,FALSE)),(IF([1]ISIAN_RAB!$G$18=5,(VLOOKUP(A511,'[1]HS_SEP 24'!$B$12:$P$519,11,FALSE)),"salah")))))))</f>
        <v>13317.479992869001</v>
      </c>
      <c r="I511" s="45" t="str">
        <f>IF(E511&lt;0,0,IF(G511="PLN","PLN",E511*G511))</f>
        <v>PLN</v>
      </c>
      <c r="J511" s="66">
        <f>IF(D511&lt;0,0,D511*H511)</f>
        <v>0</v>
      </c>
      <c r="K511" s="53">
        <f>SUM(I511:J511)</f>
        <v>0</v>
      </c>
    </row>
    <row r="512" spans="1:11" ht="15" customHeight="1" x14ac:dyDescent="0.3">
      <c r="A512" s="47">
        <v>205</v>
      </c>
      <c r="B512" s="48" t="str">
        <f>VLOOKUP(A512,'[1]HS_SEP 24'!$B$12:$D$519,2,FALSE)</f>
        <v>Pondasi type D (2 Tiang) (91/u/2009)</v>
      </c>
      <c r="C512" s="49" t="s">
        <v>28</v>
      </c>
      <c r="D512" s="197">
        <f>D492</f>
        <v>0</v>
      </c>
      <c r="E512" s="52">
        <f>D512-F512</f>
        <v>0</v>
      </c>
      <c r="F512" s="52">
        <f>IF(G512="PLN",D512,0)</f>
        <v>0</v>
      </c>
      <c r="G512" s="66">
        <f>IF([1]ISIAN_RAB!$G$18=4,(VLOOKUP(RINCIAN_RAB_JASA!A512,'[1]HS_SEP 24'!$B$12:P739,13,FALSE)),(VLOOKUP(RINCIAN_RAB_JASA!A512,'[1]HS_SEP 24'!$B$12:$P$520,4,FALSE)))</f>
        <v>946608.13611506706</v>
      </c>
      <c r="H512" s="66">
        <f>IF([1]ISIAN_RAB!$G$18=4,(VLOOKUP(A512,'[1]HS_SEP 24'!$B$12:$P$519,14,FALSE)),(IF([1]ISIAN_RAB!$G$18=2,(VLOOKUP(A512,'[1]HS_SEP 24'!$B$12:$P$519,7,FALSE)),(IF([1]ISIAN_RAB!$G$18=3,(VLOOKUP(A512,'[1]HS_SEP 24'!$B$12:$P4738,9,FALSE)),(IF([1]ISIAN_RAB!$G$18=5,(VLOOKUP(A512,'[1]HS_SEP 24'!$B$12:$P$519,11,FALSE)),"salah")))))))</f>
        <v>478072.97974401101</v>
      </c>
      <c r="I512" s="52">
        <f>IF(E512&lt;0,0,IF(G512="PLN","PLN",E512*G512))</f>
        <v>0</v>
      </c>
      <c r="J512" s="66">
        <f>IF(D512&lt;0,0,D512*H512)</f>
        <v>0</v>
      </c>
      <c r="K512" s="53">
        <f>SUM(I512:J512)</f>
        <v>0</v>
      </c>
    </row>
    <row r="513" spans="1:11" ht="15" customHeight="1" x14ac:dyDescent="0.3">
      <c r="A513" s="47"/>
      <c r="B513" s="48"/>
      <c r="C513" s="49"/>
      <c r="D513" s="86"/>
      <c r="E513" s="52"/>
      <c r="F513" s="52"/>
      <c r="G513" s="52"/>
      <c r="H513" s="52"/>
      <c r="I513" s="52"/>
      <c r="J513" s="66"/>
      <c r="K513" s="53"/>
    </row>
    <row r="514" spans="1:11" s="203" customFormat="1" ht="15" customHeight="1" x14ac:dyDescent="0.3">
      <c r="A514" s="198"/>
      <c r="B514" s="57" t="s">
        <v>80</v>
      </c>
      <c r="C514" s="199"/>
      <c r="D514" s="200">
        <f>[1]ISIAN_RAB!D45</f>
        <v>0</v>
      </c>
      <c r="E514" s="201"/>
      <c r="F514" s="201"/>
      <c r="G514" s="201"/>
      <c r="H514" s="201"/>
      <c r="I514" s="201"/>
      <c r="J514" s="200"/>
      <c r="K514" s="202"/>
    </row>
    <row r="515" spans="1:11" ht="15" customHeight="1" x14ac:dyDescent="0.3">
      <c r="A515" s="47"/>
      <c r="B515" s="64" t="s">
        <v>31</v>
      </c>
      <c r="C515" s="49"/>
      <c r="D515" s="86"/>
      <c r="E515" s="52"/>
      <c r="F515" s="52"/>
      <c r="G515" s="52"/>
      <c r="H515" s="52"/>
      <c r="I515" s="52"/>
      <c r="J515" s="66"/>
      <c r="K515" s="134"/>
    </row>
    <row r="516" spans="1:11" ht="15" customHeight="1" x14ac:dyDescent="0.3">
      <c r="A516" s="47">
        <v>319</v>
      </c>
      <c r="B516" s="48" t="str">
        <f>VLOOKUP(A516,'[1]HS_SEP 24'!$B$12:$D$519,2,FALSE)</f>
        <v>Cross Arm UNP 100 - 3000 mm - (l=50 mm, t=5 mm, tgg=100 mm)</v>
      </c>
      <c r="C516" s="49" t="s">
        <v>28</v>
      </c>
      <c r="D516" s="86">
        <f>D514*2</f>
        <v>0</v>
      </c>
      <c r="E516" s="52">
        <f t="shared" ref="E516:E538" si="126">D516-F516</f>
        <v>0</v>
      </c>
      <c r="F516" s="52">
        <f t="shared" ref="F516:F538" si="127">IF(G516="PLN",D516,0)</f>
        <v>0</v>
      </c>
      <c r="G516" s="66">
        <f>IF([1]ISIAN_RAB!$G$18=4,(VLOOKUP(RINCIAN_RAB_JASA!A516,'[1]HS_SEP 24'!$B$12:P743,13,FALSE)),(VLOOKUP(RINCIAN_RAB_JASA!A516,'[1]HS_SEP 24'!$B$12:$P$520,4,FALSE)))</f>
        <v>763486</v>
      </c>
      <c r="H516" s="66">
        <f>IF([1]ISIAN_RAB!$G$18=4,(VLOOKUP(A516,'[1]HS_SEP 24'!$B$12:$P$519,14,FALSE)),(IF([1]ISIAN_RAB!$G$18=2,(VLOOKUP(A516,'[1]HS_SEP 24'!$B$12:$P$519,7,FALSE)),(IF([1]ISIAN_RAB!$G$18=3,(VLOOKUP(A516,'[1]HS_SEP 24'!$B$12:$P4742,9,FALSE)),(IF([1]ISIAN_RAB!$G$18=5,(VLOOKUP(A516,'[1]HS_SEP 24'!$B$12:$P$519,11,FALSE)),"salah")))))))</f>
        <v>61432.469967105397</v>
      </c>
      <c r="I516" s="52">
        <f t="shared" ref="I516:I538" si="128">IF(E516&lt;0,0,IF(G516="PLN","PLN",E516*G516))</f>
        <v>0</v>
      </c>
      <c r="J516" s="66">
        <f t="shared" ref="J516:J538" si="129">IF(D516&lt;0,0,D516*H516)</f>
        <v>0</v>
      </c>
      <c r="K516" s="53">
        <f t="shared" ref="K516:K538" si="130">SUM(I516:J516)</f>
        <v>0</v>
      </c>
    </row>
    <row r="517" spans="1:11" ht="15" customHeight="1" x14ac:dyDescent="0.3">
      <c r="A517" s="47">
        <v>316</v>
      </c>
      <c r="B517" s="48" t="str">
        <f>VLOOKUP(A517,'[1]HS_SEP 24'!$B$12:$D$519,2,FALSE)</f>
        <v>Cross Arm UNP 100 - 2000 mm - (l=50 mm, t=5 mm, tgg=100 mm)-Tarik</v>
      </c>
      <c r="C517" s="49" t="s">
        <v>28</v>
      </c>
      <c r="D517" s="66">
        <f>D514*2</f>
        <v>0</v>
      </c>
      <c r="E517" s="52">
        <f t="shared" si="126"/>
        <v>0</v>
      </c>
      <c r="F517" s="52">
        <f t="shared" si="127"/>
        <v>0</v>
      </c>
      <c r="G517" s="66">
        <f>IF([1]ISIAN_RAB!$G$18=4,(VLOOKUP(RINCIAN_RAB_JASA!A517,'[1]HS_SEP 24'!$B$12:P744,13,FALSE)),(VLOOKUP(RINCIAN_RAB_JASA!A517,'[1]HS_SEP 24'!$B$12:$P$520,4,FALSE)))</f>
        <v>495328</v>
      </c>
      <c r="H517" s="66">
        <f>IF([1]ISIAN_RAB!$G$18=4,(VLOOKUP(A517,'[1]HS_SEP 24'!$B$12:$P$519,14,FALSE)),(IF([1]ISIAN_RAB!$G$18=2,(VLOOKUP(A517,'[1]HS_SEP 24'!$B$12:$P$519,7,FALSE)),(IF([1]ISIAN_RAB!$G$18=3,(VLOOKUP(A517,'[1]HS_SEP 24'!$B$12:$P4743,9,FALSE)),(IF([1]ISIAN_RAB!$G$18=5,(VLOOKUP(A517,'[1]HS_SEP 24'!$B$12:$P$519,11,FALSE)),"salah")))))))</f>
        <v>40955.309978070101</v>
      </c>
      <c r="I517" s="52">
        <f t="shared" si="128"/>
        <v>0</v>
      </c>
      <c r="J517" s="66">
        <f t="shared" si="129"/>
        <v>0</v>
      </c>
      <c r="K517" s="53">
        <f t="shared" si="130"/>
        <v>0</v>
      </c>
    </row>
    <row r="518" spans="1:11" ht="15" customHeight="1" x14ac:dyDescent="0.3">
      <c r="A518" s="47">
        <v>270</v>
      </c>
      <c r="B518" s="48" t="str">
        <f>VLOOKUP(A518,'[1]HS_SEP 24'!$B$12:$D$519,2,FALSE)</f>
        <v>Arm Tie Type 900 - 3/4" - (t=2,3 mm)</v>
      </c>
      <c r="C518" s="49" t="s">
        <v>28</v>
      </c>
      <c r="D518" s="66">
        <f>D514*4</f>
        <v>0</v>
      </c>
      <c r="E518" s="52">
        <f t="shared" si="126"/>
        <v>0</v>
      </c>
      <c r="F518" s="52">
        <f t="shared" si="127"/>
        <v>0</v>
      </c>
      <c r="G518" s="66">
        <f>IF([1]ISIAN_RAB!$G$18=4,(VLOOKUP(RINCIAN_RAB_JASA!A518,'[1]HS_SEP 24'!$B$12:P745,13,FALSE)),(VLOOKUP(RINCIAN_RAB_JASA!A518,'[1]HS_SEP 24'!$B$12:$P$520,4,FALSE)))</f>
        <v>66518</v>
      </c>
      <c r="H518" s="66">
        <f>IF([1]ISIAN_RAB!$G$18=4,(VLOOKUP(A518,'[1]HS_SEP 24'!$B$12:$P$519,14,FALSE)),(IF([1]ISIAN_RAB!$G$18=2,(VLOOKUP(A518,'[1]HS_SEP 24'!$B$12:$P$519,7,FALSE)),(IF([1]ISIAN_RAB!$G$18=3,(VLOOKUP(A518,'[1]HS_SEP 24'!$B$12:$P4744,9,FALSE)),(IF([1]ISIAN_RAB!$G$18=5,(VLOOKUP(A518,'[1]HS_SEP 24'!$B$12:$P$519,11,FALSE)),"salah")))))))</f>
        <v>4794.5699974326999</v>
      </c>
      <c r="I518" s="52">
        <f t="shared" si="128"/>
        <v>0</v>
      </c>
      <c r="J518" s="66">
        <f t="shared" si="129"/>
        <v>0</v>
      </c>
      <c r="K518" s="53">
        <f t="shared" si="130"/>
        <v>0</v>
      </c>
    </row>
    <row r="519" spans="1:11" ht="15" customHeight="1" x14ac:dyDescent="0.3">
      <c r="A519" s="47">
        <v>269</v>
      </c>
      <c r="B519" s="48" t="str">
        <f>VLOOKUP(A519,'[1]HS_SEP 24'!$B$12:$D$519,2,FALSE)</f>
        <v>Arm Tie Type 750 - 3/4" - (t=2,3 mm)</v>
      </c>
      <c r="C519" s="49" t="s">
        <v>28</v>
      </c>
      <c r="D519" s="66">
        <f>D514*2</f>
        <v>0</v>
      </c>
      <c r="E519" s="52">
        <f t="shared" si="126"/>
        <v>0</v>
      </c>
      <c r="F519" s="52">
        <f t="shared" si="127"/>
        <v>0</v>
      </c>
      <c r="G519" s="66">
        <f>IF([1]ISIAN_RAB!$G$18=4,(VLOOKUP(RINCIAN_RAB_JASA!A519,'[1]HS_SEP 24'!$B$12:P746,13,FALSE)),(VLOOKUP(RINCIAN_RAB_JASA!A519,'[1]HS_SEP 24'!$B$12:$P$520,4,FALSE)))</f>
        <v>59012</v>
      </c>
      <c r="H519" s="66">
        <f>IF([1]ISIAN_RAB!$G$18=4,(VLOOKUP(A519,'[1]HS_SEP 24'!$B$12:$P$519,14,FALSE)),(IF([1]ISIAN_RAB!$G$18=2,(VLOOKUP(A519,'[1]HS_SEP 24'!$B$12:$P$519,7,FALSE)),(IF([1]ISIAN_RAB!$G$18=3,(VLOOKUP(A519,'[1]HS_SEP 24'!$B$12:$P4745,9,FALSE)),(IF([1]ISIAN_RAB!$G$18=5,(VLOOKUP(A519,'[1]HS_SEP 24'!$B$12:$P$519,11,FALSE)),"salah")))))))</f>
        <v>4794.5699974326999</v>
      </c>
      <c r="I519" s="52">
        <f t="shared" si="128"/>
        <v>0</v>
      </c>
      <c r="J519" s="66">
        <f t="shared" si="129"/>
        <v>0</v>
      </c>
      <c r="K519" s="53">
        <f t="shared" si="130"/>
        <v>0</v>
      </c>
    </row>
    <row r="520" spans="1:11" ht="15" customHeight="1" x14ac:dyDescent="0.3">
      <c r="A520" s="47">
        <v>447</v>
      </c>
      <c r="B520" s="48" t="str">
        <f>VLOOKUP(A520,'[1]HS_SEP 24'!$B$12:$D$519,2,FALSE)</f>
        <v>Single Arm Band 8" (t = 6 mm x 42 mm) HDG TM lengkap Nut-HDG</v>
      </c>
      <c r="C520" s="49" t="s">
        <v>28</v>
      </c>
      <c r="D520" s="86">
        <f>D514*2</f>
        <v>0</v>
      </c>
      <c r="E520" s="52">
        <f t="shared" si="126"/>
        <v>0</v>
      </c>
      <c r="F520" s="52">
        <f t="shared" si="127"/>
        <v>0</v>
      </c>
      <c r="G520" s="66">
        <f>IF([1]ISIAN_RAB!$G$18=4,(VLOOKUP(RINCIAN_RAB_JASA!A520,'[1]HS_SEP 24'!$B$12:P748,13,FALSE)),(VLOOKUP(RINCIAN_RAB_JASA!A520,'[1]HS_SEP 24'!$B$12:$P$520,4,FALSE)))</f>
        <v>97397</v>
      </c>
      <c r="H520" s="66">
        <f>IF([1]ISIAN_RAB!$G$18=4,(VLOOKUP(A520,'[1]HS_SEP 24'!$B$12:$P$519,14,FALSE)),(IF([1]ISIAN_RAB!$G$18=2,(VLOOKUP(A520,'[1]HS_SEP 24'!$B$12:$P$519,7,FALSE)),(IF([1]ISIAN_RAB!$G$18=3,(VLOOKUP(A520,'[1]HS_SEP 24'!$B$12:$P4747,9,FALSE)),(IF([1]ISIAN_RAB!$G$18=5,(VLOOKUP(A520,'[1]HS_SEP 24'!$B$12:$P$519,11,FALSE)),"salah")))))))</f>
        <v>9589.1399948653998</v>
      </c>
      <c r="I520" s="52">
        <f t="shared" si="128"/>
        <v>0</v>
      </c>
      <c r="J520" s="66">
        <f t="shared" si="129"/>
        <v>0</v>
      </c>
      <c r="K520" s="53">
        <f t="shared" si="130"/>
        <v>0</v>
      </c>
    </row>
    <row r="521" spans="1:11" ht="15" customHeight="1" x14ac:dyDescent="0.3">
      <c r="A521" s="47">
        <v>6</v>
      </c>
      <c r="B521" s="48" t="str">
        <f>VLOOKUP(A521,'[1]HS_SEP 24'!$B$12:$D$519,2,FALSE)</f>
        <v>Arm Tie Band 9"(TM) (t = 6 mm x 42 mm) HDG TM lengkap Bolt&amp;Nut-HDG</v>
      </c>
      <c r="C521" s="49" t="s">
        <v>28</v>
      </c>
      <c r="D521" s="66">
        <f>D514</f>
        <v>0</v>
      </c>
      <c r="E521" s="52">
        <f t="shared" si="126"/>
        <v>0</v>
      </c>
      <c r="F521" s="52">
        <f t="shared" si="127"/>
        <v>0</v>
      </c>
      <c r="G521" s="66">
        <f>IF([1]ISIAN_RAB!$G$18=4,(VLOOKUP(RINCIAN_RAB_JASA!A521,'[1]HS_SEP 24'!$B$12:P748,13,FALSE)),(VLOOKUP(RINCIAN_RAB_JASA!A521,'[1]HS_SEP 24'!$B$12:$P$520,4,FALSE)))</f>
        <v>97200.320060473998</v>
      </c>
      <c r="H521" s="66">
        <f>IF([1]ISIAN_RAB!$G$18=4,(VLOOKUP(A521,'[1]HS_SEP 24'!$B$12:$P$519,14,FALSE)),(IF([1]ISIAN_RAB!$G$18=2,(VLOOKUP(A521,'[1]HS_SEP 24'!$B$12:$P$519,7,FALSE)),(IF([1]ISIAN_RAB!$G$18=3,(VLOOKUP(A521,'[1]HS_SEP 24'!$B$12:$P4747,9,FALSE)),(IF([1]ISIAN_RAB!$G$18=5,(VLOOKUP(A521,'[1]HS_SEP 24'!$B$12:$P$519,11,FALSE)),"salah")))))))</f>
        <v>23971.859987164</v>
      </c>
      <c r="I521" s="52">
        <f t="shared" si="128"/>
        <v>0</v>
      </c>
      <c r="J521" s="66">
        <f t="shared" si="129"/>
        <v>0</v>
      </c>
      <c r="K521" s="53">
        <f t="shared" si="130"/>
        <v>0</v>
      </c>
    </row>
    <row r="522" spans="1:11" ht="15" customHeight="1" x14ac:dyDescent="0.3">
      <c r="A522" s="47">
        <v>346</v>
      </c>
      <c r="B522" s="48" t="str">
        <f>VLOOKUP(A522,'[1]HS_SEP 24'!$B$12:$D$519,2,FALSE)</f>
        <v>Ground Wire Clamp Type B - TM - (l=50 mm, t=6 mm, p=300 mm)</v>
      </c>
      <c r="C522" s="49" t="s">
        <v>28</v>
      </c>
      <c r="D522" s="66">
        <f>D514*2</f>
        <v>0</v>
      </c>
      <c r="E522" s="52">
        <f t="shared" si="126"/>
        <v>0</v>
      </c>
      <c r="F522" s="52">
        <f t="shared" si="127"/>
        <v>0</v>
      </c>
      <c r="G522" s="66">
        <f>IF([1]ISIAN_RAB!$G$18=4,(VLOOKUP(RINCIAN_RAB_JASA!A522,'[1]HS_SEP 24'!$B$12:P749,13,FALSE)),(VLOOKUP(RINCIAN_RAB_JASA!A522,'[1]HS_SEP 24'!$B$12:$P$520,4,FALSE)))</f>
        <v>54266</v>
      </c>
      <c r="H522" s="66">
        <f>IF([1]ISIAN_RAB!$G$18=4,(VLOOKUP(A522,'[1]HS_SEP 24'!$B$12:$P$519,14,FALSE)),(IF([1]ISIAN_RAB!$G$18=2,(VLOOKUP(A522,'[1]HS_SEP 24'!$B$12:$P$519,7,FALSE)),(IF([1]ISIAN_RAB!$G$18=3,(VLOOKUP(A522,'[1]HS_SEP 24'!$B$12:$P4748,9,FALSE)),(IF([1]ISIAN_RAB!$G$18=5,(VLOOKUP(A522,'[1]HS_SEP 24'!$B$12:$P$519,11,FALSE)),"salah")))))))</f>
        <v>8790.2099952932003</v>
      </c>
      <c r="I522" s="52">
        <f t="shared" si="128"/>
        <v>0</v>
      </c>
      <c r="J522" s="66">
        <f t="shared" si="129"/>
        <v>0</v>
      </c>
      <c r="K522" s="53">
        <f t="shared" si="130"/>
        <v>0</v>
      </c>
    </row>
    <row r="523" spans="1:11" ht="15" customHeight="1" x14ac:dyDescent="0.3">
      <c r="A523" s="47">
        <v>304</v>
      </c>
      <c r="B523" s="48" t="str">
        <f>VLOOKUP(A523,'[1]HS_SEP 24'!$B$12:$D$519,2,FALSE)</f>
        <v>Cousen/Thimble - (t = 2,5 mm)</v>
      </c>
      <c r="C523" s="49" t="s">
        <v>28</v>
      </c>
      <c r="D523" s="66">
        <f>D522*1</f>
        <v>0</v>
      </c>
      <c r="E523" s="52">
        <f t="shared" si="126"/>
        <v>0</v>
      </c>
      <c r="F523" s="52">
        <f t="shared" si="127"/>
        <v>0</v>
      </c>
      <c r="G523" s="66">
        <f>IF([1]ISIAN_RAB!$G$18=4,(VLOOKUP(RINCIAN_RAB_JASA!A523,'[1]HS_SEP 24'!$B$12:P750,13,FALSE)),(VLOOKUP(RINCIAN_RAB_JASA!A523,'[1]HS_SEP 24'!$B$12:$P$520,4,FALSE)))</f>
        <v>7775</v>
      </c>
      <c r="H523" s="66">
        <f>IF([1]ISIAN_RAB!$G$18=4,(VLOOKUP(A523,'[1]HS_SEP 24'!$B$12:$P$519,14,FALSE)),(IF([1]ISIAN_RAB!$G$18=2,(VLOOKUP(A523,'[1]HS_SEP 24'!$B$12:$P$519,7,FALSE)),(IF([1]ISIAN_RAB!$G$18=3,(VLOOKUP(A523,'[1]HS_SEP 24'!$B$12:$P4749,9,FALSE)),(IF([1]ISIAN_RAB!$G$18=5,(VLOOKUP(A523,'[1]HS_SEP 24'!$B$12:$P$519,11,FALSE)),"salah")))))))</f>
        <v>2397.7799987160902</v>
      </c>
      <c r="I523" s="52">
        <f t="shared" si="128"/>
        <v>0</v>
      </c>
      <c r="J523" s="66">
        <f t="shared" si="129"/>
        <v>0</v>
      </c>
      <c r="K523" s="53">
        <f t="shared" si="130"/>
        <v>0</v>
      </c>
    </row>
    <row r="524" spans="1:11" ht="15" customHeight="1" x14ac:dyDescent="0.3">
      <c r="A524" s="47">
        <v>438</v>
      </c>
      <c r="B524" s="48" t="str">
        <f>VLOOKUP(A524,'[1]HS_SEP 24'!$B$12:$D$519,2,FALSE)</f>
        <v>Preformed Termination 35 mm (542/u/2009)</v>
      </c>
      <c r="C524" s="49" t="s">
        <v>28</v>
      </c>
      <c r="D524" s="66">
        <f>D523</f>
        <v>0</v>
      </c>
      <c r="E524" s="52">
        <f t="shared" si="126"/>
        <v>0</v>
      </c>
      <c r="F524" s="52">
        <f t="shared" si="127"/>
        <v>0</v>
      </c>
      <c r="G524" s="66">
        <f>IF([1]ISIAN_RAB!$G$18=4,(VLOOKUP(RINCIAN_RAB_JASA!A524,'[1]HS_SEP 24'!$B$12:P751,13,FALSE)),(VLOOKUP(RINCIAN_RAB_JASA!A524,'[1]HS_SEP 24'!$B$12:$P$520,4,FALSE)))</f>
        <v>56550</v>
      </c>
      <c r="H524" s="66">
        <f>IF([1]ISIAN_RAB!$G$18=4,(VLOOKUP(A524,'[1]HS_SEP 24'!$B$12:$P$519,14,FALSE)),(IF([1]ISIAN_RAB!$G$18=2,(VLOOKUP(A524,'[1]HS_SEP 24'!$B$12:$P$519,7,FALSE)),(IF([1]ISIAN_RAB!$G$18=3,(VLOOKUP(A524,'[1]HS_SEP 24'!$B$12:$P4750,9,FALSE)),(IF([1]ISIAN_RAB!$G$18=5,(VLOOKUP(A524,'[1]HS_SEP 24'!$B$12:$P$519,11,FALSE)),"salah")))))))</f>
        <v>15981.5699914425</v>
      </c>
      <c r="I524" s="52">
        <f t="shared" si="128"/>
        <v>0</v>
      </c>
      <c r="J524" s="66">
        <f t="shared" si="129"/>
        <v>0</v>
      </c>
      <c r="K524" s="53">
        <f t="shared" si="130"/>
        <v>0</v>
      </c>
    </row>
    <row r="525" spans="1:11" ht="15" customHeight="1" x14ac:dyDescent="0.3">
      <c r="A525" s="47">
        <v>25</v>
      </c>
      <c r="B525" s="48" t="str">
        <f>VLOOKUP(A525,'[1]HS_SEP 24'!$B$12:$D$519,2,FALSE)</f>
        <v>Bolt &amp; Nut M.14x 25 - HDG</v>
      </c>
      <c r="C525" s="49" t="s">
        <v>28</v>
      </c>
      <c r="D525" s="66">
        <f>D522*2</f>
        <v>0</v>
      </c>
      <c r="E525" s="52">
        <f t="shared" si="126"/>
        <v>0</v>
      </c>
      <c r="F525" s="52">
        <f t="shared" si="127"/>
        <v>0</v>
      </c>
      <c r="G525" s="66">
        <f>IF([1]ISIAN_RAB!$G$18=4,(VLOOKUP(RINCIAN_RAB_JASA!A525,'[1]HS_SEP 24'!$B$12:P752,13,FALSE)),(VLOOKUP(RINCIAN_RAB_JASA!A525,'[1]HS_SEP 24'!$B$12:$P$520,4,FALSE)))</f>
        <v>12707.3192948326</v>
      </c>
      <c r="H525" s="66">
        <f>IF([1]ISIAN_RAB!$G$18=4,(VLOOKUP(A525,'[1]HS_SEP 24'!$B$12:$P$519,14,FALSE)),(IF([1]ISIAN_RAB!$G$18=2,(VLOOKUP(A525,'[1]HS_SEP 24'!$B$12:$P$519,7,FALSE)),(IF([1]ISIAN_RAB!$G$18=3,(VLOOKUP(A525,'[1]HS_SEP 24'!$B$12:$P4751,9,FALSE)),(IF([1]ISIAN_RAB!$G$18=5,(VLOOKUP(A525,'[1]HS_SEP 24'!$B$12:$P$519,11,FALSE)),"salah")))))))</f>
        <v>2397.7799987160902</v>
      </c>
      <c r="I525" s="52">
        <f t="shared" si="128"/>
        <v>0</v>
      </c>
      <c r="J525" s="66">
        <f t="shared" si="129"/>
        <v>0</v>
      </c>
      <c r="K525" s="53">
        <f t="shared" si="130"/>
        <v>0</v>
      </c>
    </row>
    <row r="526" spans="1:11" ht="15" customHeight="1" x14ac:dyDescent="0.3">
      <c r="A526" s="47">
        <v>327</v>
      </c>
      <c r="B526" s="48" t="str">
        <f>VLOOKUP(A526,'[1]HS_SEP 24'!$B$12:$D$519,2,FALSE)</f>
        <v>Cross Arm UNP 80 - 3000 (l=45 mm,t=3,5 mm,tgg=80 mm)</v>
      </c>
      <c r="C526" s="49" t="s">
        <v>26</v>
      </c>
      <c r="D526" s="86">
        <f>D514</f>
        <v>0</v>
      </c>
      <c r="E526" s="52">
        <f t="shared" si="126"/>
        <v>0</v>
      </c>
      <c r="F526" s="52">
        <f t="shared" si="127"/>
        <v>0</v>
      </c>
      <c r="G526" s="66">
        <f>IF([1]ISIAN_RAB!$G$18=4,(VLOOKUP(RINCIAN_RAB_JASA!A526,'[1]HS_SEP 24'!$B$12:P753,13,FALSE)),(VLOOKUP(RINCIAN_RAB_JASA!A526,'[1]HS_SEP 24'!$B$12:$P$520,4,FALSE)))</f>
        <v>438420</v>
      </c>
      <c r="H526" s="66">
        <f>IF([1]ISIAN_RAB!$G$18=4,(VLOOKUP(A526,'[1]HS_SEP 24'!$B$12:$P$519,14,FALSE)),(IF([1]ISIAN_RAB!$G$18=2,(VLOOKUP(A526,'[1]HS_SEP 24'!$B$12:$P$519,7,FALSE)),(IF([1]ISIAN_RAB!$G$18=3,(VLOOKUP(A526,'[1]HS_SEP 24'!$B$12:$P4752,9,FALSE)),(IF([1]ISIAN_RAB!$G$18=5,(VLOOKUP(A526,'[1]HS_SEP 24'!$B$12:$P$519,11,FALSE)),"salah")))))))</f>
        <v>46805.219974937703</v>
      </c>
      <c r="I526" s="52">
        <f t="shared" si="128"/>
        <v>0</v>
      </c>
      <c r="J526" s="66">
        <f t="shared" si="129"/>
        <v>0</v>
      </c>
      <c r="K526" s="53">
        <f t="shared" si="130"/>
        <v>0</v>
      </c>
    </row>
    <row r="527" spans="1:11" ht="15" customHeight="1" x14ac:dyDescent="0.3">
      <c r="A527" s="47">
        <v>267</v>
      </c>
      <c r="B527" s="48" t="str">
        <f>VLOOKUP(A527,'[1]HS_SEP 24'!$B$12:$D$519,2,FALSE)</f>
        <v>Arm Tie Band 8"(TM) (t = 6 mm x 42 mm) HDG TM lengkap Bolt&amp;Nut-HDG</v>
      </c>
      <c r="C527" s="49" t="s">
        <v>28</v>
      </c>
      <c r="D527" s="66">
        <f>D514*2</f>
        <v>0</v>
      </c>
      <c r="E527" s="52">
        <f t="shared" si="126"/>
        <v>0</v>
      </c>
      <c r="F527" s="52">
        <f t="shared" si="127"/>
        <v>0</v>
      </c>
      <c r="G527" s="66">
        <f>IF([1]ISIAN_RAB!$G$18=4,(VLOOKUP(RINCIAN_RAB_JASA!A527,'[1]HS_SEP 24'!$B$12:P754,13,FALSE)),(VLOOKUP(RINCIAN_RAB_JASA!A527,'[1]HS_SEP 24'!$B$12:$P$520,4,FALSE)))</f>
        <v>83629</v>
      </c>
      <c r="H527" s="66">
        <f>IF([1]ISIAN_RAB!$G$18=4,(VLOOKUP(A527,'[1]HS_SEP 24'!$B$12:$P$519,14,FALSE)),(IF([1]ISIAN_RAB!$G$18=2,(VLOOKUP(A527,'[1]HS_SEP 24'!$B$12:$P$519,7,FALSE)),(IF([1]ISIAN_RAB!$G$18=3,(VLOOKUP(A527,'[1]HS_SEP 24'!$B$12:$P4753,9,FALSE)),(IF([1]ISIAN_RAB!$G$18=5,(VLOOKUP(A527,'[1]HS_SEP 24'!$B$12:$P$519,11,FALSE)),"salah")))))))</f>
        <v>23971.859987164</v>
      </c>
      <c r="I527" s="52">
        <f t="shared" si="128"/>
        <v>0</v>
      </c>
      <c r="J527" s="66">
        <f t="shared" si="129"/>
        <v>0</v>
      </c>
      <c r="K527" s="53">
        <f t="shared" si="130"/>
        <v>0</v>
      </c>
    </row>
    <row r="528" spans="1:11" ht="15" customHeight="1" x14ac:dyDescent="0.3">
      <c r="A528" s="47">
        <v>334</v>
      </c>
      <c r="B528" s="48" t="str">
        <f>VLOOKUP(A528,'[1]HS_SEP 24'!$B$12:$D$519,2,FALSE)</f>
        <v>Double Arm Band 8 " (t = 6 mm x 42 mm) HDG TM lengkap Bolt&amp;Nut-HDG</v>
      </c>
      <c r="C528" s="49" t="s">
        <v>28</v>
      </c>
      <c r="D528" s="66">
        <f>D514*3</f>
        <v>0</v>
      </c>
      <c r="E528" s="52">
        <f t="shared" si="126"/>
        <v>0</v>
      </c>
      <c r="F528" s="52">
        <f t="shared" si="127"/>
        <v>0</v>
      </c>
      <c r="G528" s="66">
        <f>IF([1]ISIAN_RAB!$G$18=4,(VLOOKUP(RINCIAN_RAB_JASA!A528,'[1]HS_SEP 24'!$B$12:P755,13,FALSE)),(VLOOKUP(RINCIAN_RAB_JASA!A528,'[1]HS_SEP 24'!$B$12:$P$520,4,FALSE)))</f>
        <v>137575</v>
      </c>
      <c r="H528" s="66">
        <f>IF([1]ISIAN_RAB!$G$18=4,(VLOOKUP(A528,'[1]HS_SEP 24'!$B$12:$P$519,14,FALSE)),(IF([1]ISIAN_RAB!$G$18=2,(VLOOKUP(A528,'[1]HS_SEP 24'!$B$12:$P$519,7,FALSE)),(IF([1]ISIAN_RAB!$G$18=3,(VLOOKUP(A528,'[1]HS_SEP 24'!$B$12:$P4754,9,FALSE)),(IF([1]ISIAN_RAB!$G$18=5,(VLOOKUP(A528,'[1]HS_SEP 24'!$B$12:$P$519,11,FALSE)),"salah")))))))</f>
        <v>21307.7699885906</v>
      </c>
      <c r="I528" s="52">
        <f t="shared" si="128"/>
        <v>0</v>
      </c>
      <c r="J528" s="66">
        <f t="shared" si="129"/>
        <v>0</v>
      </c>
      <c r="K528" s="53">
        <f t="shared" si="130"/>
        <v>0</v>
      </c>
    </row>
    <row r="529" spans="1:11" ht="15" customHeight="1" x14ac:dyDescent="0.3">
      <c r="A529" s="47">
        <v>288</v>
      </c>
      <c r="B529" s="48" t="str">
        <f>VLOOKUP(A529,'[1]HS_SEP 24'!$B$12:$D$519,2,FALSE)</f>
        <v>Bolt &amp; Nut M.16 x 50 - HDG</v>
      </c>
      <c r="C529" s="49" t="s">
        <v>28</v>
      </c>
      <c r="D529" s="66">
        <f>D514*6</f>
        <v>0</v>
      </c>
      <c r="E529" s="52">
        <f t="shared" si="126"/>
        <v>0</v>
      </c>
      <c r="F529" s="52">
        <f t="shared" si="127"/>
        <v>0</v>
      </c>
      <c r="G529" s="66">
        <f>IF([1]ISIAN_RAB!$G$18=4,(VLOOKUP(RINCIAN_RAB_JASA!A529,'[1]HS_SEP 24'!$B$12:P758,13,FALSE)),(VLOOKUP(RINCIAN_RAB_JASA!A529,'[1]HS_SEP 24'!$B$12:$P$520,4,FALSE)))</f>
        <v>11856</v>
      </c>
      <c r="H529" s="66">
        <f>IF([1]ISIAN_RAB!$G$18=4,(VLOOKUP(A529,'[1]HS_SEP 24'!$B$12:$P$519,14,FALSE)),(IF([1]ISIAN_RAB!$G$18=2,(VLOOKUP(A529,'[1]HS_SEP 24'!$B$12:$P$519,7,FALSE)),(IF([1]ISIAN_RAB!$G$18=3,(VLOOKUP(A529,'[1]HS_SEP 24'!$B$12:$P4757,9,FALSE)),(IF([1]ISIAN_RAB!$G$18=5,(VLOOKUP(A529,'[1]HS_SEP 24'!$B$12:$P$519,11,FALSE)),"salah")))))))</f>
        <v>2290.8599987733401</v>
      </c>
      <c r="I529" s="52">
        <f t="shared" si="128"/>
        <v>0</v>
      </c>
      <c r="J529" s="66">
        <f t="shared" si="129"/>
        <v>0</v>
      </c>
      <c r="K529" s="53">
        <f t="shared" si="130"/>
        <v>0</v>
      </c>
    </row>
    <row r="530" spans="1:11" ht="15" customHeight="1" x14ac:dyDescent="0.3">
      <c r="A530" s="47">
        <v>289</v>
      </c>
      <c r="B530" s="48" t="str">
        <f>VLOOKUP(A530,'[1]HS_SEP 24'!$B$12:$D$519,2,FALSE)</f>
        <v>Bolt &amp; Nut M.16 x 75 - HDG</v>
      </c>
      <c r="C530" s="186" t="s">
        <v>28</v>
      </c>
      <c r="D530" s="66">
        <f>D514*6</f>
        <v>0</v>
      </c>
      <c r="E530" s="52">
        <f t="shared" si="126"/>
        <v>0</v>
      </c>
      <c r="F530" s="52">
        <f t="shared" si="127"/>
        <v>0</v>
      </c>
      <c r="G530" s="66">
        <f>IF([1]ISIAN_RAB!$G$18=4,(VLOOKUP(RINCIAN_RAB_JASA!A530,'[1]HS_SEP 24'!$B$12:P764,13,FALSE)),(VLOOKUP(RINCIAN_RAB_JASA!A530,'[1]HS_SEP 24'!$B$12:$P$520,4,FALSE)))</f>
        <v>14122</v>
      </c>
      <c r="H530" s="66">
        <f>IF([1]ISIAN_RAB!$G$18=4,(VLOOKUP(A530,'[1]HS_SEP 24'!$B$12:$P$519,14,FALSE)),(IF([1]ISIAN_RAB!$G$18=2,(VLOOKUP(A530,'[1]HS_SEP 24'!$B$12:$P$519,7,FALSE)),(IF([1]ISIAN_RAB!$G$18=3,(VLOOKUP(A530,'[1]HS_SEP 24'!$B$12:$P4763,9,FALSE)),(IF([1]ISIAN_RAB!$G$18=5,(VLOOKUP(A530,'[1]HS_SEP 24'!$B$12:$P$519,11,FALSE)),"salah")))))))</f>
        <v>2344.3199987447101</v>
      </c>
      <c r="I530" s="52">
        <f t="shared" si="128"/>
        <v>0</v>
      </c>
      <c r="J530" s="66">
        <f t="shared" si="129"/>
        <v>0</v>
      </c>
      <c r="K530" s="53">
        <f t="shared" si="130"/>
        <v>0</v>
      </c>
    </row>
    <row r="531" spans="1:11" ht="15" customHeight="1" x14ac:dyDescent="0.3">
      <c r="A531" s="47">
        <v>287</v>
      </c>
      <c r="B531" s="48" t="str">
        <f>VLOOKUP(A531,'[1]HS_SEP 24'!$B$12:$D$519,2,FALSE)</f>
        <v>Bolt &amp; Nut M.16 x 400 (besi as) Double Arm - HDG</v>
      </c>
      <c r="C531" s="49" t="s">
        <v>26</v>
      </c>
      <c r="D531" s="86">
        <f>D514*5</f>
        <v>0</v>
      </c>
      <c r="E531" s="52">
        <f t="shared" si="126"/>
        <v>0</v>
      </c>
      <c r="F531" s="52">
        <f t="shared" si="127"/>
        <v>0</v>
      </c>
      <c r="G531" s="66">
        <f>IF([1]ISIAN_RAB!$G$18=4,(VLOOKUP(RINCIAN_RAB_JASA!A531,'[1]HS_SEP 24'!$B$12:P757,13,FALSE)),(VLOOKUP(RINCIAN_RAB_JASA!A531,'[1]HS_SEP 24'!$B$12:$P$520,4,FALSE)))</f>
        <v>63135</v>
      </c>
      <c r="H531" s="66">
        <f>IF([1]ISIAN_RAB!$G$18=4,(VLOOKUP(A531,'[1]HS_SEP 24'!$B$12:$P$519,14,FALSE)),(IF([1]ISIAN_RAB!$G$18=2,(VLOOKUP(A531,'[1]HS_SEP 24'!$B$12:$P$519,7,FALSE)),(IF([1]ISIAN_RAB!$G$18=3,(VLOOKUP(A531,'[1]HS_SEP 24'!$B$12:$P4756,9,FALSE)),(IF([1]ISIAN_RAB!$G$18=5,(VLOOKUP(A531,'[1]HS_SEP 24'!$B$12:$P$519,11,FALSE)),"salah")))))))</f>
        <v>4261.9499977179003</v>
      </c>
      <c r="I531" s="52">
        <f t="shared" si="128"/>
        <v>0</v>
      </c>
      <c r="J531" s="66">
        <f t="shared" si="129"/>
        <v>0</v>
      </c>
      <c r="K531" s="53">
        <f t="shared" si="130"/>
        <v>0</v>
      </c>
    </row>
    <row r="532" spans="1:11" ht="15" customHeight="1" x14ac:dyDescent="0.3">
      <c r="A532" s="47">
        <v>503</v>
      </c>
      <c r="B532" s="48" t="str">
        <f>VLOOKUP(A532,'[1]HS_SEP 24'!$B$12:$D$519,2,FALSE)</f>
        <v>Washer 45 x 45 x 3,5 - HDG</v>
      </c>
      <c r="C532" s="49" t="s">
        <v>28</v>
      </c>
      <c r="D532" s="66">
        <f>D514*26</f>
        <v>0</v>
      </c>
      <c r="E532" s="52">
        <f t="shared" si="126"/>
        <v>0</v>
      </c>
      <c r="F532" s="52">
        <f t="shared" si="127"/>
        <v>0</v>
      </c>
      <c r="G532" s="66">
        <f>IF([1]ISIAN_RAB!$G$18=4,(VLOOKUP(RINCIAN_RAB_JASA!A532,'[1]HS_SEP 24'!$B$12:P758,13,FALSE)),(VLOOKUP(RINCIAN_RAB_JASA!A532,'[1]HS_SEP 24'!$B$12:$P$520,4,FALSE)))</f>
        <v>4267</v>
      </c>
      <c r="H532" s="66">
        <f>IF([1]ISIAN_RAB!$G$18=4,(VLOOKUP(A532,'[1]HS_SEP 24'!$B$12:$P$519,14,FALSE)),(IF([1]ISIAN_RAB!$G$18=2,(VLOOKUP(A532,'[1]HS_SEP 24'!$B$12:$P$519,7,FALSE)),(IF([1]ISIAN_RAB!$G$18=3,(VLOOKUP(A532,'[1]HS_SEP 24'!$B$12:$P4757,9,FALSE)),(IF([1]ISIAN_RAB!$G$18=5,(VLOOKUP(A532,'[1]HS_SEP 24'!$B$12:$P$519,11,FALSE)),"salah")))))))</f>
        <v>533.60999971427304</v>
      </c>
      <c r="I532" s="52">
        <f t="shared" si="128"/>
        <v>0</v>
      </c>
      <c r="J532" s="66">
        <f t="shared" si="129"/>
        <v>0</v>
      </c>
      <c r="K532" s="53">
        <f t="shared" si="130"/>
        <v>0</v>
      </c>
    </row>
    <row r="533" spans="1:11" ht="15" customHeight="1" x14ac:dyDescent="0.3">
      <c r="A533" s="47"/>
      <c r="B533" s="64" t="s">
        <v>32</v>
      </c>
      <c r="C533" s="49">
        <v>0</v>
      </c>
      <c r="D533" s="66">
        <f>D514</f>
        <v>0</v>
      </c>
      <c r="E533" s="52"/>
      <c r="F533" s="52"/>
      <c r="G533" s="66"/>
      <c r="H533" s="66"/>
      <c r="I533" s="52"/>
      <c r="J533" s="66"/>
      <c r="K533" s="53"/>
    </row>
    <row r="534" spans="1:11" ht="15" customHeight="1" x14ac:dyDescent="0.3">
      <c r="A534" s="47">
        <v>350</v>
      </c>
      <c r="B534" s="48" t="str">
        <f>VLOOKUP(A534,'[1]HS_SEP 24'!$B$12:$D$519,2,FALSE)</f>
        <v>Insulator - Pin Post Insulator 20 kV;12,5 kN - Porcelain (Tumpu)</v>
      </c>
      <c r="C534" s="49" t="s">
        <v>26</v>
      </c>
      <c r="D534" s="187">
        <f>D533*3</f>
        <v>0</v>
      </c>
      <c r="E534" s="52">
        <f t="shared" si="126"/>
        <v>0</v>
      </c>
      <c r="F534" s="52">
        <f t="shared" si="127"/>
        <v>0</v>
      </c>
      <c r="G534" s="44" t="str">
        <f>IF([1]ISIAN_RAB!$G$18=4,(VLOOKUP(RINCIAN_RAB_JASA!A534,'[1]HS_SEP 24'!$B$12:P760,13,FALSE)),(VLOOKUP(RINCIAN_RAB_JASA!A534,'[1]HS_SEP 24'!$B$12:$P$520,4,FALSE)))</f>
        <v>PLN</v>
      </c>
      <c r="H534" s="66">
        <f>IF([1]ISIAN_RAB!$G$18=4,(VLOOKUP(A534,'[1]HS_SEP 24'!$B$12:$P$519,14,FALSE)),(IF([1]ISIAN_RAB!$G$18=2,(VLOOKUP(A534,'[1]HS_SEP 24'!$B$12:$P$519,7,FALSE)),(IF([1]ISIAN_RAB!$G$18=3,(VLOOKUP(A534,'[1]HS_SEP 24'!$B$12:$P4759,9,FALSE)),(IF([1]ISIAN_RAB!$G$18=5,(VLOOKUP(A534,'[1]HS_SEP 24'!$B$12:$P$519,11,FALSE)),"salah")))))))</f>
        <v>23402.609987468801</v>
      </c>
      <c r="I534" s="45" t="str">
        <f t="shared" si="128"/>
        <v>PLN</v>
      </c>
      <c r="J534" s="66">
        <f t="shared" si="129"/>
        <v>0</v>
      </c>
      <c r="K534" s="53">
        <f t="shared" si="130"/>
        <v>0</v>
      </c>
    </row>
    <row r="535" spans="1:11" ht="15" customHeight="1" x14ac:dyDescent="0.3">
      <c r="A535" s="47">
        <v>435</v>
      </c>
      <c r="B535" s="48" t="str">
        <f>VLOOKUP(A535,'[1]HS_SEP 24'!$B$12:$D$519,2,FALSE)</f>
        <v>Preformed Side Tie 150 mm (Semi Cond/non metalic/Composite)</v>
      </c>
      <c r="C535" s="49" t="s">
        <v>25</v>
      </c>
      <c r="D535" s="187">
        <f>D534</f>
        <v>0</v>
      </c>
      <c r="E535" s="52">
        <f t="shared" si="126"/>
        <v>0</v>
      </c>
      <c r="F535" s="52">
        <f t="shared" si="127"/>
        <v>0</v>
      </c>
      <c r="G535" s="44" t="str">
        <f>IF([1]ISIAN_RAB!$G$18=4,(VLOOKUP(RINCIAN_RAB_JASA!A535,'[1]HS_SEP 24'!$B$12:P761,13,FALSE)),(VLOOKUP(RINCIAN_RAB_JASA!A535,'[1]HS_SEP 24'!$B$12:$P$520,4,FALSE)))</f>
        <v>PLN</v>
      </c>
      <c r="H535" s="66">
        <f>IF([1]ISIAN_RAB!$G$18=4,(VLOOKUP(A535,'[1]HS_SEP 24'!$B$12:$P$519,14,FALSE)),(IF([1]ISIAN_RAB!$G$18=2,(VLOOKUP(A535,'[1]HS_SEP 24'!$B$12:$P$519,7,FALSE)),(IF([1]ISIAN_RAB!$G$18=3,(VLOOKUP(A535,'[1]HS_SEP 24'!$B$12:$P4760,9,FALSE)),(IF([1]ISIAN_RAB!$G$18=5,(VLOOKUP(A535,'[1]HS_SEP 24'!$B$12:$P$519,11,FALSE)),"salah")))))))</f>
        <v>7991.27999572099</v>
      </c>
      <c r="I535" s="45" t="str">
        <f t="shared" si="128"/>
        <v>PLN</v>
      </c>
      <c r="J535" s="66">
        <f t="shared" si="129"/>
        <v>0</v>
      </c>
      <c r="K535" s="53">
        <f t="shared" si="130"/>
        <v>0</v>
      </c>
    </row>
    <row r="536" spans="1:11" ht="15" customHeight="1" x14ac:dyDescent="0.3">
      <c r="A536" s="47">
        <v>351</v>
      </c>
      <c r="B536" s="48" t="str">
        <f>VLOOKUP(A536,'[1]HS_SEP 24'!$B$12:$D$519,2,FALSE)</f>
        <v>Insulator - Strain Insulator 20 kV lengkap (SIR) Porcelain (Tarik)</v>
      </c>
      <c r="C536" s="49" t="s">
        <v>26</v>
      </c>
      <c r="D536" s="187">
        <f>D533*6</f>
        <v>0</v>
      </c>
      <c r="E536" s="52">
        <f t="shared" si="126"/>
        <v>0</v>
      </c>
      <c r="F536" s="52">
        <f t="shared" si="127"/>
        <v>0</v>
      </c>
      <c r="G536" s="44" t="str">
        <f>IF([1]ISIAN_RAB!$G$18=4,(VLOOKUP(RINCIAN_RAB_JASA!A536,'[1]HS_SEP 24'!$B$12:P762,13,FALSE)),(VLOOKUP(RINCIAN_RAB_JASA!A536,'[1]HS_SEP 24'!$B$12:$P$520,4,FALSE)))</f>
        <v>PLN</v>
      </c>
      <c r="H536" s="66">
        <f>IF([1]ISIAN_RAB!$G$18=4,(VLOOKUP(A536,'[1]HS_SEP 24'!$B$12:$P$519,14,FALSE)),(IF([1]ISIAN_RAB!$G$18=2,(VLOOKUP(A536,'[1]HS_SEP 24'!$B$12:$P$519,7,FALSE)),(IF([1]ISIAN_RAB!$G$18=3,(VLOOKUP(A536,'[1]HS_SEP 24'!$B$12:$P4761,9,FALSE)),(IF([1]ISIAN_RAB!$G$18=5,(VLOOKUP(A536,'[1]HS_SEP 24'!$B$12:$P$519,11,FALSE)),"salah")))))))</f>
        <v>26328.059985902401</v>
      </c>
      <c r="I536" s="45" t="str">
        <f t="shared" si="128"/>
        <v>PLN</v>
      </c>
      <c r="J536" s="66">
        <f t="shared" si="129"/>
        <v>0</v>
      </c>
      <c r="K536" s="53">
        <f t="shared" si="130"/>
        <v>0</v>
      </c>
    </row>
    <row r="537" spans="1:11" ht="15" customHeight="1" x14ac:dyDescent="0.3">
      <c r="A537" s="47">
        <v>39</v>
      </c>
      <c r="B537" s="48" t="str">
        <f>VLOOKUP(A537,'[1]HS_SEP 24'!$B$12:$D$519,2,FALSE)</f>
        <v>Compresion Joint Sleeve Non Tension 150 mm - Al</v>
      </c>
      <c r="C537" s="49" t="s">
        <v>28</v>
      </c>
      <c r="D537" s="197">
        <f>D533*3</f>
        <v>0</v>
      </c>
      <c r="E537" s="52">
        <f t="shared" si="126"/>
        <v>0</v>
      </c>
      <c r="F537" s="52">
        <f t="shared" si="127"/>
        <v>0</v>
      </c>
      <c r="G537" s="44" t="str">
        <f>IF([1]ISIAN_RAB!$G$18=4,(VLOOKUP(RINCIAN_RAB_JASA!A537,'[1]HS_SEP 24'!$B$12:P763,13,FALSE)),(VLOOKUP(RINCIAN_RAB_JASA!A537,'[1]HS_SEP 24'!$B$12:$P$520,4,FALSE)))</f>
        <v>PLN</v>
      </c>
      <c r="H537" s="66">
        <f>IF([1]ISIAN_RAB!$G$18=4,(VLOOKUP(A537,'[1]HS_SEP 24'!$B$12:$P$519,14,FALSE)),(IF([1]ISIAN_RAB!$G$18=2,(VLOOKUP(A537,'[1]HS_SEP 24'!$B$12:$P$519,7,FALSE)),(IF([1]ISIAN_RAB!$G$18=3,(VLOOKUP(A537,'[1]HS_SEP 24'!$B$12:$P4762,9,FALSE)),(IF([1]ISIAN_RAB!$G$18=5,(VLOOKUP(A537,'[1]HS_SEP 24'!$B$12:$P$519,11,FALSE)),"salah")))))))</f>
        <v>13317.479992869001</v>
      </c>
      <c r="I537" s="45" t="str">
        <f t="shared" si="128"/>
        <v>PLN</v>
      </c>
      <c r="J537" s="66">
        <f t="shared" si="129"/>
        <v>0</v>
      </c>
      <c r="K537" s="53">
        <f t="shared" si="130"/>
        <v>0</v>
      </c>
    </row>
    <row r="538" spans="1:11" ht="15" customHeight="1" x14ac:dyDescent="0.3">
      <c r="A538" s="47">
        <v>205</v>
      </c>
      <c r="B538" s="48" t="str">
        <f>VLOOKUP(A538,'[1]HS_SEP 24'!$B$12:$D$519,2,FALSE)</f>
        <v>Pondasi type D (2 Tiang) (91/u/2009)</v>
      </c>
      <c r="C538" s="49" t="s">
        <v>28</v>
      </c>
      <c r="D538" s="197">
        <f>D514</f>
        <v>0</v>
      </c>
      <c r="E538" s="52">
        <f t="shared" si="126"/>
        <v>0</v>
      </c>
      <c r="F538" s="52">
        <f t="shared" si="127"/>
        <v>0</v>
      </c>
      <c r="G538" s="66">
        <f>IF([1]ISIAN_RAB!$G$18=4,(VLOOKUP(RINCIAN_RAB_JASA!A538,'[1]HS_SEP 24'!$B$12:P765,13,FALSE)),(VLOOKUP(RINCIAN_RAB_JASA!A538,'[1]HS_SEP 24'!$B$12:$P$520,4,FALSE)))</f>
        <v>946608.13611506706</v>
      </c>
      <c r="H538" s="66">
        <f>IF([1]ISIAN_RAB!$G$18=4,(VLOOKUP(A538,'[1]HS_SEP 24'!$B$12:$P$519,14,FALSE)),(IF([1]ISIAN_RAB!$G$18=2,(VLOOKUP(A538,'[1]HS_SEP 24'!$B$12:$P$519,7,FALSE)),(IF([1]ISIAN_RAB!$G$18=3,(VLOOKUP(A538,'[1]HS_SEP 24'!$B$12:$P4764,9,FALSE)),(IF([1]ISIAN_RAB!$G$18=5,(VLOOKUP(A538,'[1]HS_SEP 24'!$B$12:$P$519,11,FALSE)),"salah")))))))</f>
        <v>478072.97974401101</v>
      </c>
      <c r="I538" s="52">
        <f t="shared" si="128"/>
        <v>0</v>
      </c>
      <c r="J538" s="66">
        <f t="shared" si="129"/>
        <v>0</v>
      </c>
      <c r="K538" s="53">
        <f t="shared" si="130"/>
        <v>0</v>
      </c>
    </row>
    <row r="539" spans="1:11" ht="15" customHeight="1" x14ac:dyDescent="0.3">
      <c r="A539" s="47"/>
      <c r="B539" s="48"/>
      <c r="C539" s="49"/>
      <c r="D539" s="204"/>
      <c r="E539" s="52"/>
      <c r="F539" s="52"/>
      <c r="G539" s="52"/>
      <c r="H539" s="52"/>
      <c r="I539" s="52"/>
      <c r="J539" s="66"/>
      <c r="K539" s="53"/>
    </row>
    <row r="540" spans="1:11" s="63" customFormat="1" ht="15" customHeight="1" x14ac:dyDescent="0.3">
      <c r="A540" s="56"/>
      <c r="B540" s="57" t="s">
        <v>81</v>
      </c>
      <c r="C540" s="58"/>
      <c r="D540" s="181">
        <f>[1]ISIAN_RAB!D46</f>
        <v>0</v>
      </c>
      <c r="E540" s="61"/>
      <c r="F540" s="61"/>
      <c r="G540" s="61"/>
      <c r="H540" s="61"/>
      <c r="I540" s="61"/>
      <c r="J540" s="181"/>
      <c r="K540" s="184"/>
    </row>
    <row r="541" spans="1:11" ht="15" customHeight="1" x14ac:dyDescent="0.3">
      <c r="A541" s="47"/>
      <c r="B541" s="64" t="s">
        <v>31</v>
      </c>
      <c r="C541" s="49"/>
      <c r="D541" s="86"/>
      <c r="E541" s="52"/>
      <c r="F541" s="52"/>
      <c r="G541" s="52"/>
      <c r="H541" s="52"/>
      <c r="I541" s="52"/>
      <c r="J541" s="66"/>
      <c r="K541" s="134"/>
    </row>
    <row r="542" spans="1:11" ht="15" customHeight="1" x14ac:dyDescent="0.3">
      <c r="A542" s="47">
        <v>320</v>
      </c>
      <c r="B542" s="48" t="str">
        <f>VLOOKUP(A542,'[1]HS_SEP 24'!$B$12:$D$519,2,FALSE)</f>
        <v>Cross Arm UNP 100 - 6000 mm - (l=50 mm, t=5 mm, tgg=100 mm)</v>
      </c>
      <c r="C542" s="49" t="s">
        <v>28</v>
      </c>
      <c r="D542" s="86">
        <f>D540*2</f>
        <v>0</v>
      </c>
      <c r="E542" s="52">
        <f t="shared" ref="E542:E554" si="131">D542-F542</f>
        <v>0</v>
      </c>
      <c r="F542" s="52">
        <f t="shared" ref="F542:F554" si="132">IF(G542="PLN",D542,0)</f>
        <v>0</v>
      </c>
      <c r="G542" s="66">
        <f>IF([1]ISIAN_RAB!$G$18=4,(VLOOKUP(RINCIAN_RAB_JASA!A542,'[1]HS_SEP 24'!$B$12:P767,13,FALSE)),(VLOOKUP(RINCIAN_RAB_JASA!A542,'[1]HS_SEP 24'!$B$12:$P$520,4,FALSE)))</f>
        <v>1227470</v>
      </c>
      <c r="H542" s="66">
        <f>IF([1]ISIAN_RAB!$G$18=4,(VLOOKUP(A542,'[1]HS_SEP 24'!$B$12:$P$519,14,FALSE)),(IF([1]ISIAN_RAB!$G$18=2,(VLOOKUP(A542,'[1]HS_SEP 24'!$B$12:$P$519,7,FALSE)),(IF([1]ISIAN_RAB!$G$18=3,(VLOOKUP(A542,'[1]HS_SEP 24'!$B$12:$P4766,9,FALSE)),(IF([1]ISIAN_RAB!$G$18=5,(VLOOKUP(A542,'[1]HS_SEP 24'!$B$12:$P$519,11,FALSE)),"salah")))))))</f>
        <v>87759.539953008294</v>
      </c>
      <c r="I542" s="52">
        <f t="shared" ref="I542:I554" si="133">IF(E542&lt;0,0,IF(G542="PLN","PLN",E542*G542))</f>
        <v>0</v>
      </c>
      <c r="J542" s="66">
        <f t="shared" ref="J542:J554" si="134">IF(D542&lt;0,0,D542*H542)</f>
        <v>0</v>
      </c>
      <c r="K542" s="53">
        <f t="shared" ref="K542:K554" si="135">SUM(I542:J542)</f>
        <v>0</v>
      </c>
    </row>
    <row r="543" spans="1:11" ht="15" customHeight="1" x14ac:dyDescent="0.3">
      <c r="A543" s="47">
        <v>270</v>
      </c>
      <c r="B543" s="48" t="str">
        <f>VLOOKUP(A543,'[1]HS_SEP 24'!$B$12:$D$519,2,FALSE)</f>
        <v>Arm Tie Type 900 - 3/4" - (t=2,3 mm)</v>
      </c>
      <c r="C543" s="49" t="s">
        <v>28</v>
      </c>
      <c r="D543" s="86">
        <f>D540*8</f>
        <v>0</v>
      </c>
      <c r="E543" s="52">
        <f t="shared" si="131"/>
        <v>0</v>
      </c>
      <c r="F543" s="52">
        <f t="shared" si="132"/>
        <v>0</v>
      </c>
      <c r="G543" s="66">
        <f>IF([1]ISIAN_RAB!$G$18=4,(VLOOKUP(RINCIAN_RAB_JASA!A543,'[1]HS_SEP 24'!$B$12:P773,13,FALSE)),(VLOOKUP(RINCIAN_RAB_JASA!A543,'[1]HS_SEP 24'!$B$12:$P$520,4,FALSE)))</f>
        <v>66518</v>
      </c>
      <c r="H543" s="66">
        <f>IF([1]ISIAN_RAB!$G$18=4,(VLOOKUP(A543,'[1]HS_SEP 24'!$B$12:$P$519,14,FALSE)),(IF([1]ISIAN_RAB!$G$18=2,(VLOOKUP(A543,'[1]HS_SEP 24'!$B$12:$P$519,7,FALSE)),(IF([1]ISIAN_RAB!$G$18=3,(VLOOKUP(A543,'[1]HS_SEP 24'!$B$12:$P4772,9,FALSE)),(IF([1]ISIAN_RAB!$G$18=5,(VLOOKUP(A543,'[1]HS_SEP 24'!$B$12:$P$519,11,FALSE)),"salah")))))))</f>
        <v>4794.5699974326999</v>
      </c>
      <c r="I543" s="52">
        <f t="shared" si="133"/>
        <v>0</v>
      </c>
      <c r="J543" s="66">
        <f t="shared" si="134"/>
        <v>0</v>
      </c>
      <c r="K543" s="53">
        <f t="shared" si="135"/>
        <v>0</v>
      </c>
    </row>
    <row r="544" spans="1:11" ht="15" customHeight="1" x14ac:dyDescent="0.3">
      <c r="A544" s="47">
        <v>287</v>
      </c>
      <c r="B544" s="48" t="str">
        <f>VLOOKUP(A544,'[1]HS_SEP 24'!$B$12:$D$519,2,FALSE)</f>
        <v>Bolt &amp; Nut M.16 x 400 (besi as) Double Arm - HDG</v>
      </c>
      <c r="C544" s="49" t="s">
        <v>26</v>
      </c>
      <c r="D544" s="66">
        <f>D540*4</f>
        <v>0</v>
      </c>
      <c r="E544" s="52">
        <f t="shared" si="131"/>
        <v>0</v>
      </c>
      <c r="F544" s="52">
        <f t="shared" si="132"/>
        <v>0</v>
      </c>
      <c r="G544" s="66">
        <f>IF([1]ISIAN_RAB!$G$18=4,(VLOOKUP(RINCIAN_RAB_JASA!A544,'[1]HS_SEP 24'!$B$12:P774,13,FALSE)),(VLOOKUP(RINCIAN_RAB_JASA!A544,'[1]HS_SEP 24'!$B$12:$P$520,4,FALSE)))</f>
        <v>63135</v>
      </c>
      <c r="H544" s="66">
        <f>IF([1]ISIAN_RAB!$G$18=4,(VLOOKUP(A544,'[1]HS_SEP 24'!$B$12:$P$519,14,FALSE)),(IF([1]ISIAN_RAB!$G$18=2,(VLOOKUP(A544,'[1]HS_SEP 24'!$B$12:$P$519,7,FALSE)),(IF([1]ISIAN_RAB!$G$18=3,(VLOOKUP(A544,'[1]HS_SEP 24'!$B$12:$P4773,9,FALSE)),(IF([1]ISIAN_RAB!$G$18=5,(VLOOKUP(A544,'[1]HS_SEP 24'!$B$12:$P$519,11,FALSE)),"salah")))))))</f>
        <v>4261.9499977179003</v>
      </c>
      <c r="I544" s="52">
        <f t="shared" si="133"/>
        <v>0</v>
      </c>
      <c r="J544" s="66">
        <f t="shared" si="134"/>
        <v>0</v>
      </c>
      <c r="K544" s="53">
        <f t="shared" si="135"/>
        <v>0</v>
      </c>
    </row>
    <row r="545" spans="1:11" ht="15" customHeight="1" x14ac:dyDescent="0.3">
      <c r="A545" s="47">
        <v>334</v>
      </c>
      <c r="B545" s="48" t="str">
        <f>VLOOKUP(A545,'[1]HS_SEP 24'!$B$12:$D$519,2,FALSE)</f>
        <v>Double Arm Band 8 " (t = 6 mm x 42 mm) HDG TM lengkap Bolt&amp;Nut-HDG</v>
      </c>
      <c r="C545" s="49" t="s">
        <v>28</v>
      </c>
      <c r="D545" s="86">
        <f>D540*3</f>
        <v>0</v>
      </c>
      <c r="E545" s="52">
        <f t="shared" si="131"/>
        <v>0</v>
      </c>
      <c r="F545" s="52">
        <f t="shared" si="132"/>
        <v>0</v>
      </c>
      <c r="G545" s="66">
        <f>IF([1]ISIAN_RAB!$G$18=4,(VLOOKUP(RINCIAN_RAB_JASA!A545,'[1]HS_SEP 24'!$B$12:P776,13,FALSE)),(VLOOKUP(RINCIAN_RAB_JASA!A545,'[1]HS_SEP 24'!$B$12:$P$520,4,FALSE)))</f>
        <v>137575</v>
      </c>
      <c r="H545" s="66">
        <f>IF([1]ISIAN_RAB!$G$18=4,(VLOOKUP(A545,'[1]HS_SEP 24'!$B$12:$P$519,14,FALSE)),(IF([1]ISIAN_RAB!$G$18=2,(VLOOKUP(A545,'[1]HS_SEP 24'!$B$12:$P$519,7,FALSE)),(IF([1]ISIAN_RAB!$G$18=3,(VLOOKUP(A545,'[1]HS_SEP 24'!$B$12:$P4775,9,FALSE)),(IF([1]ISIAN_RAB!$G$18=5,(VLOOKUP(A545,'[1]HS_SEP 24'!$B$12:$P$519,11,FALSE)),"salah")))))))</f>
        <v>21307.7699885906</v>
      </c>
      <c r="I545" s="52">
        <f t="shared" si="133"/>
        <v>0</v>
      </c>
      <c r="J545" s="66">
        <f t="shared" si="134"/>
        <v>0</v>
      </c>
      <c r="K545" s="53">
        <f t="shared" si="135"/>
        <v>0</v>
      </c>
    </row>
    <row r="546" spans="1:11" ht="15" customHeight="1" x14ac:dyDescent="0.3">
      <c r="A546" s="47">
        <v>267</v>
      </c>
      <c r="B546" s="48" t="str">
        <f>VLOOKUP(A546,'[1]HS_SEP 24'!$B$12:$D$519,2,FALSE)</f>
        <v>Arm Tie Band 8"(TM) (t = 6 mm x 42 mm) HDG TM lengkap Bolt&amp;Nut-HDG</v>
      </c>
      <c r="C546" s="49" t="s">
        <v>28</v>
      </c>
      <c r="D546" s="86">
        <f>D540*3</f>
        <v>0</v>
      </c>
      <c r="E546" s="52">
        <f t="shared" si="131"/>
        <v>0</v>
      </c>
      <c r="F546" s="52">
        <f t="shared" si="132"/>
        <v>0</v>
      </c>
      <c r="G546" s="66">
        <f>IF([1]ISIAN_RAB!$G$18=4,(VLOOKUP(RINCIAN_RAB_JASA!A546,'[1]HS_SEP 24'!$B$12:P777,13,FALSE)),(VLOOKUP(RINCIAN_RAB_JASA!A546,'[1]HS_SEP 24'!$B$12:$P$520,4,FALSE)))</f>
        <v>83629</v>
      </c>
      <c r="H546" s="66">
        <f>IF([1]ISIAN_RAB!$G$18=4,(VLOOKUP(A546,'[1]HS_SEP 24'!$B$12:$P$519,14,FALSE)),(IF([1]ISIAN_RAB!$G$18=2,(VLOOKUP(A546,'[1]HS_SEP 24'!$B$12:$P$519,7,FALSE)),(IF([1]ISIAN_RAB!$G$18=3,(VLOOKUP(A546,'[1]HS_SEP 24'!$B$12:$P4776,9,FALSE)),(IF([1]ISIAN_RAB!$G$18=5,(VLOOKUP(A546,'[1]HS_SEP 24'!$B$12:$P$519,11,FALSE)),"salah")))))))</f>
        <v>23971.859987164</v>
      </c>
      <c r="I546" s="52">
        <f t="shared" si="133"/>
        <v>0</v>
      </c>
      <c r="J546" s="66">
        <f t="shared" si="134"/>
        <v>0</v>
      </c>
      <c r="K546" s="53">
        <f t="shared" si="135"/>
        <v>0</v>
      </c>
    </row>
    <row r="547" spans="1:11" ht="15" customHeight="1" x14ac:dyDescent="0.3">
      <c r="A547" s="47">
        <v>288</v>
      </c>
      <c r="B547" s="48" t="str">
        <f>VLOOKUP(A547,'[1]HS_SEP 24'!$B$12:$D$519,2,FALSE)</f>
        <v>Bolt &amp; Nut M.16 x 50 - HDG</v>
      </c>
      <c r="C547" s="49" t="s">
        <v>28</v>
      </c>
      <c r="D547" s="66">
        <f>D540*6</f>
        <v>0</v>
      </c>
      <c r="E547" s="52">
        <f t="shared" si="131"/>
        <v>0</v>
      </c>
      <c r="F547" s="52">
        <f t="shared" si="132"/>
        <v>0</v>
      </c>
      <c r="G547" s="66">
        <f>IF([1]ISIAN_RAB!$G$18=4,(VLOOKUP(RINCIAN_RAB_JASA!A547,'[1]HS_SEP 24'!$B$12:P776,13,FALSE)),(VLOOKUP(RINCIAN_RAB_JASA!A547,'[1]HS_SEP 24'!$B$12:$P$520,4,FALSE)))</f>
        <v>11856</v>
      </c>
      <c r="H547" s="66">
        <f>IF([1]ISIAN_RAB!$G$18=4,(VLOOKUP(A547,'[1]HS_SEP 24'!$B$12:$P$519,14,FALSE)),(IF([1]ISIAN_RAB!$G$18=2,(VLOOKUP(A547,'[1]HS_SEP 24'!$B$12:$P$519,7,FALSE)),(IF([1]ISIAN_RAB!$G$18=3,(VLOOKUP(A547,'[1]HS_SEP 24'!$B$12:$P4775,9,FALSE)),(IF([1]ISIAN_RAB!$G$18=5,(VLOOKUP(A547,'[1]HS_SEP 24'!$B$12:$P$519,11,FALSE)),"salah")))))))</f>
        <v>2290.8599987733401</v>
      </c>
      <c r="I547" s="52">
        <f t="shared" si="133"/>
        <v>0</v>
      </c>
      <c r="J547" s="66">
        <f t="shared" si="134"/>
        <v>0</v>
      </c>
      <c r="K547" s="53">
        <f t="shared" si="135"/>
        <v>0</v>
      </c>
    </row>
    <row r="548" spans="1:11" ht="15" customHeight="1" x14ac:dyDescent="0.3">
      <c r="A548" s="47">
        <v>289</v>
      </c>
      <c r="B548" s="48" t="str">
        <f>VLOOKUP(A548,'[1]HS_SEP 24'!$B$12:$D$519,2,FALSE)</f>
        <v>Bolt &amp; Nut M.16 x 75 - HDG</v>
      </c>
      <c r="C548" s="186" t="s">
        <v>28</v>
      </c>
      <c r="D548" s="66">
        <f>D540*6</f>
        <v>0</v>
      </c>
      <c r="E548" s="52">
        <f t="shared" si="131"/>
        <v>0</v>
      </c>
      <c r="F548" s="52">
        <f t="shared" si="132"/>
        <v>0</v>
      </c>
      <c r="G548" s="66">
        <f>IF([1]ISIAN_RAB!$G$18=4,(VLOOKUP(RINCIAN_RAB_JASA!A548,'[1]HS_SEP 24'!$B$12:P782,13,FALSE)),(VLOOKUP(RINCIAN_RAB_JASA!A548,'[1]HS_SEP 24'!$B$12:$P$520,4,FALSE)))</f>
        <v>14122</v>
      </c>
      <c r="H548" s="66">
        <f>IF([1]ISIAN_RAB!$G$18=4,(VLOOKUP(A548,'[1]HS_SEP 24'!$B$12:$P$519,14,FALSE)),(IF([1]ISIAN_RAB!$G$18=2,(VLOOKUP(A548,'[1]HS_SEP 24'!$B$12:$P$519,7,FALSE)),(IF([1]ISIAN_RAB!$G$18=3,(VLOOKUP(A548,'[1]HS_SEP 24'!$B$12:$P4781,9,FALSE)),(IF([1]ISIAN_RAB!$G$18=5,(VLOOKUP(A548,'[1]HS_SEP 24'!$B$12:$P$519,11,FALSE)),"salah")))))))</f>
        <v>2344.3199987447101</v>
      </c>
      <c r="I548" s="52">
        <f t="shared" si="133"/>
        <v>0</v>
      </c>
      <c r="J548" s="66">
        <f t="shared" si="134"/>
        <v>0</v>
      </c>
      <c r="K548" s="53">
        <f t="shared" si="135"/>
        <v>0</v>
      </c>
    </row>
    <row r="549" spans="1:11" ht="15" customHeight="1" x14ac:dyDescent="0.3">
      <c r="A549" s="47">
        <v>346</v>
      </c>
      <c r="B549" s="48" t="str">
        <f>VLOOKUP(A549,'[1]HS_SEP 24'!$B$12:$D$519,2,FALSE)</f>
        <v>Ground Wire Clamp Type B - TM - (l=50 mm, t=6 mm, p=300 mm)</v>
      </c>
      <c r="C549" s="49" t="s">
        <v>28</v>
      </c>
      <c r="D549" s="66">
        <f>D540*1</f>
        <v>0</v>
      </c>
      <c r="E549" s="52">
        <f t="shared" si="131"/>
        <v>0</v>
      </c>
      <c r="F549" s="52">
        <f t="shared" si="132"/>
        <v>0</v>
      </c>
      <c r="G549" s="66">
        <f>IF([1]ISIAN_RAB!$G$18=4,(VLOOKUP(RINCIAN_RAB_JASA!A549,'[1]HS_SEP 24'!$B$12:P777,13,FALSE)),(VLOOKUP(RINCIAN_RAB_JASA!A549,'[1]HS_SEP 24'!$B$12:$P$520,4,FALSE)))</f>
        <v>54266</v>
      </c>
      <c r="H549" s="66">
        <f>IF([1]ISIAN_RAB!$G$18=4,(VLOOKUP(A549,'[1]HS_SEP 24'!$B$12:$P$519,14,FALSE)),(IF([1]ISIAN_RAB!$G$18=2,(VLOOKUP(A549,'[1]HS_SEP 24'!$B$12:$P$519,7,FALSE)),(IF([1]ISIAN_RAB!$G$18=3,(VLOOKUP(A549,'[1]HS_SEP 24'!$B$12:$P4776,9,FALSE)),(IF([1]ISIAN_RAB!$G$18=5,(VLOOKUP(A549,'[1]HS_SEP 24'!$B$12:$P$519,11,FALSE)),"salah")))))))</f>
        <v>8790.2099952932003</v>
      </c>
      <c r="I549" s="52">
        <f t="shared" si="133"/>
        <v>0</v>
      </c>
      <c r="J549" s="66">
        <f t="shared" si="134"/>
        <v>0</v>
      </c>
      <c r="K549" s="53">
        <f t="shared" si="135"/>
        <v>0</v>
      </c>
    </row>
    <row r="550" spans="1:11" ht="15" customHeight="1" x14ac:dyDescent="0.3">
      <c r="A550" s="47">
        <v>304</v>
      </c>
      <c r="B550" s="48" t="str">
        <f>VLOOKUP(A550,'[1]HS_SEP 24'!$B$12:$D$519,2,FALSE)</f>
        <v>Cousen/Thimble - (t = 2,5 mm)</v>
      </c>
      <c r="C550" s="49" t="s">
        <v>28</v>
      </c>
      <c r="D550" s="66">
        <f>D540*2</f>
        <v>0</v>
      </c>
      <c r="E550" s="52">
        <f t="shared" si="131"/>
        <v>0</v>
      </c>
      <c r="F550" s="52">
        <f t="shared" si="132"/>
        <v>0</v>
      </c>
      <c r="G550" s="66">
        <f>IF([1]ISIAN_RAB!$G$18=4,(VLOOKUP(RINCIAN_RAB_JASA!A550,'[1]HS_SEP 24'!$B$12:P778,13,FALSE)),(VLOOKUP(RINCIAN_RAB_JASA!A550,'[1]HS_SEP 24'!$B$12:$P$520,4,FALSE)))</f>
        <v>7775</v>
      </c>
      <c r="H550" s="66">
        <f>IF([1]ISIAN_RAB!$G$18=4,(VLOOKUP(A550,'[1]HS_SEP 24'!$B$12:$P$519,14,FALSE)),(IF([1]ISIAN_RAB!$G$18=2,(VLOOKUP(A550,'[1]HS_SEP 24'!$B$12:$P$519,7,FALSE)),(IF([1]ISIAN_RAB!$G$18=3,(VLOOKUP(A550,'[1]HS_SEP 24'!$B$12:$P4777,9,FALSE)),(IF([1]ISIAN_RAB!$G$18=5,(VLOOKUP(A550,'[1]HS_SEP 24'!$B$12:$P$519,11,FALSE)),"salah")))))))</f>
        <v>2397.7799987160902</v>
      </c>
      <c r="I550" s="52">
        <f t="shared" si="133"/>
        <v>0</v>
      </c>
      <c r="J550" s="66">
        <f t="shared" si="134"/>
        <v>0</v>
      </c>
      <c r="K550" s="53">
        <f t="shared" si="135"/>
        <v>0</v>
      </c>
    </row>
    <row r="551" spans="1:11" ht="15" customHeight="1" x14ac:dyDescent="0.3">
      <c r="A551" s="47">
        <v>438</v>
      </c>
      <c r="B551" s="48" t="str">
        <f>VLOOKUP(A551,'[1]HS_SEP 24'!$B$12:$D$519,2,FALSE)</f>
        <v>Preformed Termination 35 mm (542/u/2009)</v>
      </c>
      <c r="C551" s="49" t="s">
        <v>28</v>
      </c>
      <c r="D551" s="66">
        <f>D550</f>
        <v>0</v>
      </c>
      <c r="E551" s="52">
        <f t="shared" si="131"/>
        <v>0</v>
      </c>
      <c r="F551" s="52">
        <f t="shared" si="132"/>
        <v>0</v>
      </c>
      <c r="G551" s="66">
        <f>IF([1]ISIAN_RAB!$G$18=4,(VLOOKUP(RINCIAN_RAB_JASA!A551,'[1]HS_SEP 24'!$B$12:P779,13,FALSE)),(VLOOKUP(RINCIAN_RAB_JASA!A551,'[1]HS_SEP 24'!$B$12:$P$520,4,FALSE)))</f>
        <v>56550</v>
      </c>
      <c r="H551" s="66">
        <f>IF([1]ISIAN_RAB!$G$18=4,(VLOOKUP(A551,'[1]HS_SEP 24'!$B$12:$P$519,14,FALSE)),(IF([1]ISIAN_RAB!$G$18=2,(VLOOKUP(A551,'[1]HS_SEP 24'!$B$12:$P$519,7,FALSE)),(IF([1]ISIAN_RAB!$G$18=3,(VLOOKUP(A551,'[1]HS_SEP 24'!$B$12:$P4778,9,FALSE)),(IF([1]ISIAN_RAB!$G$18=5,(VLOOKUP(A551,'[1]HS_SEP 24'!$B$12:$P$519,11,FALSE)),"salah")))))))</f>
        <v>15981.5699914425</v>
      </c>
      <c r="I551" s="52">
        <f t="shared" si="133"/>
        <v>0</v>
      </c>
      <c r="J551" s="66">
        <f t="shared" si="134"/>
        <v>0</v>
      </c>
      <c r="K551" s="53">
        <f t="shared" si="135"/>
        <v>0</v>
      </c>
    </row>
    <row r="552" spans="1:11" ht="15" customHeight="1" x14ac:dyDescent="0.3">
      <c r="A552" s="47">
        <v>328</v>
      </c>
      <c r="B552" s="48" t="str">
        <f>VLOOKUP(A552,'[1]HS_SEP 24'!$B$12:$D$519,2,FALSE)</f>
        <v>Cross Arm UNP 80 - 6000 (l=45 mm,t=3,5 mm,tgg=80 mm)</v>
      </c>
      <c r="C552" s="49" t="s">
        <v>28</v>
      </c>
      <c r="D552" s="86">
        <f>D540</f>
        <v>0</v>
      </c>
      <c r="E552" s="52">
        <f t="shared" si="131"/>
        <v>0</v>
      </c>
      <c r="F552" s="52">
        <f t="shared" si="132"/>
        <v>0</v>
      </c>
      <c r="G552" s="66">
        <f>IF([1]ISIAN_RAB!$G$18=4,(VLOOKUP(RINCIAN_RAB_JASA!A552,'[1]HS_SEP 24'!$B$12:P781,13,FALSE)),(VLOOKUP(RINCIAN_RAB_JASA!A552,'[1]HS_SEP 24'!$B$12:$P$520,4,FALSE)))</f>
        <v>827377</v>
      </c>
      <c r="H552" s="66">
        <f>IF([1]ISIAN_RAB!$G$18=4,(VLOOKUP(A552,'[1]HS_SEP 24'!$B$12:$P$519,14,FALSE)),(IF([1]ISIAN_RAB!$G$18=2,(VLOOKUP(A552,'[1]HS_SEP 24'!$B$12:$P$519,7,FALSE)),(IF([1]ISIAN_RAB!$G$18=3,(VLOOKUP(A552,'[1]HS_SEP 24'!$B$12:$P4780,9,FALSE)),(IF([1]ISIAN_RAB!$G$18=5,(VLOOKUP(A552,'[1]HS_SEP 24'!$B$12:$P$519,11,FALSE)),"salah")))))))</f>
        <v>76058.729959273594</v>
      </c>
      <c r="I552" s="52">
        <f t="shared" si="133"/>
        <v>0</v>
      </c>
      <c r="J552" s="66">
        <f t="shared" si="134"/>
        <v>0</v>
      </c>
      <c r="K552" s="53">
        <f t="shared" si="135"/>
        <v>0</v>
      </c>
    </row>
    <row r="553" spans="1:11" ht="15" customHeight="1" x14ac:dyDescent="0.3">
      <c r="A553" s="47">
        <v>447</v>
      </c>
      <c r="B553" s="48" t="str">
        <f>VLOOKUP(A553,'[1]HS_SEP 24'!$B$12:$D$519,2,FALSE)</f>
        <v>Single Arm Band 8" (t = 6 mm x 42 mm) HDG TM lengkap Nut-HDG</v>
      </c>
      <c r="C553" s="49" t="s">
        <v>28</v>
      </c>
      <c r="D553" s="86">
        <f>D540*3</f>
        <v>0</v>
      </c>
      <c r="E553" s="52">
        <f t="shared" si="131"/>
        <v>0</v>
      </c>
      <c r="F553" s="52">
        <f t="shared" si="132"/>
        <v>0</v>
      </c>
      <c r="G553" s="66">
        <f>IF([1]ISIAN_RAB!$G$18=4,(VLOOKUP(RINCIAN_RAB_JASA!A553,'[1]HS_SEP 24'!$B$12:P782,13,FALSE)),(VLOOKUP(RINCIAN_RAB_JASA!A553,'[1]HS_SEP 24'!$B$12:$P$520,4,FALSE)))</f>
        <v>97397</v>
      </c>
      <c r="H553" s="66">
        <f>IF([1]ISIAN_RAB!$G$18=4,(VLOOKUP(A553,'[1]HS_SEP 24'!$B$12:$P$519,14,FALSE)),(IF([1]ISIAN_RAB!$G$18=2,(VLOOKUP(A553,'[1]HS_SEP 24'!$B$12:$P$519,7,FALSE)),(IF([1]ISIAN_RAB!$G$18=3,(VLOOKUP(A553,'[1]HS_SEP 24'!$B$12:$P4781,9,FALSE)),(IF([1]ISIAN_RAB!$G$18=5,(VLOOKUP(A553,'[1]HS_SEP 24'!$B$12:$P$519,11,FALSE)),"salah")))))))</f>
        <v>9589.1399948653998</v>
      </c>
      <c r="I553" s="52">
        <f t="shared" si="133"/>
        <v>0</v>
      </c>
      <c r="J553" s="66">
        <f t="shared" si="134"/>
        <v>0</v>
      </c>
      <c r="K553" s="53">
        <f t="shared" si="135"/>
        <v>0</v>
      </c>
    </row>
    <row r="554" spans="1:11" ht="15" customHeight="1" x14ac:dyDescent="0.3">
      <c r="A554" s="47">
        <v>503</v>
      </c>
      <c r="B554" s="48" t="str">
        <f>VLOOKUP(A554,'[1]HS_SEP 24'!$B$12:$D$519,2,FALSE)</f>
        <v>Washer 45 x 45 x 3,5 - HDG</v>
      </c>
      <c r="C554" s="49" t="s">
        <v>28</v>
      </c>
      <c r="D554" s="86">
        <f>D540*26</f>
        <v>0</v>
      </c>
      <c r="E554" s="52">
        <f t="shared" si="131"/>
        <v>0</v>
      </c>
      <c r="F554" s="52">
        <f t="shared" si="132"/>
        <v>0</v>
      </c>
      <c r="G554" s="66">
        <f>IF([1]ISIAN_RAB!$G$18=4,(VLOOKUP(RINCIAN_RAB_JASA!A554,'[1]HS_SEP 24'!$B$12:P783,13,FALSE)),(VLOOKUP(RINCIAN_RAB_JASA!A554,'[1]HS_SEP 24'!$B$12:$P$520,4,FALSE)))</f>
        <v>4267</v>
      </c>
      <c r="H554" s="66">
        <f>IF([1]ISIAN_RAB!$G$18=4,(VLOOKUP(A554,'[1]HS_SEP 24'!$B$12:$P$519,14,FALSE)),(IF([1]ISIAN_RAB!$G$18=2,(VLOOKUP(A554,'[1]HS_SEP 24'!$B$12:$P$519,7,FALSE)),(IF([1]ISIAN_RAB!$G$18=3,(VLOOKUP(A554,'[1]HS_SEP 24'!$B$12:$P4782,9,FALSE)),(IF([1]ISIAN_RAB!$G$18=5,(VLOOKUP(A554,'[1]HS_SEP 24'!$B$12:$P$519,11,FALSE)),"salah")))))))</f>
        <v>533.60999971427304</v>
      </c>
      <c r="I554" s="52">
        <f t="shared" si="133"/>
        <v>0</v>
      </c>
      <c r="J554" s="66">
        <f t="shared" si="134"/>
        <v>0</v>
      </c>
      <c r="K554" s="53">
        <f t="shared" si="135"/>
        <v>0</v>
      </c>
    </row>
    <row r="555" spans="1:11" ht="15" customHeight="1" x14ac:dyDescent="0.3">
      <c r="A555" s="47"/>
      <c r="B555" s="64" t="s">
        <v>32</v>
      </c>
      <c r="C555" s="49"/>
      <c r="D555" s="86"/>
      <c r="E555" s="52"/>
      <c r="F555" s="52"/>
      <c r="G555" s="66"/>
      <c r="H555" s="66"/>
      <c r="I555" s="52"/>
      <c r="J555" s="66"/>
      <c r="K555" s="53"/>
    </row>
    <row r="556" spans="1:11" ht="15" customHeight="1" x14ac:dyDescent="0.3">
      <c r="A556" s="47">
        <v>350</v>
      </c>
      <c r="B556" s="48" t="str">
        <f>VLOOKUP(A556,'[1]HS_SEP 24'!$B$12:$D$519,2,FALSE)</f>
        <v>Insulator - Pin Post Insulator 20 kV;12,5 kN - Porcelain (Tumpu)</v>
      </c>
      <c r="C556" s="49" t="s">
        <v>26</v>
      </c>
      <c r="D556" s="187">
        <f>D540*3</f>
        <v>0</v>
      </c>
      <c r="E556" s="52">
        <f>D556-F556</f>
        <v>0</v>
      </c>
      <c r="F556" s="52">
        <f>IF(G556="PLN",D556,0)</f>
        <v>0</v>
      </c>
      <c r="G556" s="44" t="str">
        <f>IF([1]ISIAN_RAB!$G$18=4,(VLOOKUP(RINCIAN_RAB_JASA!A556,'[1]HS_SEP 24'!$B$12:P779,13,FALSE)),(VLOOKUP(RINCIAN_RAB_JASA!A556,'[1]HS_SEP 24'!$B$12:$P$520,4,FALSE)))</f>
        <v>PLN</v>
      </c>
      <c r="H556" s="66">
        <f>IF([1]ISIAN_RAB!$G$18=4,(VLOOKUP(A556,'[1]HS_SEP 24'!$B$12:$P$519,14,FALSE)),(IF([1]ISIAN_RAB!$G$18=2,(VLOOKUP(A556,'[1]HS_SEP 24'!$B$12:$P$519,7,FALSE)),(IF([1]ISIAN_RAB!$G$18=3,(VLOOKUP(A556,'[1]HS_SEP 24'!$B$12:$P4778,9,FALSE)),(IF([1]ISIAN_RAB!$G$18=5,(VLOOKUP(A556,'[1]HS_SEP 24'!$B$12:$P$519,11,FALSE)),"salah")))))))</f>
        <v>23402.609987468801</v>
      </c>
      <c r="I556" s="45" t="str">
        <f>IF(E556&lt;0,0,IF(G556="PLN","PLN",E556*G556))</f>
        <v>PLN</v>
      </c>
      <c r="J556" s="66">
        <f>IF(D556&lt;0,0,D556*H556)</f>
        <v>0</v>
      </c>
      <c r="K556" s="53">
        <f>SUM(I556:J556)</f>
        <v>0</v>
      </c>
    </row>
    <row r="557" spans="1:11" ht="15" customHeight="1" x14ac:dyDescent="0.3">
      <c r="A557" s="47">
        <v>435</v>
      </c>
      <c r="B557" s="48" t="str">
        <f>VLOOKUP(A557,'[1]HS_SEP 24'!$B$12:$D$519,2,FALSE)</f>
        <v>Preformed Side Tie 150 mm (Semi Cond/non metalic/Composite)</v>
      </c>
      <c r="C557" s="49" t="s">
        <v>28</v>
      </c>
      <c r="D557" s="187">
        <f>D556</f>
        <v>0</v>
      </c>
      <c r="E557" s="52">
        <f>D557-F557</f>
        <v>0</v>
      </c>
      <c r="F557" s="52">
        <f>IF(G557="PLN",D557,0)</f>
        <v>0</v>
      </c>
      <c r="G557" s="44" t="str">
        <f>IF([1]ISIAN_RAB!$G$18=4,(VLOOKUP(RINCIAN_RAB_JASA!A557,'[1]HS_SEP 24'!$B$12:P780,13,FALSE)),(VLOOKUP(RINCIAN_RAB_JASA!A557,'[1]HS_SEP 24'!$B$12:$P$520,4,FALSE)))</f>
        <v>PLN</v>
      </c>
      <c r="H557" s="66">
        <f>IF([1]ISIAN_RAB!$G$18=4,(VLOOKUP(A557,'[1]HS_SEP 24'!$B$12:$P$519,14,FALSE)),(IF([1]ISIAN_RAB!$G$18=2,(VLOOKUP(A557,'[1]HS_SEP 24'!$B$12:$P$519,7,FALSE)),(IF([1]ISIAN_RAB!$G$18=3,(VLOOKUP(A557,'[1]HS_SEP 24'!$B$12:$P4779,9,FALSE)),(IF([1]ISIAN_RAB!$G$18=5,(VLOOKUP(A557,'[1]HS_SEP 24'!$B$12:$P$519,11,FALSE)),"salah")))))))</f>
        <v>7991.27999572099</v>
      </c>
      <c r="I557" s="45" t="str">
        <f>IF(E557&lt;0,0,IF(G557="PLN","PLN",E557*G557))</f>
        <v>PLN</v>
      </c>
      <c r="J557" s="66">
        <f>IF(D557&lt;0,0,D557*H557)</f>
        <v>0</v>
      </c>
      <c r="K557" s="53">
        <f>SUM(I557:J557)</f>
        <v>0</v>
      </c>
    </row>
    <row r="558" spans="1:11" ht="15" customHeight="1" x14ac:dyDescent="0.3">
      <c r="A558" s="47">
        <v>351</v>
      </c>
      <c r="B558" s="48" t="str">
        <f>VLOOKUP(A558,'[1]HS_SEP 24'!$B$12:$D$519,2,FALSE)</f>
        <v>Insulator - Strain Insulator 20 kV lengkap (SIR) Porcelain (Tarik)</v>
      </c>
      <c r="C558" s="49" t="s">
        <v>26</v>
      </c>
      <c r="D558" s="187">
        <f>D540*6</f>
        <v>0</v>
      </c>
      <c r="E558" s="52">
        <f>D558-F558</f>
        <v>0</v>
      </c>
      <c r="F558" s="52">
        <f>IF(G558="PLN",D558,0)</f>
        <v>0</v>
      </c>
      <c r="G558" s="44" t="str">
        <f>IF([1]ISIAN_RAB!$G$18=4,(VLOOKUP(RINCIAN_RAB_JASA!A558,'[1]HS_SEP 24'!$B$12:P781,13,FALSE)),(VLOOKUP(RINCIAN_RAB_JASA!A558,'[1]HS_SEP 24'!$B$12:$P$520,4,FALSE)))</f>
        <v>PLN</v>
      </c>
      <c r="H558" s="66">
        <f>IF([1]ISIAN_RAB!$G$18=4,(VLOOKUP(A558,'[1]HS_SEP 24'!$B$12:$P$519,14,FALSE)),(IF([1]ISIAN_RAB!$G$18=2,(VLOOKUP(A558,'[1]HS_SEP 24'!$B$12:$P$519,7,FALSE)),(IF([1]ISIAN_RAB!$G$18=3,(VLOOKUP(A558,'[1]HS_SEP 24'!$B$12:$P4780,9,FALSE)),(IF([1]ISIAN_RAB!$G$18=5,(VLOOKUP(A558,'[1]HS_SEP 24'!$B$12:$P$519,11,FALSE)),"salah")))))))</f>
        <v>26328.059985902401</v>
      </c>
      <c r="I558" s="45" t="str">
        <f>IF(E558&lt;0,0,IF(G558="PLN","PLN",E558*G558))</f>
        <v>PLN</v>
      </c>
      <c r="J558" s="66">
        <f>IF(D558&lt;0,0,D558*H558)</f>
        <v>0</v>
      </c>
      <c r="K558" s="53">
        <f>SUM(I558:J558)</f>
        <v>0</v>
      </c>
    </row>
    <row r="559" spans="1:11" ht="15" customHeight="1" x14ac:dyDescent="0.3">
      <c r="A559" s="47">
        <v>39</v>
      </c>
      <c r="B559" s="48" t="str">
        <f>VLOOKUP(A559,'[1]HS_SEP 24'!$B$12:$D$519,2,FALSE)</f>
        <v>Compresion Joint Sleeve Non Tension 150 mm - Al</v>
      </c>
      <c r="C559" s="49" t="s">
        <v>28</v>
      </c>
      <c r="D559" s="197">
        <f>D540*3</f>
        <v>0</v>
      </c>
      <c r="E559" s="52">
        <f>D559-F559</f>
        <v>0</v>
      </c>
      <c r="F559" s="52">
        <f>IF(G559="PLN",D559,0)</f>
        <v>0</v>
      </c>
      <c r="G559" s="44" t="str">
        <f>IF([1]ISIAN_RAB!$G$18=4,(VLOOKUP(RINCIAN_RAB_JASA!A559,'[1]HS_SEP 24'!$B$12:P782,13,FALSE)),(VLOOKUP(RINCIAN_RAB_JASA!A559,'[1]HS_SEP 24'!$B$12:$P$520,4,FALSE)))</f>
        <v>PLN</v>
      </c>
      <c r="H559" s="66">
        <f>IF([1]ISIAN_RAB!$G$18=4,(VLOOKUP(A559,'[1]HS_SEP 24'!$B$12:$P$519,14,FALSE)),(IF([1]ISIAN_RAB!$G$18=2,(VLOOKUP(A559,'[1]HS_SEP 24'!$B$12:$P$519,7,FALSE)),(IF([1]ISIAN_RAB!$G$18=3,(VLOOKUP(A559,'[1]HS_SEP 24'!$B$12:$P4781,9,FALSE)),(IF([1]ISIAN_RAB!$G$18=5,(VLOOKUP(A559,'[1]HS_SEP 24'!$B$12:$P$519,11,FALSE)),"salah")))))))</f>
        <v>13317.479992869001</v>
      </c>
      <c r="I559" s="45" t="str">
        <f>IF(E559&lt;0,0,IF(G559="PLN","PLN",E559*G559))</f>
        <v>PLN</v>
      </c>
      <c r="J559" s="66">
        <f>IF(D559&lt;0,0,D559*H559)</f>
        <v>0</v>
      </c>
      <c r="K559" s="53">
        <f>SUM(I559:J559)</f>
        <v>0</v>
      </c>
    </row>
    <row r="560" spans="1:11" ht="15" customHeight="1" x14ac:dyDescent="0.3">
      <c r="A560" s="47"/>
      <c r="B560" s="48"/>
      <c r="C560" s="49"/>
      <c r="D560" s="204"/>
      <c r="E560" s="52"/>
      <c r="F560" s="52"/>
      <c r="G560" s="52"/>
      <c r="H560" s="52"/>
      <c r="I560" s="52"/>
      <c r="J560" s="66"/>
      <c r="K560" s="53"/>
    </row>
    <row r="561" spans="1:11" ht="15" customHeight="1" x14ac:dyDescent="0.3">
      <c r="A561" s="47"/>
      <c r="B561" s="48"/>
      <c r="C561" s="49"/>
      <c r="D561" s="86"/>
      <c r="E561" s="52"/>
      <c r="F561" s="52"/>
      <c r="G561" s="52"/>
      <c r="H561" s="52"/>
      <c r="I561" s="52"/>
      <c r="J561" s="66"/>
      <c r="K561" s="53"/>
    </row>
    <row r="562" spans="1:11" ht="15" hidden="1" thickBot="1" x14ac:dyDescent="0.35">
      <c r="A562" s="205"/>
      <c r="B562" s="205"/>
      <c r="C562" s="206"/>
      <c r="D562" s="207"/>
      <c r="E562" s="207"/>
      <c r="F562" s="207"/>
      <c r="G562" s="208"/>
      <c r="H562" s="208"/>
      <c r="I562" s="208"/>
      <c r="J562" s="208"/>
      <c r="K562" s="209"/>
    </row>
    <row r="563" spans="1:11" ht="15" hidden="1" thickTop="1" x14ac:dyDescent="0.3">
      <c r="A563" s="210" t="s">
        <v>11</v>
      </c>
      <c r="B563" s="211" t="s">
        <v>133</v>
      </c>
      <c r="C563" s="212" t="s">
        <v>12</v>
      </c>
      <c r="D563" s="213"/>
      <c r="E563" s="213"/>
      <c r="F563" s="213"/>
      <c r="G563" s="214" t="s">
        <v>82</v>
      </c>
      <c r="H563" s="215"/>
      <c r="I563" s="214" t="s">
        <v>15</v>
      </c>
      <c r="J563" s="216"/>
      <c r="K563" s="217" t="s">
        <v>16</v>
      </c>
    </row>
    <row r="564" spans="1:11" hidden="1" x14ac:dyDescent="0.3">
      <c r="A564" s="218"/>
      <c r="B564" s="219"/>
      <c r="C564" s="220"/>
      <c r="D564" s="221" t="s">
        <v>17</v>
      </c>
      <c r="E564" s="221" t="s">
        <v>18</v>
      </c>
      <c r="F564" s="221" t="s">
        <v>19</v>
      </c>
      <c r="G564" s="222" t="s">
        <v>20</v>
      </c>
      <c r="H564" s="222" t="s">
        <v>21</v>
      </c>
      <c r="I564" s="222" t="s">
        <v>20</v>
      </c>
      <c r="J564" s="223" t="s">
        <v>21</v>
      </c>
      <c r="K564" s="224"/>
    </row>
    <row r="565" spans="1:11" hidden="1" x14ac:dyDescent="0.3">
      <c r="A565" s="225"/>
      <c r="B565" s="226"/>
      <c r="C565" s="227"/>
      <c r="D565" s="227"/>
      <c r="E565" s="227"/>
      <c r="F565" s="227"/>
      <c r="G565" s="228"/>
      <c r="H565" s="228"/>
      <c r="I565" s="228"/>
      <c r="J565" s="229"/>
      <c r="K565" s="230"/>
    </row>
    <row r="566" spans="1:11" hidden="1" x14ac:dyDescent="0.3">
      <c r="A566" s="231">
        <v>1</v>
      </c>
      <c r="B566" s="232">
        <v>2</v>
      </c>
      <c r="C566" s="233">
        <v>3</v>
      </c>
      <c r="D566" s="233">
        <v>5</v>
      </c>
      <c r="E566" s="233">
        <v>6</v>
      </c>
      <c r="F566" s="233">
        <v>7</v>
      </c>
      <c r="G566" s="234">
        <v>9</v>
      </c>
      <c r="H566" s="234">
        <v>11</v>
      </c>
      <c r="I566" s="234" t="s">
        <v>83</v>
      </c>
      <c r="J566" s="234" t="s">
        <v>23</v>
      </c>
      <c r="K566" s="235" t="s">
        <v>24</v>
      </c>
    </row>
    <row r="567" spans="1:11" ht="15" hidden="1" customHeight="1" x14ac:dyDescent="0.3">
      <c r="A567" s="236"/>
      <c r="B567" s="237"/>
      <c r="C567" s="238"/>
      <c r="D567" s="239"/>
      <c r="E567" s="239"/>
      <c r="F567" s="239"/>
      <c r="G567" s="240"/>
      <c r="H567" s="240"/>
      <c r="I567" s="240"/>
      <c r="J567" s="240"/>
      <c r="K567" s="241"/>
    </row>
    <row r="568" spans="1:11" ht="15" hidden="1" customHeight="1" x14ac:dyDescent="0.3">
      <c r="A568" s="192"/>
      <c r="B568" s="168"/>
      <c r="C568" s="245"/>
      <c r="D568" s="66"/>
      <c r="E568" s="66"/>
      <c r="F568" s="52"/>
      <c r="G568" s="52"/>
      <c r="H568" s="52"/>
      <c r="I568" s="66"/>
      <c r="J568" s="66"/>
      <c r="K568" s="53"/>
    </row>
    <row r="569" spans="1:11" s="83" customFormat="1" ht="15" hidden="1" customHeight="1" x14ac:dyDescent="0.3">
      <c r="A569" s="154"/>
      <c r="B569" s="155" t="s">
        <v>84</v>
      </c>
      <c r="C569" s="77"/>
      <c r="D569" s="80" t="e">
        <f>#REF!</f>
        <v>#REF!</v>
      </c>
      <c r="E569" s="80"/>
      <c r="F569" s="80">
        <v>0</v>
      </c>
      <c r="G569" s="80"/>
      <c r="H569" s="80"/>
      <c r="I569" s="80"/>
      <c r="J569" s="81">
        <v>0</v>
      </c>
      <c r="K569" s="82">
        <v>0</v>
      </c>
    </row>
    <row r="570" spans="1:11" s="63" customFormat="1" ht="15" hidden="1" customHeight="1" x14ac:dyDescent="0.3">
      <c r="A570" s="246"/>
      <c r="B570" s="247" t="s">
        <v>85</v>
      </c>
      <c r="C570" s="58"/>
      <c r="D570" s="61" t="e">
        <f>D569</f>
        <v>#REF!</v>
      </c>
      <c r="E570" s="61"/>
      <c r="F570" s="61">
        <v>0</v>
      </c>
      <c r="G570" s="61"/>
      <c r="H570" s="61"/>
      <c r="I570" s="61"/>
      <c r="J570" s="181">
        <v>0</v>
      </c>
      <c r="K570" s="62">
        <v>0</v>
      </c>
    </row>
    <row r="571" spans="1:11" s="63" customFormat="1" ht="15" hidden="1" customHeight="1" x14ac:dyDescent="0.3">
      <c r="A571" s="246"/>
      <c r="B571" s="247" t="s">
        <v>86</v>
      </c>
      <c r="C571" s="58"/>
      <c r="D571" s="61" t="e">
        <f>D570</f>
        <v>#REF!</v>
      </c>
      <c r="E571" s="61"/>
      <c r="F571" s="61">
        <v>0</v>
      </c>
      <c r="G571" s="61"/>
      <c r="H571" s="61"/>
      <c r="I571" s="61"/>
      <c r="J571" s="181">
        <v>0</v>
      </c>
      <c r="K571" s="62">
        <v>0</v>
      </c>
    </row>
    <row r="572" spans="1:11" ht="15" hidden="1" customHeight="1" x14ac:dyDescent="0.3">
      <c r="A572" s="193">
        <v>105</v>
      </c>
      <c r="B572" s="48" t="str">
        <f>VLOOKUP(A572,'[1]HS_SEP 24'!$B$12:$D$519,2,FALSE)</f>
        <v>NYA 50 sq mm (SPLN)</v>
      </c>
      <c r="C572" s="49" t="s">
        <v>25</v>
      </c>
      <c r="D572" s="52" t="e">
        <f>IF(D569&gt;0,(D569*3*1.5)+(3*2.5),0)</f>
        <v>#REF!</v>
      </c>
      <c r="E572" s="52" t="e">
        <f>D572-F572</f>
        <v>#REF!</v>
      </c>
      <c r="F572" s="52">
        <f>IF(G572="PLN",D572,0)</f>
        <v>0</v>
      </c>
      <c r="G572" s="66">
        <f>IF([1]ISIAN_RAB!$G$18=4,(VLOOKUP(RINCIAN_RAB_JASA!A572,'[1]HS_SEP 24'!$B$12:P867,13,FALSE)),(VLOOKUP(RINCIAN_RAB_JASA!A572,'[1]HS_SEP 24'!$B$12:$P$520,4,FALSE)))</f>
        <v>92494.147162387701</v>
      </c>
      <c r="H572" s="66">
        <f>IF([1]ISIAN_RAB!$G$18=4,(VLOOKUP(A572,'[1]HS_SEP 24'!$B$12:$P$519,14,FALSE)),(IF([1]ISIAN_RAB!$G$18=2,(VLOOKUP(A572,'[1]HS_SEP 24'!$B$12:$P$519,7,FALSE)),(IF([1]ISIAN_RAB!$G$18=3,(VLOOKUP(A572,'[1]HS_SEP 24'!$B$12:$P4866,9,FALSE)),(IF([1]ISIAN_RAB!$G$18=5,(VLOOKUP(A572,'[1]HS_SEP 24'!$B$12:$P$519,11,FALSE)),"salah")))))))</f>
        <v>11048.399994084</v>
      </c>
      <c r="I572" s="52" t="e">
        <f>IF(E572&lt;0,0,IF(G572="PLN","PLN",E572*G572))</f>
        <v>#REF!</v>
      </c>
      <c r="J572" s="66" t="e">
        <f>IF(D572&lt;0,0,D572*H572)</f>
        <v>#REF!</v>
      </c>
      <c r="K572" s="53" t="e">
        <f>SUM(I572:J572)</f>
        <v>#REF!</v>
      </c>
    </row>
    <row r="573" spans="1:11" ht="15" hidden="1" customHeight="1" x14ac:dyDescent="0.3">
      <c r="A573" s="193">
        <v>246</v>
      </c>
      <c r="B573" s="48" t="str">
        <f>VLOOKUP(A573,'[1]HS_SEP 24'!$B$12:$D$519,2,FALSE)</f>
        <v>Terminal Lug 50 mm - Cu 1 Hole</v>
      </c>
      <c r="C573" s="49" t="s">
        <v>28</v>
      </c>
      <c r="D573" s="52" t="e">
        <f>D569*9</f>
        <v>#REF!</v>
      </c>
      <c r="E573" s="52" t="e">
        <f>D573-F573</f>
        <v>#REF!</v>
      </c>
      <c r="F573" s="52" t="e">
        <f>IF(G573="PLN",D573,0)</f>
        <v>#REF!</v>
      </c>
      <c r="G573" s="44" t="str">
        <f>IF([1]ISIAN_RAB!$G$18=4,(VLOOKUP(RINCIAN_RAB_JASA!A573,'[1]HS_SEP 24'!$B$12:P868,13,FALSE)),(VLOOKUP(RINCIAN_RAB_JASA!A573,'[1]HS_SEP 24'!$B$12:$P$520,4,FALSE)))</f>
        <v>PLN</v>
      </c>
      <c r="H573" s="66">
        <f>IF([1]ISIAN_RAB!$G$18=4,(VLOOKUP(A573,'[1]HS_SEP 24'!$B$12:$P$519,14,FALSE)),(IF([1]ISIAN_RAB!$G$18=2,(VLOOKUP(A573,'[1]HS_SEP 24'!$B$12:$P$519,7,FALSE)),(IF([1]ISIAN_RAB!$G$18=3,(VLOOKUP(A573,'[1]HS_SEP 24'!$B$12:$P4867,9,FALSE)),(IF([1]ISIAN_RAB!$G$18=5,(VLOOKUP(A573,'[1]HS_SEP 24'!$B$12:$P$519,11,FALSE)),"salah")))))))</f>
        <v>11719.6199937246</v>
      </c>
      <c r="I573" s="45" t="e">
        <f>IF(E573&lt;0,0,IF(G573="PLN","PLN",E573*G573))</f>
        <v>#REF!</v>
      </c>
      <c r="J573" s="66" t="e">
        <f>IF(D573&lt;0,0,D573*H573)</f>
        <v>#REF!</v>
      </c>
      <c r="K573" s="53" t="e">
        <f>SUM(I573:J573)</f>
        <v>#REF!</v>
      </c>
    </row>
    <row r="574" spans="1:11" ht="15" hidden="1" customHeight="1" x14ac:dyDescent="0.3">
      <c r="A574" s="193">
        <v>245</v>
      </c>
      <c r="B574" s="48" t="str">
        <f>VLOOKUP(A574,'[1]HS_SEP 24'!$B$12:$D$519,2,FALSE)</f>
        <v>Terminal Lug 35 mm - Cu 1 Hole</v>
      </c>
      <c r="C574" s="49" t="s">
        <v>28</v>
      </c>
      <c r="D574" s="52" t="e">
        <f>D571*3*4</f>
        <v>#REF!</v>
      </c>
      <c r="E574" s="52" t="e">
        <f>D574-F574</f>
        <v>#REF!</v>
      </c>
      <c r="F574" s="52" t="e">
        <f>IF(G574="PLN",D574,0)</f>
        <v>#REF!</v>
      </c>
      <c r="G574" s="44" t="str">
        <f>IF([1]ISIAN_RAB!$G$18=4,(VLOOKUP(RINCIAN_RAB_JASA!A574,'[1]HS_SEP 24'!$B$12:P869,13,FALSE)),(VLOOKUP(RINCIAN_RAB_JASA!A574,'[1]HS_SEP 24'!$B$12:$P$520,4,FALSE)))</f>
        <v>PLN</v>
      </c>
      <c r="H574" s="66">
        <f>IF([1]ISIAN_RAB!$G$18=4,(VLOOKUP(A574,'[1]HS_SEP 24'!$B$12:$P$519,14,FALSE)),(IF([1]ISIAN_RAB!$G$18=2,(VLOOKUP(A574,'[1]HS_SEP 24'!$B$12:$P$519,7,FALSE)),(IF([1]ISIAN_RAB!$G$18=3,(VLOOKUP(A574,'[1]HS_SEP 24'!$B$12:$P4868,9,FALSE)),(IF([1]ISIAN_RAB!$G$18=5,(VLOOKUP(A574,'[1]HS_SEP 24'!$B$12:$P$519,11,FALSE)),"salah")))))))</f>
        <v>8790.2099952932003</v>
      </c>
      <c r="I574" s="45" t="e">
        <f>IF(E574&lt;0,0,IF(G574="PLN","PLN",E574*G574))</f>
        <v>#REF!</v>
      </c>
      <c r="J574" s="66" t="e">
        <f>IF(D574&lt;0,0,D574*H574)</f>
        <v>#REF!</v>
      </c>
      <c r="K574" s="53" t="e">
        <f>SUM(I574:J574)</f>
        <v>#REF!</v>
      </c>
    </row>
    <row r="575" spans="1:11" ht="15" hidden="1" customHeight="1" x14ac:dyDescent="0.3">
      <c r="A575" s="193">
        <v>104</v>
      </c>
      <c r="B575" s="48" t="str">
        <f>VLOOKUP(A575,'[1]HS_SEP 24'!$B$12:$D$519,2,FALSE)</f>
        <v>NYA 35 sq mm (SPLN)</v>
      </c>
      <c r="C575" s="49" t="s">
        <v>25</v>
      </c>
      <c r="D575" s="52" t="e">
        <f>D571*3</f>
        <v>#REF!</v>
      </c>
      <c r="E575" s="52" t="e">
        <f>D575-F575</f>
        <v>#REF!</v>
      </c>
      <c r="F575" s="52">
        <f>IF(G575="PLN",D575,0)</f>
        <v>0</v>
      </c>
      <c r="G575" s="66">
        <f>IF([1]ISIAN_RAB!$G$18=4,(VLOOKUP(RINCIAN_RAB_JASA!A575,'[1]HS_SEP 24'!$B$12:P870,13,FALSE)),(VLOOKUP(RINCIAN_RAB_JASA!A575,'[1]HS_SEP 24'!$B$12:$P$520,4,FALSE)))</f>
        <v>79269.512367765405</v>
      </c>
      <c r="H575" s="66">
        <f>IF([1]ISIAN_RAB!$G$18=4,(VLOOKUP(A575,'[1]HS_SEP 24'!$B$12:$P$519,14,FALSE)),(IF([1]ISIAN_RAB!$G$18=2,(VLOOKUP(A575,'[1]HS_SEP 24'!$B$12:$P$519,7,FALSE)),(IF([1]ISIAN_RAB!$G$18=3,(VLOOKUP(A575,'[1]HS_SEP 24'!$B$12:$P4869,9,FALSE)),(IF([1]ISIAN_RAB!$G$18=5,(VLOOKUP(A575,'[1]HS_SEP 24'!$B$12:$P$519,11,FALSE)),"salah")))))))</f>
        <v>7685.3699958848001</v>
      </c>
      <c r="I575" s="52" t="e">
        <f>IF(E575&lt;0,0,IF(G575="PLN","PLN",E575*G575))</f>
        <v>#REF!</v>
      </c>
      <c r="J575" s="66" t="e">
        <f>IF(D575&lt;0,0,D575*H575)</f>
        <v>#REF!</v>
      </c>
      <c r="K575" s="53" t="e">
        <f>SUM(I575:J575)</f>
        <v>#REF!</v>
      </c>
    </row>
    <row r="576" spans="1:11" ht="15" hidden="1" customHeight="1" x14ac:dyDescent="0.3">
      <c r="A576" s="193">
        <v>106</v>
      </c>
      <c r="B576" s="48" t="str">
        <f>VLOOKUP(A576,'[1]HS_SEP 24'!$B$12:$D$519,2,FALSE)</f>
        <v>NYAF 35 sq mm u/bawah Arrester (SPLN)</v>
      </c>
      <c r="C576" s="49" t="s">
        <v>25</v>
      </c>
      <c r="D576" s="52" t="e">
        <f>D571*3</f>
        <v>#REF!</v>
      </c>
      <c r="E576" s="52" t="e">
        <f>D576-F576</f>
        <v>#REF!</v>
      </c>
      <c r="F576" s="52">
        <f>IF(G576="PLN",D576,0)</f>
        <v>0</v>
      </c>
      <c r="G576" s="66">
        <f>IF([1]ISIAN_RAB!$G$18=4,(VLOOKUP(RINCIAN_RAB_JASA!A576,'[1]HS_SEP 24'!$B$12:P871,13,FALSE)),(VLOOKUP(RINCIAN_RAB_JASA!A576,'[1]HS_SEP 24'!$B$12:$P$520,4,FALSE)))</f>
        <v>92467.116262398704</v>
      </c>
      <c r="H576" s="66">
        <f>IF([1]ISIAN_RAB!$G$18=4,(VLOOKUP(A576,'[1]HS_SEP 24'!$B$12:$P$519,14,FALSE)),(IF([1]ISIAN_RAB!$G$18=2,(VLOOKUP(A576,'[1]HS_SEP 24'!$B$12:$P$519,7,FALSE)),(IF([1]ISIAN_RAB!$G$18=3,(VLOOKUP(A576,'[1]HS_SEP 24'!$B$12:$P4870,9,FALSE)),(IF([1]ISIAN_RAB!$G$18=5,(VLOOKUP(A576,'[1]HS_SEP 24'!$B$12:$P$519,11,FALSE)),"salah")))))))</f>
        <v>11048.399994084</v>
      </c>
      <c r="I576" s="52" t="e">
        <f>IF(E576&lt;0,0,IF(G576="PLN","PLN",E576*G576))</f>
        <v>#REF!</v>
      </c>
      <c r="J576" s="66" t="e">
        <f>IF(D576&lt;0,0,D576*H576)</f>
        <v>#REF!</v>
      </c>
      <c r="K576" s="53" t="e">
        <f>SUM(I576:J576)</f>
        <v>#REF!</v>
      </c>
    </row>
    <row r="577" spans="1:11" ht="15" hidden="1" customHeight="1" x14ac:dyDescent="0.3">
      <c r="A577" s="193"/>
      <c r="B577" s="244"/>
      <c r="C577" s="49"/>
      <c r="D577" s="52"/>
      <c r="E577" s="52"/>
      <c r="F577" s="52"/>
      <c r="G577" s="52"/>
      <c r="H577" s="52"/>
      <c r="I577" s="52"/>
      <c r="J577" s="52"/>
      <c r="K577" s="53"/>
    </row>
    <row r="578" spans="1:11" s="83" customFormat="1" ht="15" hidden="1" customHeight="1" x14ac:dyDescent="0.3">
      <c r="A578" s="154"/>
      <c r="B578" s="155" t="s">
        <v>87</v>
      </c>
      <c r="C578" s="77"/>
      <c r="D578" s="80" t="e">
        <f>D571</f>
        <v>#REF!</v>
      </c>
      <c r="E578" s="80"/>
      <c r="F578" s="80">
        <v>0</v>
      </c>
      <c r="G578" s="80"/>
      <c r="H578" s="80"/>
      <c r="I578" s="80"/>
      <c r="J578" s="81"/>
      <c r="K578" s="82"/>
    </row>
    <row r="579" spans="1:11" ht="15" hidden="1" customHeight="1" x14ac:dyDescent="0.3">
      <c r="A579" s="193">
        <v>431</v>
      </c>
      <c r="B579" s="48" t="str">
        <f>VLOOKUP(A579,'[1]HS_SEP 24'!$B$12:$D$519,2,FALSE)</f>
        <v>Polymer Arrester 24 kV - 10 kA</v>
      </c>
      <c r="C579" s="49" t="s">
        <v>28</v>
      </c>
      <c r="D579" s="52" t="e">
        <f>D578*3</f>
        <v>#REF!</v>
      </c>
      <c r="E579" s="52" t="e">
        <f>D579-F579</f>
        <v>#REF!</v>
      </c>
      <c r="F579" s="52" t="e">
        <f>IF(G579="PLN",D579,0)</f>
        <v>#REF!</v>
      </c>
      <c r="G579" s="66" t="str">
        <f>IF([1]ISIAN_RAB!$G$18=4,(VLOOKUP(RINCIAN_RAB_JASA!A579,'[1]HS_SEP 24'!$B$12:P878,13,FALSE)),(VLOOKUP(RINCIAN_RAB_JASA!A579,'[1]HS_SEP 24'!$B$12:$P$520,4,FALSE)))</f>
        <v>PLN</v>
      </c>
      <c r="H579" s="66">
        <f>IF([1]ISIAN_RAB!$G$18=4,(VLOOKUP(A579,'[1]HS_SEP 24'!$B$12:$P$519,14,FALSE)),(IF([1]ISIAN_RAB!$G$18=2,(VLOOKUP(A579,'[1]HS_SEP 24'!$B$12:$P$519,7,FALSE)),(IF([1]ISIAN_RAB!$G$18=3,(VLOOKUP(A579,'[1]HS_SEP 24'!$B$12:$P4877,9,FALSE)),(IF([1]ISIAN_RAB!$G$18=5,(VLOOKUP(A579,'[1]HS_SEP 24'!$B$12:$P$519,11,FALSE)),"salah")))))))</f>
        <v>26634.9599857381</v>
      </c>
      <c r="I579" s="52" t="e">
        <f>IF(E579&lt;0,0,IF(G579="PLN","PLN",E579*G579))</f>
        <v>#REF!</v>
      </c>
      <c r="J579" s="66" t="e">
        <f>IF(D579&lt;0,0,D579*H579)</f>
        <v>#REF!</v>
      </c>
      <c r="K579" s="53" t="e">
        <f>SUM(I579:J579)</f>
        <v>#REF!</v>
      </c>
    </row>
    <row r="580" spans="1:11" ht="15" hidden="1" customHeight="1" x14ac:dyDescent="0.3">
      <c r="A580" s="193">
        <v>432</v>
      </c>
      <c r="B580" s="48" t="str">
        <f>VLOOKUP(A580,'[1]HS_SEP 24'!$B$12:$D$519,2,FALSE)</f>
        <v>Polymer Cut Out Switch 24 kV + Fuse</v>
      </c>
      <c r="C580" s="49" t="s">
        <v>28</v>
      </c>
      <c r="D580" s="52" t="e">
        <f>D578*3</f>
        <v>#REF!</v>
      </c>
      <c r="E580" s="52" t="e">
        <f>D580-F580</f>
        <v>#REF!</v>
      </c>
      <c r="F580" s="52" t="e">
        <f>IF(G580="PLN",D580,0)</f>
        <v>#REF!</v>
      </c>
      <c r="G580" s="66" t="str">
        <f>IF([1]ISIAN_RAB!$G$18=4,(VLOOKUP(RINCIAN_RAB_JASA!A580,'[1]HS_SEP 24'!$B$12:P879,13,FALSE)),(VLOOKUP(RINCIAN_RAB_JASA!A580,'[1]HS_SEP 24'!$B$12:$P$520,4,FALSE)))</f>
        <v>PLN</v>
      </c>
      <c r="H580" s="66">
        <f>IF([1]ISIAN_RAB!$G$18=4,(VLOOKUP(A580,'[1]HS_SEP 24'!$B$12:$P$519,14,FALSE)),(IF([1]ISIAN_RAB!$G$18=2,(VLOOKUP(A580,'[1]HS_SEP 24'!$B$12:$P$519,7,FALSE)),(IF([1]ISIAN_RAB!$G$18=3,(VLOOKUP(A580,'[1]HS_SEP 24'!$B$12:$P4878,9,FALSE)),(IF([1]ISIAN_RAB!$G$18=5,(VLOOKUP(A580,'[1]HS_SEP 24'!$B$12:$P$519,11,FALSE)),"salah")))))))</f>
        <v>17046.809990872101</v>
      </c>
      <c r="I580" s="52" t="e">
        <f>IF(E580&lt;0,0,IF(G580="PLN","PLN",E580*G580))</f>
        <v>#REF!</v>
      </c>
      <c r="J580" s="66" t="e">
        <f>IF(D580&lt;0,0,D580*H580)</f>
        <v>#REF!</v>
      </c>
      <c r="K580" s="53" t="e">
        <f>SUM(I580:J580)</f>
        <v>#REF!</v>
      </c>
    </row>
    <row r="581" spans="1:11" s="46" customFormat="1" ht="15" hidden="1" customHeight="1" x14ac:dyDescent="0.3">
      <c r="A581" s="68">
        <v>99</v>
      </c>
      <c r="B581" s="69" t="str">
        <f>VLOOKUP(A581,'[1]HS_SEP 24'!$B$12:$D$519,2,FALSE)</f>
        <v>LLC 70-150 mm</v>
      </c>
      <c r="C581" s="188" t="s">
        <v>28</v>
      </c>
      <c r="D581" s="73" t="e">
        <f>D569*3</f>
        <v>#REF!</v>
      </c>
      <c r="E581" s="72" t="e">
        <f>D581-F581</f>
        <v>#REF!</v>
      </c>
      <c r="F581" s="72">
        <f>IF(G581="PLN",D581,0)</f>
        <v>0</v>
      </c>
      <c r="G581" s="73">
        <f>IF([1]ISIAN_RAB!$G$18=4,(VLOOKUP(RINCIAN_RAB_JASA!A581,'[1]HS_SEP 24'!$B$12:P880,13,FALSE)),(VLOOKUP(RINCIAN_RAB_JASA!A581,'[1]HS_SEP 24'!$B$12:$P$520,4,FALSE)))</f>
        <v>289676</v>
      </c>
      <c r="H581" s="73">
        <f>IF([1]ISIAN_RAB!$G$18=4,(VLOOKUP(A581,'[1]HS_SEP 24'!$B$12:$P$519,14,FALSE)),(IF([1]ISIAN_RAB!$G$18=2,(VLOOKUP(A581,'[1]HS_SEP 24'!$B$12:$P$519,7,FALSE)),(IF([1]ISIAN_RAB!$G$18=3,(VLOOKUP(A581,'[1]HS_SEP 24'!$B$12:$P4879,9,FALSE)),(IF([1]ISIAN_RAB!$G$18=5,(VLOOKUP(A581,'[1]HS_SEP 24'!$B$12:$P$519,11,FALSE)),"salah")))))))</f>
        <v>38246.669979520499</v>
      </c>
      <c r="I581" s="72" t="e">
        <f>IF(E581&lt;0,0,IF(G581="PLN","PLN",E581*G581))</f>
        <v>#REF!</v>
      </c>
      <c r="J581" s="73" t="e">
        <f>IF(D581&lt;0,0,D581*H581)</f>
        <v>#REF!</v>
      </c>
      <c r="K581" s="74" t="e">
        <f>SUM(I581:J581)</f>
        <v>#REF!</v>
      </c>
    </row>
    <row r="582" spans="1:11" ht="15" hidden="1" customHeight="1" x14ac:dyDescent="0.3">
      <c r="A582" s="193"/>
      <c r="B582" s="244"/>
      <c r="C582" s="49"/>
      <c r="D582" s="52"/>
      <c r="E582" s="52"/>
      <c r="F582" s="52"/>
      <c r="G582" s="52"/>
      <c r="H582" s="52"/>
      <c r="I582" s="52"/>
      <c r="J582" s="66"/>
      <c r="K582" s="134"/>
    </row>
    <row r="583" spans="1:11" s="83" customFormat="1" ht="15" hidden="1" customHeight="1" x14ac:dyDescent="0.3">
      <c r="A583" s="154"/>
      <c r="B583" s="155" t="s">
        <v>47</v>
      </c>
      <c r="C583" s="77"/>
      <c r="D583" s="80" t="e">
        <f>D578</f>
        <v>#REF!</v>
      </c>
      <c r="E583" s="80"/>
      <c r="F583" s="80">
        <v>0</v>
      </c>
      <c r="G583" s="80"/>
      <c r="H583" s="80"/>
      <c r="I583" s="80"/>
      <c r="J583" s="81"/>
      <c r="K583" s="82"/>
    </row>
    <row r="584" spans="1:11" ht="15" hidden="1" customHeight="1" x14ac:dyDescent="0.3">
      <c r="A584" s="47"/>
      <c r="B584" s="64" t="s">
        <v>31</v>
      </c>
      <c r="C584" s="49"/>
      <c r="D584" s="52"/>
      <c r="E584" s="52">
        <v>0</v>
      </c>
      <c r="F584" s="52">
        <v>0</v>
      </c>
      <c r="G584" s="52"/>
      <c r="H584" s="52"/>
      <c r="I584" s="52"/>
      <c r="J584" s="66"/>
      <c r="K584" s="53"/>
    </row>
    <row r="585" spans="1:11" ht="15" hidden="1" customHeight="1" x14ac:dyDescent="0.3">
      <c r="A585" s="47">
        <v>338</v>
      </c>
      <c r="B585" s="48" t="str">
        <f>VLOOKUP(A585,'[1]HS_SEP 24'!$B$12:$D$519,2,FALSE)</f>
        <v>Earthing Rod 16 mm - 2,5 m+clamp - TM - besi As, Electroplatting tembaga 35 micron</v>
      </c>
      <c r="C585" s="49" t="s">
        <v>26</v>
      </c>
      <c r="D585" s="52" t="e">
        <f>D583*1</f>
        <v>#REF!</v>
      </c>
      <c r="E585" s="52" t="e">
        <f t="shared" ref="E585:E592" si="136">D585-F585</f>
        <v>#REF!</v>
      </c>
      <c r="F585" s="52">
        <f t="shared" ref="F585:F592" si="137">IF(G585="PLN",D585,0)</f>
        <v>0</v>
      </c>
      <c r="G585" s="66">
        <f>IF([1]ISIAN_RAB!$G$18=4,(VLOOKUP(RINCIAN_RAB_JASA!A585,'[1]HS_SEP 24'!$B$12:P884,13,FALSE)),(VLOOKUP(RINCIAN_RAB_JASA!A585,'[1]HS_SEP 24'!$B$12:$P$520,4,FALSE)))</f>
        <v>260904</v>
      </c>
      <c r="H585" s="66">
        <f>IF([1]ISIAN_RAB!$G$18=4,(VLOOKUP(A585,'[1]HS_SEP 24'!$B$12:$P$519,14,FALSE)),(IF([1]ISIAN_RAB!$G$18=2,(VLOOKUP(A585,'[1]HS_SEP 24'!$B$12:$P$519,7,FALSE)),(IF([1]ISIAN_RAB!$G$18=3,(VLOOKUP(A585,'[1]HS_SEP 24'!$B$12:$P4883,9,FALSE)),(IF([1]ISIAN_RAB!$G$18=5,(VLOOKUP(A585,'[1]HS_SEP 24'!$B$12:$P$519,11,FALSE)),"salah")))))))</f>
        <v>49730.669973371201</v>
      </c>
      <c r="I585" s="52" t="e">
        <f t="shared" ref="I585:I592" si="138">IF(E585&lt;0,0,IF(G585="PLN","PLN",E585*G585))</f>
        <v>#REF!</v>
      </c>
      <c r="J585" s="66" t="e">
        <f t="shared" ref="J585:J592" si="139">IF(D585&lt;0,0,D585*H585)</f>
        <v>#REF!</v>
      </c>
      <c r="K585" s="53" t="e">
        <f t="shared" ref="K585:K592" si="140">SUM(I585:J585)</f>
        <v>#REF!</v>
      </c>
    </row>
    <row r="586" spans="1:11" ht="15" hidden="1" customHeight="1" x14ac:dyDescent="0.3">
      <c r="A586" s="47"/>
      <c r="B586" s="64" t="s">
        <v>32</v>
      </c>
      <c r="C586" s="49"/>
      <c r="D586" s="52" t="e">
        <f>D583</f>
        <v>#REF!</v>
      </c>
      <c r="E586" s="52"/>
      <c r="F586" s="52"/>
      <c r="G586" s="66"/>
      <c r="H586" s="66"/>
      <c r="I586" s="52"/>
      <c r="J586" s="66"/>
      <c r="K586" s="53"/>
    </row>
    <row r="587" spans="1:11" ht="15" hidden="1" customHeight="1" x14ac:dyDescent="0.3">
      <c r="A587" s="47">
        <v>8</v>
      </c>
      <c r="B587" s="48" t="str">
        <f>VLOOKUP(A587,'[1]HS_SEP 24'!$B$12:$D$519,2,FALSE)</f>
        <v>BC 50 mm (Bare Conductor)</v>
      </c>
      <c r="C587" s="49" t="s">
        <v>25</v>
      </c>
      <c r="D587" s="52" t="e">
        <f>D586*12</f>
        <v>#REF!</v>
      </c>
      <c r="E587" s="52" t="e">
        <f t="shared" si="136"/>
        <v>#REF!</v>
      </c>
      <c r="F587" s="52">
        <f t="shared" si="137"/>
        <v>0</v>
      </c>
      <c r="G587" s="66">
        <f>IF([1]ISIAN_RAB!$G$18=4,(VLOOKUP(RINCIAN_RAB_JASA!A587,'[1]HS_SEP 24'!$B$12:P886,13,FALSE)),(VLOOKUP(RINCIAN_RAB_JASA!A587,'[1]HS_SEP 24'!$B$12:$P$520,4,FALSE)))</f>
        <v>91011.176062990795</v>
      </c>
      <c r="H587" s="66">
        <f>IF([1]ISIAN_RAB!$G$18=4,(VLOOKUP(A587,'[1]HS_SEP 24'!$B$12:$P$519,14,FALSE)),(IF([1]ISIAN_RAB!$G$18=2,(VLOOKUP(A587,'[1]HS_SEP 24'!$B$12:$P$519,7,FALSE)),(IF([1]ISIAN_RAB!$G$18=3,(VLOOKUP(A587,'[1]HS_SEP 24'!$B$12:$P4885,9,FALSE)),(IF([1]ISIAN_RAB!$G$18=5,(VLOOKUP(A587,'[1]HS_SEP 24'!$B$12:$P$519,11,FALSE)),"salah")))))))</f>
        <v>3729.3299980030902</v>
      </c>
      <c r="I587" s="52" t="e">
        <f t="shared" si="138"/>
        <v>#REF!</v>
      </c>
      <c r="J587" s="66" t="e">
        <f t="shared" si="139"/>
        <v>#REF!</v>
      </c>
      <c r="K587" s="53" t="e">
        <f t="shared" si="140"/>
        <v>#REF!</v>
      </c>
    </row>
    <row r="588" spans="1:11" ht="15" hidden="1" customHeight="1" x14ac:dyDescent="0.3">
      <c r="A588" s="193">
        <v>246</v>
      </c>
      <c r="B588" s="48" t="str">
        <f>VLOOKUP(A588,'[1]HS_SEP 24'!$B$12:$D$519,2,FALSE)</f>
        <v>Terminal Lug 50 mm - Cu 1 Hole</v>
      </c>
      <c r="C588" s="49" t="s">
        <v>28</v>
      </c>
      <c r="D588" s="52" t="e">
        <f>D586*2</f>
        <v>#REF!</v>
      </c>
      <c r="E588" s="52" t="e">
        <f t="shared" si="136"/>
        <v>#REF!</v>
      </c>
      <c r="F588" s="52" t="e">
        <f t="shared" si="137"/>
        <v>#REF!</v>
      </c>
      <c r="G588" s="66" t="str">
        <f>IF([1]ISIAN_RAB!$G$18=4,(VLOOKUP(RINCIAN_RAB_JASA!A588,'[1]HS_SEP 24'!$B$12:P887,13,FALSE)),(VLOOKUP(RINCIAN_RAB_JASA!A588,'[1]HS_SEP 24'!$B$12:$P$520,4,FALSE)))</f>
        <v>PLN</v>
      </c>
      <c r="H588" s="66">
        <f>IF([1]ISIAN_RAB!$G$18=4,(VLOOKUP(A588,'[1]HS_SEP 24'!$B$12:$P$519,14,FALSE)),(IF([1]ISIAN_RAB!$G$18=2,(VLOOKUP(A588,'[1]HS_SEP 24'!$B$12:$P$519,7,FALSE)),(IF([1]ISIAN_RAB!$G$18=3,(VLOOKUP(A588,'[1]HS_SEP 24'!$B$12:$P4886,9,FALSE)),(IF([1]ISIAN_RAB!$G$18=5,(VLOOKUP(A588,'[1]HS_SEP 24'!$B$12:$P$519,11,FALSE)),"salah")))))))</f>
        <v>11719.6199937246</v>
      </c>
      <c r="I588" s="52" t="e">
        <f t="shared" si="138"/>
        <v>#REF!</v>
      </c>
      <c r="J588" s="66" t="e">
        <f t="shared" si="139"/>
        <v>#REF!</v>
      </c>
      <c r="K588" s="53" t="e">
        <f t="shared" si="140"/>
        <v>#REF!</v>
      </c>
    </row>
    <row r="589" spans="1:11" ht="15" hidden="1" customHeight="1" x14ac:dyDescent="0.3">
      <c r="A589" s="47">
        <v>452</v>
      </c>
      <c r="B589" s="48" t="str">
        <f>VLOOKUP(A589,'[1]HS_SEP 24'!$B$12:$D$519,2,FALSE)</f>
        <v xml:space="preserve">Stainless Steel Strip non magnetic </v>
      </c>
      <c r="C589" s="49" t="s">
        <v>25</v>
      </c>
      <c r="D589" s="52" t="e">
        <f>D586*5</f>
        <v>#REF!</v>
      </c>
      <c r="E589" s="52" t="e">
        <f t="shared" si="136"/>
        <v>#REF!</v>
      </c>
      <c r="F589" s="52">
        <f t="shared" si="137"/>
        <v>0</v>
      </c>
      <c r="G589" s="66">
        <f>IF([1]ISIAN_RAB!$G$18=4,(VLOOKUP(RINCIAN_RAB_JASA!A589,'[1]HS_SEP 24'!$B$12:P888,13,FALSE)),(VLOOKUP(RINCIAN_RAB_JASA!A589,'[1]HS_SEP 24'!$B$12:$P$520,4,FALSE)))</f>
        <v>13764</v>
      </c>
      <c r="H589" s="66">
        <f>IF([1]ISIAN_RAB!$G$18=4,(VLOOKUP(A589,'[1]HS_SEP 24'!$B$12:$P$519,14,FALSE)),(IF([1]ISIAN_RAB!$G$18=2,(VLOOKUP(A589,'[1]HS_SEP 24'!$B$12:$P$519,7,FALSE)),(IF([1]ISIAN_RAB!$G$18=3,(VLOOKUP(A589,'[1]HS_SEP 24'!$B$12:$P4887,9,FALSE)),(IF([1]ISIAN_RAB!$G$18=5,(VLOOKUP(A589,'[1]HS_SEP 24'!$B$12:$P$519,11,FALSE)),"salah")))))))</f>
        <v>5114.3399972614798</v>
      </c>
      <c r="I589" s="52" t="e">
        <f t="shared" si="138"/>
        <v>#REF!</v>
      </c>
      <c r="J589" s="66" t="e">
        <f t="shared" si="139"/>
        <v>#REF!</v>
      </c>
      <c r="K589" s="53" t="e">
        <f t="shared" si="140"/>
        <v>#REF!</v>
      </c>
    </row>
    <row r="590" spans="1:11" ht="15" hidden="1" customHeight="1" x14ac:dyDescent="0.3">
      <c r="A590" s="47">
        <v>453</v>
      </c>
      <c r="B590" s="48" t="str">
        <f>VLOOKUP(A590,'[1]HS_SEP 24'!$B$12:$D$519,2,FALSE)</f>
        <v>Stoping Buckle non magnetic</v>
      </c>
      <c r="C590" s="49" t="s">
        <v>28</v>
      </c>
      <c r="D590" s="52" t="e">
        <f>D589</f>
        <v>#REF!</v>
      </c>
      <c r="E590" s="52" t="e">
        <f t="shared" si="136"/>
        <v>#REF!</v>
      </c>
      <c r="F590" s="52">
        <f t="shared" si="137"/>
        <v>0</v>
      </c>
      <c r="G590" s="66">
        <f>IF([1]ISIAN_RAB!$G$18=4,(VLOOKUP(RINCIAN_RAB_JASA!A590,'[1]HS_SEP 24'!$B$12:P889,13,FALSE)),(VLOOKUP(RINCIAN_RAB_JASA!A590,'[1]HS_SEP 24'!$B$12:$P$520,4,FALSE)))</f>
        <v>3834</v>
      </c>
      <c r="H590" s="66">
        <f>IF([1]ISIAN_RAB!$G$18=4,(VLOOKUP(A590,'[1]HS_SEP 24'!$B$12:$P$519,14,FALSE)),(IF([1]ISIAN_RAB!$G$18=2,(VLOOKUP(A590,'[1]HS_SEP 24'!$B$12:$P$519,7,FALSE)),(IF([1]ISIAN_RAB!$G$18=3,(VLOOKUP(A590,'[1]HS_SEP 24'!$B$12:$P4888,9,FALSE)),(IF([1]ISIAN_RAB!$G$18=5,(VLOOKUP(A590,'[1]HS_SEP 24'!$B$12:$P$519,11,FALSE)),"salah")))))))</f>
        <v>3356.0999982029398</v>
      </c>
      <c r="I590" s="52" t="e">
        <f t="shared" si="138"/>
        <v>#REF!</v>
      </c>
      <c r="J590" s="66" t="e">
        <f t="shared" si="139"/>
        <v>#REF!</v>
      </c>
      <c r="K590" s="53" t="e">
        <f t="shared" si="140"/>
        <v>#REF!</v>
      </c>
    </row>
    <row r="591" spans="1:11" ht="15" hidden="1" customHeight="1" x14ac:dyDescent="0.3">
      <c r="A591" s="47">
        <v>383</v>
      </c>
      <c r="B591" s="48" t="str">
        <f>VLOOKUP(A591,'[1]HS_SEP 24'!$B$12:$D$519,2,FALSE)</f>
        <v>Link - HDG</v>
      </c>
      <c r="C591" s="49" t="s">
        <v>28</v>
      </c>
      <c r="D591" s="52" t="e">
        <f>D583*3</f>
        <v>#REF!</v>
      </c>
      <c r="E591" s="52" t="e">
        <f t="shared" si="136"/>
        <v>#REF!</v>
      </c>
      <c r="F591" s="52">
        <f t="shared" si="137"/>
        <v>0</v>
      </c>
      <c r="G591" s="66">
        <f>IF([1]ISIAN_RAB!$G$18=4,(VLOOKUP(RINCIAN_RAB_JASA!A591,'[1]HS_SEP 24'!$B$12:P890,13,FALSE)),(VLOOKUP(RINCIAN_RAB_JASA!A591,'[1]HS_SEP 24'!$B$12:$P$520,4,FALSE)))</f>
        <v>3834</v>
      </c>
      <c r="H591" s="66">
        <f>IF([1]ISIAN_RAB!$G$18=4,(VLOOKUP(A591,'[1]HS_SEP 24'!$B$12:$P$519,14,FALSE)),(IF([1]ISIAN_RAB!$G$18=2,(VLOOKUP(A591,'[1]HS_SEP 24'!$B$12:$P$519,7,FALSE)),(IF([1]ISIAN_RAB!$G$18=3,(VLOOKUP(A591,'[1]HS_SEP 24'!$B$12:$P4889,9,FALSE)),(IF([1]ISIAN_RAB!$G$18=5,(VLOOKUP(A591,'[1]HS_SEP 24'!$B$12:$P$519,11,FALSE)),"salah")))))))</f>
        <v>1921.5899989710699</v>
      </c>
      <c r="I591" s="52" t="e">
        <f t="shared" si="138"/>
        <v>#REF!</v>
      </c>
      <c r="J591" s="66" t="e">
        <f t="shared" si="139"/>
        <v>#REF!</v>
      </c>
      <c r="K591" s="53" t="e">
        <f t="shared" si="140"/>
        <v>#REF!</v>
      </c>
    </row>
    <row r="592" spans="1:11" ht="15" hidden="1" customHeight="1" x14ac:dyDescent="0.3">
      <c r="A592" s="47">
        <v>423</v>
      </c>
      <c r="B592" s="48" t="str">
        <f>VLOOKUP(A592,'[1]HS_SEP 24'!$B$12:$D$519,2,FALSE)</f>
        <v>Pipa Galvanized 3/4" - 4 m (tebal= 1,6 mm)</v>
      </c>
      <c r="C592" s="49" t="s">
        <v>28</v>
      </c>
      <c r="D592" s="52" t="e">
        <f>D586*1</f>
        <v>#REF!</v>
      </c>
      <c r="E592" s="52" t="e">
        <f t="shared" si="136"/>
        <v>#REF!</v>
      </c>
      <c r="F592" s="52">
        <f t="shared" si="137"/>
        <v>0</v>
      </c>
      <c r="G592" s="66">
        <f>IF([1]ISIAN_RAB!$G$18=4,(VLOOKUP(RINCIAN_RAB_JASA!A592,'[1]HS_SEP 24'!$B$12:P891,13,FALSE)),(VLOOKUP(RINCIAN_RAB_JASA!A592,'[1]HS_SEP 24'!$B$12:$P$520,4,FALSE)))</f>
        <v>146709</v>
      </c>
      <c r="H592" s="66">
        <f>IF([1]ISIAN_RAB!$G$18=4,(VLOOKUP(A592,'[1]HS_SEP 24'!$B$12:$P$519,14,FALSE)),(IF([1]ISIAN_RAB!$G$18=2,(VLOOKUP(A592,'[1]HS_SEP 24'!$B$12:$P$519,7,FALSE)),(IF([1]ISIAN_RAB!$G$18=3,(VLOOKUP(A592,'[1]HS_SEP 24'!$B$12:$P4890,9,FALSE)),(IF([1]ISIAN_RAB!$G$18=5,(VLOOKUP(A592,'[1]HS_SEP 24'!$B$12:$P$519,11,FALSE)),"salah")))))))</f>
        <v>10239.5699945171</v>
      </c>
      <c r="I592" s="52" t="e">
        <f t="shared" si="138"/>
        <v>#REF!</v>
      </c>
      <c r="J592" s="66" t="e">
        <f t="shared" si="139"/>
        <v>#REF!</v>
      </c>
      <c r="K592" s="53" t="e">
        <f t="shared" si="140"/>
        <v>#REF!</v>
      </c>
    </row>
    <row r="593" spans="1:13" ht="15" hidden="1" customHeight="1" x14ac:dyDescent="0.3">
      <c r="A593" s="47"/>
      <c r="B593" s="244"/>
      <c r="C593" s="49"/>
      <c r="D593" s="52"/>
      <c r="E593" s="52"/>
      <c r="F593" s="52"/>
      <c r="G593" s="52"/>
      <c r="H593" s="52"/>
      <c r="I593" s="52"/>
      <c r="J593" s="52"/>
      <c r="K593" s="53"/>
    </row>
    <row r="594" spans="1:13" s="83" customFormat="1" ht="15" hidden="1" customHeight="1" x14ac:dyDescent="0.3">
      <c r="A594" s="154"/>
      <c r="B594" s="155" t="s">
        <v>88</v>
      </c>
      <c r="C594" s="77"/>
      <c r="D594" s="80" t="e">
        <f>D569</f>
        <v>#REF!</v>
      </c>
      <c r="E594" s="80"/>
      <c r="F594" s="80">
        <v>0</v>
      </c>
      <c r="G594" s="80"/>
      <c r="H594" s="80"/>
      <c r="I594" s="80"/>
      <c r="J594" s="81"/>
      <c r="K594" s="82"/>
    </row>
    <row r="595" spans="1:13" ht="15" hidden="1" customHeight="1" x14ac:dyDescent="0.3">
      <c r="A595" s="47"/>
      <c r="B595" s="64" t="s">
        <v>31</v>
      </c>
      <c r="C595" s="49"/>
      <c r="D595" s="52"/>
      <c r="E595" s="52">
        <v>0</v>
      </c>
      <c r="F595" s="52">
        <v>0</v>
      </c>
      <c r="G595" s="52"/>
      <c r="H595" s="52"/>
      <c r="I595" s="52"/>
      <c r="J595" s="66"/>
      <c r="K595" s="53"/>
    </row>
    <row r="596" spans="1:13" ht="15" hidden="1" customHeight="1" x14ac:dyDescent="0.3">
      <c r="A596" s="47">
        <v>338</v>
      </c>
      <c r="B596" s="48" t="str">
        <f>VLOOKUP(A596,'[1]HS_SEP 24'!$B$12:$D$519,2,FALSE)</f>
        <v>Earthing Rod 16 mm - 2,5 m+clamp - TM - besi As, Electroplatting tembaga 35 micron</v>
      </c>
      <c r="C596" s="49" t="s">
        <v>26</v>
      </c>
      <c r="D596" s="52" t="e">
        <f>D594*1*2</f>
        <v>#REF!</v>
      </c>
      <c r="E596" s="52" t="e">
        <f t="shared" ref="E596:E605" si="141">D596-F596</f>
        <v>#REF!</v>
      </c>
      <c r="F596" s="52">
        <f t="shared" ref="F596:F605" si="142">IF(G596="PLN",D596,0)</f>
        <v>0</v>
      </c>
      <c r="G596" s="66">
        <f>IF([1]ISIAN_RAB!$G$18=4,(VLOOKUP(RINCIAN_RAB_JASA!A596,'[1]HS_SEP 24'!$B$12:P895,13,FALSE)),(VLOOKUP(RINCIAN_RAB_JASA!A596,'[1]HS_SEP 24'!$B$12:$P$520,4,FALSE)))</f>
        <v>260904</v>
      </c>
      <c r="H596" s="66">
        <f>IF([1]ISIAN_RAB!$G$18=4,(VLOOKUP(A596,'[1]HS_SEP 24'!$B$12:$P$519,14,FALSE)),(IF([1]ISIAN_RAB!$G$18=2,(VLOOKUP(A596,'[1]HS_SEP 24'!$B$12:$P$519,7,FALSE)),(IF([1]ISIAN_RAB!$G$18=3,(VLOOKUP(A596,'[1]HS_SEP 24'!$B$12:$P4894,9,FALSE)),(IF([1]ISIAN_RAB!$G$18=5,(VLOOKUP(A596,'[1]HS_SEP 24'!$B$12:$P$519,11,FALSE)),"salah")))))))</f>
        <v>49730.669973371201</v>
      </c>
      <c r="I596" s="52" t="e">
        <f t="shared" ref="I596:I605" si="143">IF(E596&lt;0,0,IF(G596="PLN","PLN",E596*G596))</f>
        <v>#REF!</v>
      </c>
      <c r="J596" s="66" t="e">
        <f t="shared" ref="J596:J605" si="144">IF(D596&lt;0,0,D596*H596)</f>
        <v>#REF!</v>
      </c>
      <c r="K596" s="53" t="e">
        <f t="shared" ref="K596:K605" si="145">SUM(I596:J596)</f>
        <v>#REF!</v>
      </c>
    </row>
    <row r="597" spans="1:13" ht="15" hidden="1" customHeight="1" x14ac:dyDescent="0.3">
      <c r="A597" s="47"/>
      <c r="B597" s="64" t="s">
        <v>32</v>
      </c>
      <c r="C597" s="49"/>
      <c r="D597" s="52" t="e">
        <f>D594</f>
        <v>#REF!</v>
      </c>
      <c r="E597" s="52"/>
      <c r="F597" s="52"/>
      <c r="G597" s="66"/>
      <c r="H597" s="66"/>
      <c r="I597" s="52"/>
      <c r="J597" s="66"/>
      <c r="K597" s="53"/>
    </row>
    <row r="598" spans="1:13" ht="15" hidden="1" customHeight="1" x14ac:dyDescent="0.3">
      <c r="A598" s="47">
        <v>8</v>
      </c>
      <c r="B598" s="48" t="str">
        <f>VLOOKUP(A598,'[1]HS_SEP 24'!$B$12:$D$519,2,FALSE)</f>
        <v>BC 50 mm (Bare Conductor)</v>
      </c>
      <c r="C598" s="49" t="s">
        <v>25</v>
      </c>
      <c r="D598" s="52" t="e">
        <f>D597*10</f>
        <v>#REF!</v>
      </c>
      <c r="E598" s="52" t="e">
        <f t="shared" si="141"/>
        <v>#REF!</v>
      </c>
      <c r="F598" s="52">
        <f t="shared" si="142"/>
        <v>0</v>
      </c>
      <c r="G598" s="66">
        <f>IF([1]ISIAN_RAB!$G$18=4,(VLOOKUP(RINCIAN_RAB_JASA!A598,'[1]HS_SEP 24'!$B$12:P897,13,FALSE)),(VLOOKUP(RINCIAN_RAB_JASA!A598,'[1]HS_SEP 24'!$B$12:$P$520,4,FALSE)))</f>
        <v>91011.176062990795</v>
      </c>
      <c r="H598" s="66">
        <f>IF([1]ISIAN_RAB!$G$18=4,(VLOOKUP(A598,'[1]HS_SEP 24'!$B$12:$P$519,14,FALSE)),(IF([1]ISIAN_RAB!$G$18=2,(VLOOKUP(A598,'[1]HS_SEP 24'!$B$12:$P$519,7,FALSE)),(IF([1]ISIAN_RAB!$G$18=3,(VLOOKUP(A598,'[1]HS_SEP 24'!$B$12:$P4896,9,FALSE)),(IF([1]ISIAN_RAB!$G$18=5,(VLOOKUP(A598,'[1]HS_SEP 24'!$B$12:$P$519,11,FALSE)),"salah")))))))</f>
        <v>3729.3299980030902</v>
      </c>
      <c r="I598" s="52" t="e">
        <f t="shared" si="143"/>
        <v>#REF!</v>
      </c>
      <c r="J598" s="66" t="e">
        <f t="shared" si="144"/>
        <v>#REF!</v>
      </c>
      <c r="K598" s="53" t="e">
        <f t="shared" si="145"/>
        <v>#REF!</v>
      </c>
    </row>
    <row r="599" spans="1:13" ht="15" hidden="1" customHeight="1" x14ac:dyDescent="0.3">
      <c r="A599" s="193">
        <v>246</v>
      </c>
      <c r="B599" s="48" t="str">
        <f>VLOOKUP(A599,'[1]HS_SEP 24'!$B$12:$D$519,2,FALSE)</f>
        <v>Terminal Lug 50 mm - Cu 1 Hole</v>
      </c>
      <c r="C599" s="49" t="s">
        <v>28</v>
      </c>
      <c r="D599" s="52" t="e">
        <f>D597*5</f>
        <v>#REF!</v>
      </c>
      <c r="E599" s="52" t="e">
        <f t="shared" si="141"/>
        <v>#REF!</v>
      </c>
      <c r="F599" s="52" t="e">
        <f t="shared" si="142"/>
        <v>#REF!</v>
      </c>
      <c r="G599" s="66" t="str">
        <f>IF([1]ISIAN_RAB!$G$18=4,(VLOOKUP(RINCIAN_RAB_JASA!A599,'[1]HS_SEP 24'!$B$12:P898,13,FALSE)),(VLOOKUP(RINCIAN_RAB_JASA!A599,'[1]HS_SEP 24'!$B$12:$P$520,4,FALSE)))</f>
        <v>PLN</v>
      </c>
      <c r="H599" s="66">
        <f>IF([1]ISIAN_RAB!$G$18=4,(VLOOKUP(A599,'[1]HS_SEP 24'!$B$12:$P$519,14,FALSE)),(IF([1]ISIAN_RAB!$G$18=2,(VLOOKUP(A599,'[1]HS_SEP 24'!$B$12:$P$519,7,FALSE)),(IF([1]ISIAN_RAB!$G$18=3,(VLOOKUP(A599,'[1]HS_SEP 24'!$B$12:$P4897,9,FALSE)),(IF([1]ISIAN_RAB!$G$18=5,(VLOOKUP(A599,'[1]HS_SEP 24'!$B$12:$P$519,11,FALSE)),"salah")))))))</f>
        <v>11719.6199937246</v>
      </c>
      <c r="I599" s="52" t="e">
        <f t="shared" si="143"/>
        <v>#REF!</v>
      </c>
      <c r="J599" s="66" t="e">
        <f t="shared" si="144"/>
        <v>#REF!</v>
      </c>
      <c r="K599" s="53" t="e">
        <f t="shared" si="145"/>
        <v>#REF!</v>
      </c>
    </row>
    <row r="600" spans="1:13" ht="15" hidden="1" customHeight="1" x14ac:dyDescent="0.3">
      <c r="A600" s="47">
        <v>452</v>
      </c>
      <c r="B600" s="48" t="str">
        <f>VLOOKUP(A600,'[1]HS_SEP 24'!$B$12:$D$519,2,FALSE)</f>
        <v xml:space="preserve">Stainless Steel Strip non magnetic </v>
      </c>
      <c r="C600" s="49" t="s">
        <v>25</v>
      </c>
      <c r="D600" s="52" t="e">
        <f>D594*2</f>
        <v>#REF!</v>
      </c>
      <c r="E600" s="52" t="e">
        <f t="shared" si="141"/>
        <v>#REF!</v>
      </c>
      <c r="F600" s="52">
        <f t="shared" si="142"/>
        <v>0</v>
      </c>
      <c r="G600" s="66">
        <f>IF([1]ISIAN_RAB!$G$18=4,(VLOOKUP(RINCIAN_RAB_JASA!A600,'[1]HS_SEP 24'!$B$12:P899,13,FALSE)),(VLOOKUP(RINCIAN_RAB_JASA!A600,'[1]HS_SEP 24'!$B$12:$P$520,4,FALSE)))</f>
        <v>13764</v>
      </c>
      <c r="H600" s="66">
        <f>IF([1]ISIAN_RAB!$G$18=4,(VLOOKUP(A600,'[1]HS_SEP 24'!$B$12:$P$519,14,FALSE)),(IF([1]ISIAN_RAB!$G$18=2,(VLOOKUP(A600,'[1]HS_SEP 24'!$B$12:$P$519,7,FALSE)),(IF([1]ISIAN_RAB!$G$18=3,(VLOOKUP(A600,'[1]HS_SEP 24'!$B$12:$P4898,9,FALSE)),(IF([1]ISIAN_RAB!$G$18=5,(VLOOKUP(A600,'[1]HS_SEP 24'!$B$12:$P$519,11,FALSE)),"salah")))))))</f>
        <v>5114.3399972614798</v>
      </c>
      <c r="I600" s="52" t="e">
        <f t="shared" si="143"/>
        <v>#REF!</v>
      </c>
      <c r="J600" s="66" t="e">
        <f t="shared" si="144"/>
        <v>#REF!</v>
      </c>
      <c r="K600" s="53" t="e">
        <f t="shared" si="145"/>
        <v>#REF!</v>
      </c>
    </row>
    <row r="601" spans="1:13" ht="15" hidden="1" customHeight="1" x14ac:dyDescent="0.3">
      <c r="A601" s="47">
        <v>453</v>
      </c>
      <c r="B601" s="48" t="str">
        <f>VLOOKUP(A601,'[1]HS_SEP 24'!$B$12:$D$519,2,FALSE)</f>
        <v>Stoping Buckle non magnetic</v>
      </c>
      <c r="C601" s="49" t="s">
        <v>28</v>
      </c>
      <c r="D601" s="52" t="e">
        <f>D600</f>
        <v>#REF!</v>
      </c>
      <c r="E601" s="52" t="e">
        <f t="shared" si="141"/>
        <v>#REF!</v>
      </c>
      <c r="F601" s="52">
        <f t="shared" si="142"/>
        <v>0</v>
      </c>
      <c r="G601" s="66">
        <f>IF([1]ISIAN_RAB!$G$18=4,(VLOOKUP(RINCIAN_RAB_JASA!A601,'[1]HS_SEP 24'!$B$12:P900,13,FALSE)),(VLOOKUP(RINCIAN_RAB_JASA!A601,'[1]HS_SEP 24'!$B$12:$P$520,4,FALSE)))</f>
        <v>3834</v>
      </c>
      <c r="H601" s="66">
        <f>IF([1]ISIAN_RAB!$G$18=4,(VLOOKUP(A601,'[1]HS_SEP 24'!$B$12:$P$519,14,FALSE)),(IF([1]ISIAN_RAB!$G$18=2,(VLOOKUP(A601,'[1]HS_SEP 24'!$B$12:$P$519,7,FALSE)),(IF([1]ISIAN_RAB!$G$18=3,(VLOOKUP(A601,'[1]HS_SEP 24'!$B$12:$P4899,9,FALSE)),(IF([1]ISIAN_RAB!$G$18=5,(VLOOKUP(A601,'[1]HS_SEP 24'!$B$12:$P$519,11,FALSE)),"salah")))))))</f>
        <v>3356.0999982029398</v>
      </c>
      <c r="I601" s="52" t="e">
        <f t="shared" si="143"/>
        <v>#REF!</v>
      </c>
      <c r="J601" s="66" t="e">
        <f t="shared" si="144"/>
        <v>#REF!</v>
      </c>
      <c r="K601" s="53" t="e">
        <f t="shared" si="145"/>
        <v>#REF!</v>
      </c>
    </row>
    <row r="602" spans="1:13" ht="15" hidden="1" customHeight="1" x14ac:dyDescent="0.3">
      <c r="A602" s="47">
        <v>383</v>
      </c>
      <c r="B602" s="48" t="str">
        <f>VLOOKUP(A602,'[1]HS_SEP 24'!$B$12:$D$519,2,FALSE)</f>
        <v>Link - HDG</v>
      </c>
      <c r="C602" s="49" t="s">
        <v>28</v>
      </c>
      <c r="D602" s="52" t="e">
        <f>D594*4</f>
        <v>#REF!</v>
      </c>
      <c r="E602" s="52" t="e">
        <f t="shared" si="141"/>
        <v>#REF!</v>
      </c>
      <c r="F602" s="52">
        <f t="shared" si="142"/>
        <v>0</v>
      </c>
      <c r="G602" s="66">
        <f>IF([1]ISIAN_RAB!$G$18=4,(VLOOKUP(RINCIAN_RAB_JASA!A602,'[1]HS_SEP 24'!$B$12:P901,13,FALSE)),(VLOOKUP(RINCIAN_RAB_JASA!A602,'[1]HS_SEP 24'!$B$12:$P$520,4,FALSE)))</f>
        <v>3834</v>
      </c>
      <c r="H602" s="66">
        <f>IF([1]ISIAN_RAB!$G$18=4,(VLOOKUP(A602,'[1]HS_SEP 24'!$B$12:$P$519,14,FALSE)),(IF([1]ISIAN_RAB!$G$18=2,(VLOOKUP(A602,'[1]HS_SEP 24'!$B$12:$P$519,7,FALSE)),(IF([1]ISIAN_RAB!$G$18=3,(VLOOKUP(A602,'[1]HS_SEP 24'!$B$12:$P4900,9,FALSE)),(IF([1]ISIAN_RAB!$G$18=5,(VLOOKUP(A602,'[1]HS_SEP 24'!$B$12:$P$519,11,FALSE)),"salah")))))))</f>
        <v>1921.5899989710699</v>
      </c>
      <c r="I602" s="52" t="e">
        <f t="shared" si="143"/>
        <v>#REF!</v>
      </c>
      <c r="J602" s="66" t="e">
        <f t="shared" si="144"/>
        <v>#REF!</v>
      </c>
      <c r="K602" s="53" t="e">
        <f t="shared" si="145"/>
        <v>#REF!</v>
      </c>
    </row>
    <row r="603" spans="1:13" ht="15" hidden="1" customHeight="1" x14ac:dyDescent="0.3">
      <c r="A603" s="47">
        <v>423</v>
      </c>
      <c r="B603" s="48" t="str">
        <f>VLOOKUP(A603,'[1]HS_SEP 24'!$B$12:$D$519,2,FALSE)</f>
        <v>Pipa Galvanized 3/4" - 4 m (tebal= 1,6 mm)</v>
      </c>
      <c r="C603" s="49" t="s">
        <v>28</v>
      </c>
      <c r="D603" s="52" t="e">
        <f>D594</f>
        <v>#REF!</v>
      </c>
      <c r="E603" s="52" t="e">
        <f t="shared" si="141"/>
        <v>#REF!</v>
      </c>
      <c r="F603" s="52">
        <f t="shared" si="142"/>
        <v>0</v>
      </c>
      <c r="G603" s="66">
        <f>IF([1]ISIAN_RAB!$G$18=4,(VLOOKUP(RINCIAN_RAB_JASA!A603,'[1]HS_SEP 24'!$B$12:P902,13,FALSE)),(VLOOKUP(RINCIAN_RAB_JASA!A603,'[1]HS_SEP 24'!$B$12:$P$520,4,FALSE)))</f>
        <v>146709</v>
      </c>
      <c r="H603" s="66">
        <f>IF([1]ISIAN_RAB!$G$18=4,(VLOOKUP(A603,'[1]HS_SEP 24'!$B$12:$P$519,14,FALSE)),(IF([1]ISIAN_RAB!$G$18=2,(VLOOKUP(A603,'[1]HS_SEP 24'!$B$12:$P$519,7,FALSE)),(IF([1]ISIAN_RAB!$G$18=3,(VLOOKUP(A603,'[1]HS_SEP 24'!$B$12:$P4901,9,FALSE)),(IF([1]ISIAN_RAB!$G$18=5,(VLOOKUP(A603,'[1]HS_SEP 24'!$B$12:$P$519,11,FALSE)),"salah")))))))</f>
        <v>10239.5699945171</v>
      </c>
      <c r="I603" s="52" t="e">
        <f t="shared" si="143"/>
        <v>#REF!</v>
      </c>
      <c r="J603" s="66" t="e">
        <f t="shared" si="144"/>
        <v>#REF!</v>
      </c>
      <c r="K603" s="53" t="e">
        <f t="shared" si="145"/>
        <v>#REF!</v>
      </c>
    </row>
    <row r="604" spans="1:13" ht="15" hidden="1" customHeight="1" x14ac:dyDescent="0.3">
      <c r="A604" s="47">
        <v>420</v>
      </c>
      <c r="B604" s="48" t="str">
        <f>VLOOKUP(A604,'[1]HS_SEP 24'!$B$12:$D$519,2,FALSE)</f>
        <v>Pipa Galvanized 3/4" - 1 m (tebal= 1,6 mm)</v>
      </c>
      <c r="C604" s="49" t="s">
        <v>28</v>
      </c>
      <c r="D604" s="52" t="e">
        <f>D594*2</f>
        <v>#REF!</v>
      </c>
      <c r="E604" s="52" t="e">
        <f t="shared" si="141"/>
        <v>#REF!</v>
      </c>
      <c r="F604" s="52">
        <f t="shared" si="142"/>
        <v>0</v>
      </c>
      <c r="G604" s="66">
        <f>IF([1]ISIAN_RAB!$G$18=4,(VLOOKUP(RINCIAN_RAB_JASA!A604,'[1]HS_SEP 24'!$B$12:P903,13,FALSE)),(VLOOKUP(RINCIAN_RAB_JASA!A604,'[1]HS_SEP 24'!$B$12:$P$520,4,FALSE)))</f>
        <v>47794</v>
      </c>
      <c r="H604" s="66">
        <f>IF([1]ISIAN_RAB!$G$18=4,(VLOOKUP(A604,'[1]HS_SEP 24'!$B$12:$P$519,14,FALSE)),(IF([1]ISIAN_RAB!$G$18=2,(VLOOKUP(A604,'[1]HS_SEP 24'!$B$12:$P$519,7,FALSE)),(IF([1]ISIAN_RAB!$G$18=3,(VLOOKUP(A604,'[1]HS_SEP 24'!$B$12:$P4902,9,FALSE)),(IF([1]ISIAN_RAB!$G$18=5,(VLOOKUP(A604,'[1]HS_SEP 24'!$B$12:$P$519,11,FALSE)),"salah")))))))</f>
        <v>7021.0799962404999</v>
      </c>
      <c r="I604" s="52" t="e">
        <f t="shared" si="143"/>
        <v>#REF!</v>
      </c>
      <c r="J604" s="66" t="e">
        <f t="shared" si="144"/>
        <v>#REF!</v>
      </c>
      <c r="K604" s="53" t="e">
        <f t="shared" si="145"/>
        <v>#REF!</v>
      </c>
    </row>
    <row r="605" spans="1:13" ht="15" hidden="1" customHeight="1" x14ac:dyDescent="0.3">
      <c r="A605" s="47">
        <v>296</v>
      </c>
      <c r="B605" s="48" t="str">
        <f>VLOOKUP(A605,'[1]HS_SEP 24'!$B$12:$D$519,2,FALSE)</f>
        <v>C Clamp Cu 50 mm</v>
      </c>
      <c r="C605" s="49" t="s">
        <v>28</v>
      </c>
      <c r="D605" s="52" t="e">
        <f>D594*1</f>
        <v>#REF!</v>
      </c>
      <c r="E605" s="52" t="e">
        <f t="shared" si="141"/>
        <v>#REF!</v>
      </c>
      <c r="F605" s="52">
        <f t="shared" si="142"/>
        <v>0</v>
      </c>
      <c r="G605" s="66">
        <f>IF([1]ISIAN_RAB!$G$18=4,(VLOOKUP(RINCIAN_RAB_JASA!A605,'[1]HS_SEP 24'!$B$12:P904,13,FALSE)),(VLOOKUP(RINCIAN_RAB_JASA!A605,'[1]HS_SEP 24'!$B$12:$P$520,4,FALSE)))</f>
        <v>31350</v>
      </c>
      <c r="H605" s="66">
        <f>IF([1]ISIAN_RAB!$G$18=4,(VLOOKUP(A605,'[1]HS_SEP 24'!$B$12:$P$519,14,FALSE)),(IF([1]ISIAN_RAB!$G$18=2,(VLOOKUP(A605,'[1]HS_SEP 24'!$B$12:$P$519,7,FALSE)),(IF([1]ISIAN_RAB!$G$18=3,(VLOOKUP(A605,'[1]HS_SEP 24'!$B$12:$P4903,9,FALSE)),(IF([1]ISIAN_RAB!$G$18=5,(VLOOKUP(A605,'[1]HS_SEP 24'!$B$12:$P$519,11,FALSE)),"salah")))))))</f>
        <v>12252.2399934394</v>
      </c>
      <c r="I605" s="52" t="e">
        <f t="shared" si="143"/>
        <v>#REF!</v>
      </c>
      <c r="J605" s="66" t="e">
        <f t="shared" si="144"/>
        <v>#REF!</v>
      </c>
      <c r="K605" s="53" t="e">
        <f t="shared" si="145"/>
        <v>#REF!</v>
      </c>
    </row>
    <row r="606" spans="1:13" ht="15" hidden="1" customHeight="1" x14ac:dyDescent="0.3">
      <c r="A606" s="193"/>
      <c r="B606" s="244"/>
      <c r="C606" s="49"/>
      <c r="D606" s="52"/>
      <c r="E606" s="52"/>
      <c r="F606" s="52"/>
      <c r="G606" s="52"/>
      <c r="H606" s="52"/>
      <c r="I606" s="52"/>
      <c r="J606" s="52"/>
      <c r="K606" s="53"/>
    </row>
    <row r="607" spans="1:13" s="83" customFormat="1" ht="15" hidden="1" customHeight="1" x14ac:dyDescent="0.3">
      <c r="A607" s="248"/>
      <c r="B607" s="155" t="s">
        <v>89</v>
      </c>
      <c r="C607" s="77"/>
      <c r="D607" s="249"/>
      <c r="E607" s="80"/>
      <c r="F607" s="80"/>
      <c r="G607" s="81"/>
      <c r="H607" s="81"/>
      <c r="I607" s="80"/>
      <c r="J607" s="81"/>
      <c r="K607" s="82"/>
    </row>
    <row r="608" spans="1:13" s="83" customFormat="1" ht="15" hidden="1" customHeight="1" x14ac:dyDescent="0.3">
      <c r="A608" s="47">
        <v>67</v>
      </c>
      <c r="B608" s="48" t="str">
        <f>VLOOKUP(A608,'[1]HS_SEP 24'!$B$12:$D$519,2,FALSE)</f>
        <v>Dudukan : Trafo Cantol, Pipa Kabel, PHB-TR, Dudukan Arrester, Dudukan CO</v>
      </c>
      <c r="C608" s="186" t="s">
        <v>28</v>
      </c>
      <c r="D608" s="66" t="e">
        <f>#REF!</f>
        <v>#REF!</v>
      </c>
      <c r="E608" s="52" t="e">
        <f>D608-F608</f>
        <v>#REF!</v>
      </c>
      <c r="F608" s="52" t="e">
        <f>IF(G608="PLN",D608,0)</f>
        <v>#REF!</v>
      </c>
      <c r="G608" s="66" t="str">
        <f>IF([1]ISIAN_RAB!$G$18=4,(VLOOKUP(RINCIAN_RAB_JASA!A608,'[1]HS_SEP 24'!$B$12:P906,13,FALSE)),(VLOOKUP(RINCIAN_RAB_JASA!A608,'[1]HS_SEP 24'!$B$12:$P$520,4,FALSE)))</f>
        <v>PLN</v>
      </c>
      <c r="H608" s="66">
        <f>IF([1]ISIAN_RAB!$G$18=4,(VLOOKUP(A608,'[1]HS_SEP 24'!$B$12:$P$519,14,FALSE)),(IF([1]ISIAN_RAB!$G$18=2,(VLOOKUP(A608,'[1]HS_SEP 24'!$B$12:$P$519,7,FALSE)),(IF([1]ISIAN_RAB!$G$18=3,(VLOOKUP(A608,'[1]HS_SEP 24'!$B$12:$P4905,9,FALSE)),(IF([1]ISIAN_RAB!$G$18=5,(VLOOKUP(A608,'[1]HS_SEP 24'!$B$12:$P$519,11,FALSE)),"salah")))))))</f>
        <v>519518.33972181898</v>
      </c>
      <c r="I608" s="52" t="e">
        <f>IF(E608&lt;0,0,IF(G608="PLN","PLN",E608*G608))</f>
        <v>#REF!</v>
      </c>
      <c r="J608" s="66" t="e">
        <f>IF(D608&lt;0,0,D608*H608)</f>
        <v>#REF!</v>
      </c>
      <c r="K608" s="53" t="e">
        <f>SUM(I608:J608)</f>
        <v>#REF!</v>
      </c>
      <c r="L608" s="1"/>
      <c r="M608" s="1"/>
    </row>
    <row r="609" spans="1:11" ht="15" hidden="1" customHeight="1" x14ac:dyDescent="0.3">
      <c r="A609" s="193"/>
      <c r="B609" s="244"/>
      <c r="C609" s="49"/>
      <c r="D609" s="182"/>
      <c r="E609" s="182"/>
      <c r="F609" s="182"/>
      <c r="G609" s="182"/>
      <c r="H609" s="182"/>
      <c r="I609" s="182"/>
      <c r="J609" s="187"/>
      <c r="K609" s="250"/>
    </row>
    <row r="610" spans="1:11" s="83" customFormat="1" ht="15" hidden="1" customHeight="1" x14ac:dyDescent="0.3">
      <c r="A610" s="154"/>
      <c r="B610" s="155" t="s">
        <v>90</v>
      </c>
      <c r="C610" s="77"/>
      <c r="D610" s="80"/>
      <c r="E610" s="80"/>
      <c r="F610" s="80"/>
      <c r="G610" s="80"/>
      <c r="H610" s="80"/>
      <c r="I610" s="80"/>
      <c r="J610" s="81">
        <v>0</v>
      </c>
      <c r="K610" s="82">
        <v>0</v>
      </c>
    </row>
    <row r="611" spans="1:11" ht="15" hidden="1" customHeight="1" x14ac:dyDescent="0.3">
      <c r="A611" s="193">
        <v>388</v>
      </c>
      <c r="B611" s="48" t="str">
        <f>VLOOKUP(A611,'[1]HS_SEP 24'!$B$12:$D$519,2,FALSE)</f>
        <v>LVSB ; LV Panel 250A, 2 Jurusan (SPLN D3.016-1 : 2010)-LBS</v>
      </c>
      <c r="C611" s="49" t="s">
        <v>26</v>
      </c>
      <c r="D611" s="52" t="e">
        <f>D569</f>
        <v>#REF!</v>
      </c>
      <c r="E611" s="52" t="e">
        <f>D611-F611</f>
        <v>#REF!</v>
      </c>
      <c r="F611" s="52" t="e">
        <f>IF(G611="PLN",D611,0)</f>
        <v>#REF!</v>
      </c>
      <c r="G611" s="66" t="str">
        <f>IF([1]ISIAN_RAB!$G$18=4,(VLOOKUP(RINCIAN_RAB_JASA!A611,'[1]HS_SEP 24'!$B$12:P909,13,FALSE)),(VLOOKUP(RINCIAN_RAB_JASA!A611,'[1]HS_SEP 24'!$B$12:$P$520,4,FALSE)))</f>
        <v>PLN</v>
      </c>
      <c r="H611" s="66">
        <f>IF([1]ISIAN_RAB!$G$18=4,(VLOOKUP(A611,'[1]HS_SEP 24'!$B$12:$P$519,14,FALSE)),(IF([1]ISIAN_RAB!$G$18=2,(VLOOKUP(A611,'[1]HS_SEP 24'!$B$12:$P$519,7,FALSE)),(IF([1]ISIAN_RAB!$G$18=3,(VLOOKUP(A611,'[1]HS_SEP 24'!$B$12:$P4908,9,FALSE)),(IF([1]ISIAN_RAB!$G$18=5,(VLOOKUP(A611,'[1]HS_SEP 24'!$B$12:$P$519,11,FALSE)),"salah")))))))</f>
        <v>605559.23967574805</v>
      </c>
      <c r="I611" s="52" t="e">
        <f>IF(E611&lt;0,0,IF(G611="PLN","PLN",E611*G611))</f>
        <v>#REF!</v>
      </c>
      <c r="J611" s="66" t="e">
        <f>IF(D611&lt;0,0,D611*H611)</f>
        <v>#REF!</v>
      </c>
      <c r="K611" s="53" t="e">
        <f>SUM(I611:J611)</f>
        <v>#REF!</v>
      </c>
    </row>
    <row r="612" spans="1:11" ht="15" hidden="1" customHeight="1" x14ac:dyDescent="0.3">
      <c r="A612" s="193"/>
      <c r="B612" s="48"/>
      <c r="C612" s="49"/>
      <c r="D612" s="52"/>
      <c r="E612" s="52"/>
      <c r="F612" s="52"/>
      <c r="G612" s="52"/>
      <c r="H612" s="52"/>
      <c r="I612" s="52"/>
      <c r="J612" s="66"/>
      <c r="K612" s="53"/>
    </row>
    <row r="613" spans="1:11" s="83" customFormat="1" ht="15" hidden="1" customHeight="1" x14ac:dyDescent="0.3">
      <c r="A613" s="154"/>
      <c r="B613" s="155" t="s">
        <v>91</v>
      </c>
      <c r="C613" s="77"/>
      <c r="D613" s="80" t="e">
        <f>D611</f>
        <v>#REF!</v>
      </c>
      <c r="E613" s="80"/>
      <c r="F613" s="80">
        <v>0</v>
      </c>
      <c r="G613" s="80"/>
      <c r="H613" s="80"/>
      <c r="I613" s="80"/>
      <c r="J613" s="81">
        <v>0</v>
      </c>
      <c r="K613" s="82">
        <v>0</v>
      </c>
    </row>
    <row r="614" spans="1:11" ht="15" hidden="1" customHeight="1" x14ac:dyDescent="0.3">
      <c r="A614" s="193">
        <v>460</v>
      </c>
      <c r="B614" s="48" t="str">
        <f>VLOOKUP(A614,'[1]HS_SEP 24'!$B$12:$D$519,2,FALSE)</f>
        <v>Tanda Bahaya Besar - (l=400 mm, tgg=450 mm)</v>
      </c>
      <c r="C614" s="49" t="s">
        <v>28</v>
      </c>
      <c r="D614" s="52" t="e">
        <f>D613</f>
        <v>#REF!</v>
      </c>
      <c r="E614" s="52" t="e">
        <f>D614-F614</f>
        <v>#REF!</v>
      </c>
      <c r="F614" s="52">
        <f>IF(G614="PLN",D614,0)</f>
        <v>0</v>
      </c>
      <c r="G614" s="66">
        <f>IF([1]ISIAN_RAB!$G$18=4,(VLOOKUP(RINCIAN_RAB_JASA!A614,'[1]HS_SEP 24'!$B$12:P911,13,FALSE)),(VLOOKUP(RINCIAN_RAB_JASA!A614,'[1]HS_SEP 24'!$B$12:$P$520,4,FALSE)))</f>
        <v>76152</v>
      </c>
      <c r="H614" s="66">
        <f>IF([1]ISIAN_RAB!$G$18=4,(VLOOKUP(A614,'[1]HS_SEP 24'!$B$12:$P$519,14,FALSE)),(IF([1]ISIAN_RAB!$G$18=2,(VLOOKUP(A614,'[1]HS_SEP 24'!$B$12:$P$519,7,FALSE)),(IF([1]ISIAN_RAB!$G$18=3,(VLOOKUP(A614,'[1]HS_SEP 24'!$B$12:$P4910,9,FALSE)),(IF([1]ISIAN_RAB!$G$18=5,(VLOOKUP(A614,'[1]HS_SEP 24'!$B$12:$P$519,11,FALSE)),"salah")))))))</f>
        <v>4794.5699974326999</v>
      </c>
      <c r="I614" s="52" t="e">
        <f>IF(E614&lt;0,0,IF(G614="PLN","PLN",E614*G614))</f>
        <v>#REF!</v>
      </c>
      <c r="J614" s="66" t="e">
        <f>IF(D614&lt;0,0,D614*H614)</f>
        <v>#REF!</v>
      </c>
      <c r="K614" s="53" t="e">
        <f>SUM(I614:J614)</f>
        <v>#REF!</v>
      </c>
    </row>
    <row r="615" spans="1:11" ht="15" hidden="1" customHeight="1" x14ac:dyDescent="0.3">
      <c r="A615" s="47">
        <v>452</v>
      </c>
      <c r="B615" s="48" t="str">
        <f>VLOOKUP(A615,'[1]HS_SEP 24'!$B$12:$D$519,2,FALSE)</f>
        <v xml:space="preserve">Stainless Steel Strip non magnetic </v>
      </c>
      <c r="C615" s="49" t="s">
        <v>25</v>
      </c>
      <c r="D615" s="52" t="e">
        <f>D613*1</f>
        <v>#REF!</v>
      </c>
      <c r="E615" s="52" t="e">
        <f>D615-F615</f>
        <v>#REF!</v>
      </c>
      <c r="F615" s="52">
        <f>IF(G615="PLN",D615,0)</f>
        <v>0</v>
      </c>
      <c r="G615" s="66">
        <f>IF([1]ISIAN_RAB!$G$18=4,(VLOOKUP(RINCIAN_RAB_JASA!A615,'[1]HS_SEP 24'!$B$12:P912,13,FALSE)),(VLOOKUP(RINCIAN_RAB_JASA!A615,'[1]HS_SEP 24'!$B$12:$P$520,4,FALSE)))</f>
        <v>13764</v>
      </c>
      <c r="H615" s="66">
        <f>IF([1]ISIAN_RAB!$G$18=4,(VLOOKUP(A615,'[1]HS_SEP 24'!$B$12:$P$519,14,FALSE)),(IF([1]ISIAN_RAB!$G$18=2,(VLOOKUP(A615,'[1]HS_SEP 24'!$B$12:$P$519,7,FALSE)),(IF([1]ISIAN_RAB!$G$18=3,(VLOOKUP(A615,'[1]HS_SEP 24'!$B$12:$P4911,9,FALSE)),(IF([1]ISIAN_RAB!$G$18=5,(VLOOKUP(A615,'[1]HS_SEP 24'!$B$12:$P$519,11,FALSE)),"salah")))))))</f>
        <v>5114.3399972614798</v>
      </c>
      <c r="I615" s="52" t="e">
        <f>IF(E615&lt;0,0,IF(G615="PLN","PLN",E615*G615))</f>
        <v>#REF!</v>
      </c>
      <c r="J615" s="66" t="e">
        <f>IF(D615&lt;0,0,D615*H615)</f>
        <v>#REF!</v>
      </c>
      <c r="K615" s="53" t="e">
        <f>SUM(I615:J615)</f>
        <v>#REF!</v>
      </c>
    </row>
    <row r="616" spans="1:11" ht="15" hidden="1" customHeight="1" x14ac:dyDescent="0.3">
      <c r="A616" s="47">
        <v>453</v>
      </c>
      <c r="B616" s="48" t="str">
        <f>VLOOKUP(A616,'[1]HS_SEP 24'!$B$12:$D$519,2,FALSE)</f>
        <v>Stoping Buckle non magnetic</v>
      </c>
      <c r="C616" s="49" t="s">
        <v>28</v>
      </c>
      <c r="D616" s="52" t="e">
        <f>D613*2</f>
        <v>#REF!</v>
      </c>
      <c r="E616" s="52" t="e">
        <f>D616-F616</f>
        <v>#REF!</v>
      </c>
      <c r="F616" s="52">
        <f>IF(G616="PLN",D616,0)</f>
        <v>0</v>
      </c>
      <c r="G616" s="66">
        <f>IF([1]ISIAN_RAB!$G$18=4,(VLOOKUP(RINCIAN_RAB_JASA!A616,'[1]HS_SEP 24'!$B$12:P913,13,FALSE)),(VLOOKUP(RINCIAN_RAB_JASA!A616,'[1]HS_SEP 24'!$B$12:$P$520,4,FALSE)))</f>
        <v>3834</v>
      </c>
      <c r="H616" s="66">
        <f>IF([1]ISIAN_RAB!$G$18=4,(VLOOKUP(A616,'[1]HS_SEP 24'!$B$12:$P$519,14,FALSE)),(IF([1]ISIAN_RAB!$G$18=2,(VLOOKUP(A616,'[1]HS_SEP 24'!$B$12:$P$519,7,FALSE)),(IF([1]ISIAN_RAB!$G$18=3,(VLOOKUP(A616,'[1]HS_SEP 24'!$B$12:$P4912,9,FALSE)),(IF([1]ISIAN_RAB!$G$18=5,(VLOOKUP(A616,'[1]HS_SEP 24'!$B$12:$P$519,11,FALSE)),"salah")))))))</f>
        <v>3356.0999982029398</v>
      </c>
      <c r="I616" s="52" t="e">
        <f>IF(E616&lt;0,0,IF(G616="PLN","PLN",E616*G616))</f>
        <v>#REF!</v>
      </c>
      <c r="J616" s="66" t="e">
        <f>IF(D616&lt;0,0,D616*H616)</f>
        <v>#REF!</v>
      </c>
      <c r="K616" s="53" t="e">
        <f>SUM(I616:J616)</f>
        <v>#REF!</v>
      </c>
    </row>
    <row r="617" spans="1:11" ht="15" hidden="1" customHeight="1" x14ac:dyDescent="0.3">
      <c r="A617" s="193"/>
      <c r="B617" s="244"/>
      <c r="C617" s="49"/>
      <c r="D617" s="52"/>
      <c r="E617" s="52"/>
      <c r="F617" s="52"/>
      <c r="G617" s="52"/>
      <c r="H617" s="52"/>
      <c r="I617" s="52"/>
      <c r="J617" s="66"/>
      <c r="K617" s="53"/>
    </row>
    <row r="618" spans="1:11" s="83" customFormat="1" ht="15" hidden="1" customHeight="1" x14ac:dyDescent="0.3">
      <c r="A618" s="154"/>
      <c r="B618" s="155" t="s">
        <v>92</v>
      </c>
      <c r="C618" s="77"/>
      <c r="D618" s="80" t="e">
        <f>D570</f>
        <v>#REF!</v>
      </c>
      <c r="E618" s="80"/>
      <c r="F618" s="80"/>
      <c r="G618" s="81"/>
      <c r="H618" s="81"/>
      <c r="I618" s="80"/>
      <c r="J618" s="81"/>
      <c r="K618" s="82"/>
    </row>
    <row r="619" spans="1:11" ht="15" hidden="1" customHeight="1" x14ac:dyDescent="0.3">
      <c r="A619" s="193">
        <v>417</v>
      </c>
      <c r="B619" s="48" t="str">
        <f>VLOOKUP(A619,'[1]HS_SEP 24'!$B$12:$D$519,2,FALSE)</f>
        <v>Pipa Galvanized 2" - 6 m (tebal= 2,3 mm)</v>
      </c>
      <c r="C619" s="49" t="s">
        <v>28</v>
      </c>
      <c r="D619" s="52" t="e">
        <f>D618*2</f>
        <v>#REF!</v>
      </c>
      <c r="E619" s="52" t="e">
        <f t="shared" ref="E619:E624" si="146">D619-F619</f>
        <v>#REF!</v>
      </c>
      <c r="F619" s="52">
        <f t="shared" ref="F619:F624" si="147">IF(G619="PLN",D619,0)</f>
        <v>0</v>
      </c>
      <c r="G619" s="66">
        <f>IF([1]ISIAN_RAB!$G$18=4,(VLOOKUP(RINCIAN_RAB_JASA!A619,'[1]HS_SEP 24'!$B$12:P918,13,FALSE)),(VLOOKUP(RINCIAN_RAB_JASA!A619,'[1]HS_SEP 24'!$B$12:$P$520,4,FALSE)))</f>
        <v>695822</v>
      </c>
      <c r="H619" s="66">
        <f>IF([1]ISIAN_RAB!$G$18=4,(VLOOKUP(A619,'[1]HS_SEP 24'!$B$12:$P$519,14,FALSE)),(IF([1]ISIAN_RAB!$G$18=2,(VLOOKUP(A619,'[1]HS_SEP 24'!$B$12:$P$519,7,FALSE)),(IF([1]ISIAN_RAB!$G$18=3,(VLOOKUP(A619,'[1]HS_SEP 24'!$B$12:$P4917,9,FALSE)),(IF([1]ISIAN_RAB!$G$18=5,(VLOOKUP(A619,'[1]HS_SEP 24'!$B$12:$P$519,11,FALSE)),"salah")))))))</f>
        <v>26328.059985902401</v>
      </c>
      <c r="I619" s="52" t="e">
        <f t="shared" ref="I619:I624" si="148">IF(E619&lt;0,0,IF(G619="PLN","PLN",E619*G619))</f>
        <v>#REF!</v>
      </c>
      <c r="J619" s="66" t="e">
        <f t="shared" ref="J619:J624" si="149">IF(D619&lt;0,0,D619*H619)</f>
        <v>#REF!</v>
      </c>
      <c r="K619" s="53" t="e">
        <f t="shared" ref="K619:K624" si="150">SUM(I619:J619)</f>
        <v>#REF!</v>
      </c>
    </row>
    <row r="620" spans="1:11" ht="15" hidden="1" customHeight="1" x14ac:dyDescent="0.3">
      <c r="A620" s="193">
        <v>419</v>
      </c>
      <c r="B620" s="48" t="str">
        <f>VLOOKUP(A620,'[1]HS_SEP 24'!$B$12:$D$519,2,FALSE)</f>
        <v>Pipa Galvanized 3" - 6 m (tebal= 2,5 mm)</v>
      </c>
      <c r="C620" s="49" t="s">
        <v>28</v>
      </c>
      <c r="D620" s="52" t="e">
        <f>D618*1</f>
        <v>#REF!</v>
      </c>
      <c r="E620" s="52" t="e">
        <f t="shared" si="146"/>
        <v>#REF!</v>
      </c>
      <c r="F620" s="52">
        <f t="shared" si="147"/>
        <v>0</v>
      </c>
      <c r="G620" s="66">
        <f>IF([1]ISIAN_RAB!$G$18=4,(VLOOKUP(RINCIAN_RAB_JASA!A620,'[1]HS_SEP 24'!$B$12:P919,13,FALSE)),(VLOOKUP(RINCIAN_RAB_JASA!A620,'[1]HS_SEP 24'!$B$12:$P$520,4,FALSE)))</f>
        <v>1196243</v>
      </c>
      <c r="H620" s="66">
        <f>IF([1]ISIAN_RAB!$G$18=4,(VLOOKUP(A620,'[1]HS_SEP 24'!$B$12:$P$519,14,FALSE)),(IF([1]ISIAN_RAB!$G$18=2,(VLOOKUP(A620,'[1]HS_SEP 24'!$B$12:$P$519,7,FALSE)),(IF([1]ISIAN_RAB!$G$18=3,(VLOOKUP(A620,'[1]HS_SEP 24'!$B$12:$P4918,9,FALSE)),(IF([1]ISIAN_RAB!$G$18=5,(VLOOKUP(A620,'[1]HS_SEP 24'!$B$12:$P$519,11,FALSE)),"salah")))))))</f>
        <v>35104.409981203004</v>
      </c>
      <c r="I620" s="52" t="e">
        <f t="shared" si="148"/>
        <v>#REF!</v>
      </c>
      <c r="J620" s="66" t="e">
        <f t="shared" si="149"/>
        <v>#REF!</v>
      </c>
      <c r="K620" s="53" t="e">
        <f t="shared" si="150"/>
        <v>#REF!</v>
      </c>
    </row>
    <row r="621" spans="1:11" ht="15" hidden="1" customHeight="1" x14ac:dyDescent="0.3">
      <c r="A621" s="193">
        <v>91</v>
      </c>
      <c r="B621" s="48" t="str">
        <f>VLOOKUP(A621,'[1]HS_SEP 24'!$B$12:$D$519,2,FALSE)</f>
        <v>L bouw 3 " PVC</v>
      </c>
      <c r="C621" s="49" t="s">
        <v>28</v>
      </c>
      <c r="D621" s="52" t="e">
        <f>D618*3</f>
        <v>#REF!</v>
      </c>
      <c r="E621" s="52" t="e">
        <f t="shared" si="146"/>
        <v>#REF!</v>
      </c>
      <c r="F621" s="52">
        <f t="shared" si="147"/>
        <v>0</v>
      </c>
      <c r="G621" s="66">
        <f>IF([1]ISIAN_RAB!$G$18=4,(VLOOKUP(RINCIAN_RAB_JASA!A621,'[1]HS_SEP 24'!$B$12:P920,13,FALSE)),(VLOOKUP(RINCIAN_RAB_JASA!A621,'[1]HS_SEP 24'!$B$12:$P$520,4,FALSE)))</f>
        <v>68245.565672248296</v>
      </c>
      <c r="H621" s="66">
        <f>IF([1]ISIAN_RAB!$G$18=4,(VLOOKUP(A621,'[1]HS_SEP 24'!$B$12:$P$519,14,FALSE)),(IF([1]ISIAN_RAB!$G$18=2,(VLOOKUP(A621,'[1]HS_SEP 24'!$B$12:$P$519,7,FALSE)),(IF([1]ISIAN_RAB!$G$18=3,(VLOOKUP(A621,'[1]HS_SEP 24'!$B$12:$P4919,9,FALSE)),(IF([1]ISIAN_RAB!$G$18=5,(VLOOKUP(A621,'[1]HS_SEP 24'!$B$12:$P$519,11,FALSE)),"salah")))))))</f>
        <v>6392.4299965771097</v>
      </c>
      <c r="I621" s="52" t="e">
        <f t="shared" si="148"/>
        <v>#REF!</v>
      </c>
      <c r="J621" s="66" t="e">
        <f t="shared" si="149"/>
        <v>#REF!</v>
      </c>
      <c r="K621" s="53" t="e">
        <f t="shared" si="150"/>
        <v>#REF!</v>
      </c>
    </row>
    <row r="622" spans="1:11" ht="15" hidden="1" customHeight="1" x14ac:dyDescent="0.3">
      <c r="A622" s="193">
        <v>364</v>
      </c>
      <c r="B622" s="48" t="str">
        <f>VLOOKUP(A622,'[1]HS_SEP 24'!$B$12:$D$519,2,FALSE)</f>
        <v>L Bow PVC 2"</v>
      </c>
      <c r="C622" s="49" t="s">
        <v>28</v>
      </c>
      <c r="D622" s="52" t="e">
        <f>D618*2*3</f>
        <v>#REF!</v>
      </c>
      <c r="E622" s="52" t="e">
        <f t="shared" si="146"/>
        <v>#REF!</v>
      </c>
      <c r="F622" s="52">
        <f t="shared" si="147"/>
        <v>0</v>
      </c>
      <c r="G622" s="66">
        <f>IF([1]ISIAN_RAB!$G$18=4,(VLOOKUP(RINCIAN_RAB_JASA!A622,'[1]HS_SEP 24'!$B$12:P921,13,FALSE)),(VLOOKUP(RINCIAN_RAB_JASA!A622,'[1]HS_SEP 24'!$B$12:$P$520,4,FALSE)))</f>
        <v>42244</v>
      </c>
      <c r="H622" s="66">
        <f>IF([1]ISIAN_RAB!$G$18=4,(VLOOKUP(A622,'[1]HS_SEP 24'!$B$12:$P$519,14,FALSE)),(IF([1]ISIAN_RAB!$G$18=2,(VLOOKUP(A622,'[1]HS_SEP 24'!$B$12:$P$519,7,FALSE)),(IF([1]ISIAN_RAB!$G$18=3,(VLOOKUP(A622,'[1]HS_SEP 24'!$B$12:$P4920,9,FALSE)),(IF([1]ISIAN_RAB!$G$18=5,(VLOOKUP(A622,'[1]HS_SEP 24'!$B$12:$P$519,11,FALSE)),"salah")))))))</f>
        <v>6126.1199967197099</v>
      </c>
      <c r="I622" s="52" t="e">
        <f t="shared" si="148"/>
        <v>#REF!</v>
      </c>
      <c r="J622" s="66" t="e">
        <f t="shared" si="149"/>
        <v>#REF!</v>
      </c>
      <c r="K622" s="53" t="e">
        <f t="shared" si="150"/>
        <v>#REF!</v>
      </c>
    </row>
    <row r="623" spans="1:11" ht="15" hidden="1" customHeight="1" x14ac:dyDescent="0.3">
      <c r="A623" s="193">
        <v>93</v>
      </c>
      <c r="B623" s="48" t="str">
        <f>VLOOKUP(A623,'[1]HS_SEP 24'!$B$12:$D$519,2,FALSE)</f>
        <v>L Bow 3" besi + sock draad dalam</v>
      </c>
      <c r="C623" s="49" t="s">
        <v>28</v>
      </c>
      <c r="D623" s="52" t="e">
        <f>D618*1</f>
        <v>#REF!</v>
      </c>
      <c r="E623" s="52" t="e">
        <f t="shared" si="146"/>
        <v>#REF!</v>
      </c>
      <c r="F623" s="52">
        <f t="shared" si="147"/>
        <v>0</v>
      </c>
      <c r="G623" s="66">
        <f>IF([1]ISIAN_RAB!$G$18=4,(VLOOKUP(RINCIAN_RAB_JASA!A623,'[1]HS_SEP 24'!$B$12:P922,13,FALSE)),(VLOOKUP(RINCIAN_RAB_JASA!A623,'[1]HS_SEP 24'!$B$12:$P$520,4,FALSE)))</f>
        <v>238619.464102967</v>
      </c>
      <c r="H623" s="66">
        <f>IF([1]ISIAN_RAB!$G$18=4,(VLOOKUP(A623,'[1]HS_SEP 24'!$B$12:$P$519,14,FALSE)),(IF([1]ISIAN_RAB!$G$18=2,(VLOOKUP(A623,'[1]HS_SEP 24'!$B$12:$P$519,7,FALSE)),(IF([1]ISIAN_RAB!$G$18=3,(VLOOKUP(A623,'[1]HS_SEP 24'!$B$12:$P4921,9,FALSE)),(IF([1]ISIAN_RAB!$G$18=5,(VLOOKUP(A623,'[1]HS_SEP 24'!$B$12:$P$519,11,FALSE)),"salah")))))))</f>
        <v>11186.999994009801</v>
      </c>
      <c r="I623" s="52" t="e">
        <f t="shared" si="148"/>
        <v>#REF!</v>
      </c>
      <c r="J623" s="66" t="e">
        <f t="shared" si="149"/>
        <v>#REF!</v>
      </c>
      <c r="K623" s="53" t="e">
        <f t="shared" si="150"/>
        <v>#REF!</v>
      </c>
    </row>
    <row r="624" spans="1:11" ht="15" hidden="1" customHeight="1" x14ac:dyDescent="0.3">
      <c r="A624" s="193">
        <v>92</v>
      </c>
      <c r="B624" s="48" t="str">
        <f>VLOOKUP(A624,'[1]HS_SEP 24'!$B$12:$D$519,2,FALSE)</f>
        <v>L Bow 2" besi + sock draad dalam</v>
      </c>
      <c r="C624" s="49" t="s">
        <v>28</v>
      </c>
      <c r="D624" s="52" t="e">
        <f>D618*2</f>
        <v>#REF!</v>
      </c>
      <c r="E624" s="52" t="e">
        <f t="shared" si="146"/>
        <v>#REF!</v>
      </c>
      <c r="F624" s="52">
        <f t="shared" si="147"/>
        <v>0</v>
      </c>
      <c r="G624" s="66">
        <f>IF([1]ISIAN_RAB!$G$18=4,(VLOOKUP(RINCIAN_RAB_JASA!A624,'[1]HS_SEP 24'!$B$12:P923,13,FALSE)),(VLOOKUP(RINCIAN_RAB_JASA!A624,'[1]HS_SEP 24'!$B$12:$P$520,4,FALSE)))</f>
        <v>157110.11543611201</v>
      </c>
      <c r="H624" s="66">
        <f>IF([1]ISIAN_RAB!$G$18=4,(VLOOKUP(A624,'[1]HS_SEP 24'!$B$12:$P$519,14,FALSE)),(IF([1]ISIAN_RAB!$G$18=2,(VLOOKUP(A624,'[1]HS_SEP 24'!$B$12:$P$519,7,FALSE)),(IF([1]ISIAN_RAB!$G$18=3,(VLOOKUP(A624,'[1]HS_SEP 24'!$B$12:$P4922,9,FALSE)),(IF([1]ISIAN_RAB!$G$18=5,(VLOOKUP(A624,'[1]HS_SEP 24'!$B$12:$P$519,11,FALSE)),"salah")))))))</f>
        <v>10121.759994580199</v>
      </c>
      <c r="I624" s="52" t="e">
        <f t="shared" si="148"/>
        <v>#REF!</v>
      </c>
      <c r="J624" s="66" t="e">
        <f t="shared" si="149"/>
        <v>#REF!</v>
      </c>
      <c r="K624" s="53" t="e">
        <f t="shared" si="150"/>
        <v>#REF!</v>
      </c>
    </row>
    <row r="625" spans="1:13" ht="15" hidden="1" customHeight="1" x14ac:dyDescent="0.3">
      <c r="A625" s="193"/>
      <c r="B625" s="244"/>
      <c r="C625" s="49"/>
      <c r="D625" s="52"/>
      <c r="E625" s="52"/>
      <c r="F625" s="52"/>
      <c r="G625" s="52"/>
      <c r="H625" s="52"/>
      <c r="I625" s="52"/>
      <c r="J625" s="66"/>
      <c r="K625" s="53"/>
    </row>
    <row r="626" spans="1:13" s="83" customFormat="1" ht="15" hidden="1" customHeight="1" x14ac:dyDescent="0.3">
      <c r="A626" s="154"/>
      <c r="B626" s="155" t="s">
        <v>93</v>
      </c>
      <c r="C626" s="77"/>
      <c r="D626" s="80" t="e">
        <f>D570</f>
        <v>#REF!</v>
      </c>
      <c r="E626" s="80"/>
      <c r="F626" s="80"/>
      <c r="G626" s="81"/>
      <c r="H626" s="81"/>
      <c r="I626" s="80"/>
      <c r="J626" s="81"/>
      <c r="K626" s="82"/>
    </row>
    <row r="627" spans="1:13" ht="15" hidden="1" customHeight="1" x14ac:dyDescent="0.3">
      <c r="A627" s="193">
        <v>409</v>
      </c>
      <c r="B627" s="48" t="str">
        <f>VLOOKUP(A627,'[1]HS_SEP 24'!$B$12:$D$519,2,FALSE)</f>
        <v>NYY 1 x 150 sq mm - Input (SPLN)</v>
      </c>
      <c r="C627" s="49" t="s">
        <v>25</v>
      </c>
      <c r="D627" s="52" t="e">
        <f>9.5*4*D626</f>
        <v>#REF!</v>
      </c>
      <c r="E627" s="52" t="e">
        <f>D627-F627</f>
        <v>#REF!</v>
      </c>
      <c r="F627" s="52" t="e">
        <f>IF(G627="PLN",D627,0)</f>
        <v>#REF!</v>
      </c>
      <c r="G627" s="66" t="str">
        <f>IF([1]ISIAN_RAB!$G$18=4,(VLOOKUP(RINCIAN_RAB_JASA!A627,'[1]HS_SEP 24'!$B$12:P926,13,FALSE)),(VLOOKUP(RINCIAN_RAB_JASA!A627,'[1]HS_SEP 24'!$B$12:$P$520,4,FALSE)))</f>
        <v>PLN</v>
      </c>
      <c r="H627" s="66">
        <f>IF([1]ISIAN_RAB!$G$18=4,(VLOOKUP(A627,'[1]HS_SEP 24'!$B$12:$P$519,14,FALSE)),(IF([1]ISIAN_RAB!$G$18=2,(VLOOKUP(A627,'[1]HS_SEP 24'!$B$12:$P$519,7,FALSE)),(IF([1]ISIAN_RAB!$G$18=3,(VLOOKUP(A627,'[1]HS_SEP 24'!$B$12:$P4925,9,FALSE)),(IF([1]ISIAN_RAB!$G$18=5,(VLOOKUP(A627,'[1]HS_SEP 24'!$B$12:$P$519,11,FALSE)),"salah")))))))</f>
        <v>15936.029991466899</v>
      </c>
      <c r="I627" s="52" t="e">
        <f>IF(E627&lt;0,0,IF(G627="PLN","PLN",E627*G627))</f>
        <v>#REF!</v>
      </c>
      <c r="J627" s="66" t="e">
        <f>IF(D627&lt;0,0,D627*H627)</f>
        <v>#REF!</v>
      </c>
      <c r="K627" s="53" t="e">
        <f>SUM(I627:J627)</f>
        <v>#REF!</v>
      </c>
    </row>
    <row r="628" spans="1:13" ht="15" hidden="1" customHeight="1" x14ac:dyDescent="0.3">
      <c r="A628" s="193">
        <v>252</v>
      </c>
      <c r="B628" s="48" t="str">
        <f>VLOOKUP(A628,'[1]HS_SEP 24'!$B$12:$D$519,2,FALSE)</f>
        <v>Terminal Lug 150 mm - Cu 1 Hole</v>
      </c>
      <c r="C628" s="49" t="s">
        <v>28</v>
      </c>
      <c r="D628" s="52" t="e">
        <f>(4+4)*D626</f>
        <v>#REF!</v>
      </c>
      <c r="E628" s="52" t="e">
        <f>D628-F628</f>
        <v>#REF!</v>
      </c>
      <c r="F628" s="52" t="e">
        <f>IF(G628="PLN",D628,0)</f>
        <v>#REF!</v>
      </c>
      <c r="G628" s="66" t="str">
        <f>IF([1]ISIAN_RAB!$G$18=4,(VLOOKUP(RINCIAN_RAB_JASA!A628,'[1]HS_SEP 24'!$B$12:P927,13,FALSE)),(VLOOKUP(RINCIAN_RAB_JASA!A628,'[1]HS_SEP 24'!$B$12:$P$520,4,FALSE)))</f>
        <v>PLN</v>
      </c>
      <c r="H628" s="66">
        <f>IF([1]ISIAN_RAB!$G$18=4,(VLOOKUP(A628,'[1]HS_SEP 24'!$B$12:$P$519,14,FALSE)),(IF([1]ISIAN_RAB!$G$18=2,(VLOOKUP(A628,'[1]HS_SEP 24'!$B$12:$P$519,7,FALSE)),(IF([1]ISIAN_RAB!$G$18=3,(VLOOKUP(A628,'[1]HS_SEP 24'!$B$12:$P4926,9,FALSE)),(IF([1]ISIAN_RAB!$G$18=5,(VLOOKUP(A628,'[1]HS_SEP 24'!$B$12:$P$519,11,FALSE)),"salah")))))))</f>
        <v>12784.859993154199</v>
      </c>
      <c r="I628" s="52" t="e">
        <f>IF(E628&lt;0,0,IF(G628="PLN","PLN",E628*G628))</f>
        <v>#REF!</v>
      </c>
      <c r="J628" s="66" t="e">
        <f>IF(D628&lt;0,0,D628*H628)</f>
        <v>#REF!</v>
      </c>
      <c r="K628" s="53" t="e">
        <f>SUM(I628:J628)</f>
        <v>#REF!</v>
      </c>
    </row>
    <row r="629" spans="1:13" ht="15" hidden="1" customHeight="1" x14ac:dyDescent="0.3">
      <c r="A629" s="193">
        <v>410</v>
      </c>
      <c r="B629" s="48" t="str">
        <f>VLOOKUP(A629,'[1]HS_SEP 24'!$B$12:$D$519,2,FALSE)</f>
        <v>NYY 4 x 70 sq mm - Output (SPLN)</v>
      </c>
      <c r="C629" s="49" t="s">
        <v>25</v>
      </c>
      <c r="D629" s="52" t="e">
        <f>D626*2*9</f>
        <v>#REF!</v>
      </c>
      <c r="E629" s="52" t="e">
        <f>D629-F629</f>
        <v>#REF!</v>
      </c>
      <c r="F629" s="52" t="e">
        <f>IF(G629="PLN",D629,0)</f>
        <v>#REF!</v>
      </c>
      <c r="G629" s="66" t="str">
        <f>IF([1]ISIAN_RAB!$G$18=4,(VLOOKUP(RINCIAN_RAB_JASA!A629,'[1]HS_SEP 24'!$B$12:P928,13,FALSE)),(VLOOKUP(RINCIAN_RAB_JASA!A629,'[1]HS_SEP 24'!$B$12:$P$520,4,FALSE)))</f>
        <v>PLN</v>
      </c>
      <c r="H629" s="66">
        <f>IF([1]ISIAN_RAB!$G$18=4,(VLOOKUP(A629,'[1]HS_SEP 24'!$B$12:$P$519,14,FALSE)),(IF([1]ISIAN_RAB!$G$18=2,(VLOOKUP(A629,'[1]HS_SEP 24'!$B$12:$P$519,7,FALSE)),(IF([1]ISIAN_RAB!$G$18=3,(VLOOKUP(A629,'[1]HS_SEP 24'!$B$12:$P4927,9,FALSE)),(IF([1]ISIAN_RAB!$G$18=5,(VLOOKUP(A629,'[1]HS_SEP 24'!$B$12:$P$519,11,FALSE)),"salah")))))))</f>
        <v>29299.049984311499</v>
      </c>
      <c r="I629" s="52" t="e">
        <f>IF(E629&lt;0,0,IF(G629="PLN","PLN",E629*G629))</f>
        <v>#REF!</v>
      </c>
      <c r="J629" s="66" t="e">
        <f>IF(D629&lt;0,0,D629*H629)</f>
        <v>#REF!</v>
      </c>
      <c r="K629" s="53" t="e">
        <f>SUM(I629:J629)</f>
        <v>#REF!</v>
      </c>
    </row>
    <row r="630" spans="1:13" ht="15" hidden="1" customHeight="1" x14ac:dyDescent="0.3">
      <c r="A630" s="193">
        <v>248</v>
      </c>
      <c r="B630" s="48" t="str">
        <f>VLOOKUP(A630,'[1]HS_SEP 24'!$B$12:$D$519,2,FALSE)</f>
        <v>Terminal Lug 70 mm - Cu 1 Hole</v>
      </c>
      <c r="C630" s="49" t="s">
        <v>28</v>
      </c>
      <c r="D630" s="52" t="e">
        <f>D626*2</f>
        <v>#REF!</v>
      </c>
      <c r="E630" s="52" t="e">
        <f>D630-F630</f>
        <v>#REF!</v>
      </c>
      <c r="F630" s="52" t="e">
        <f>IF(G630="PLN",D630,0)</f>
        <v>#REF!</v>
      </c>
      <c r="G630" s="66" t="str">
        <f>IF([1]ISIAN_RAB!$G$18=4,(VLOOKUP(RINCIAN_RAB_JASA!A630,'[1]HS_SEP 24'!$B$12:P929,13,FALSE)),(VLOOKUP(RINCIAN_RAB_JASA!A630,'[1]HS_SEP 24'!$B$12:$P$520,4,FALSE)))</f>
        <v>PLN</v>
      </c>
      <c r="H630" s="66">
        <f>IF([1]ISIAN_RAB!$G$18=4,(VLOOKUP(A630,'[1]HS_SEP 24'!$B$12:$P$519,14,FALSE)),(IF([1]ISIAN_RAB!$G$18=2,(VLOOKUP(A630,'[1]HS_SEP 24'!$B$12:$P$519,7,FALSE)),(IF([1]ISIAN_RAB!$G$18=3,(VLOOKUP(A630,'[1]HS_SEP 24'!$B$12:$P4928,9,FALSE)),(IF([1]ISIAN_RAB!$G$18=5,(VLOOKUP(A630,'[1]HS_SEP 24'!$B$12:$P$519,11,FALSE)),"salah")))))))</f>
        <v>11719.6199937246</v>
      </c>
      <c r="I630" s="52" t="e">
        <f>IF(E630&lt;0,0,IF(G630="PLN","PLN",E630*G630))</f>
        <v>#REF!</v>
      </c>
      <c r="J630" s="66" t="e">
        <f>IF(D630&lt;0,0,D630*H630)</f>
        <v>#REF!</v>
      </c>
      <c r="K630" s="53" t="e">
        <f>SUM(I630:J630)</f>
        <v>#REF!</v>
      </c>
    </row>
    <row r="631" spans="1:13" ht="15" hidden="1" customHeight="1" x14ac:dyDescent="0.3">
      <c r="A631" s="193"/>
      <c r="B631" s="244"/>
      <c r="C631" s="49"/>
      <c r="D631" s="52"/>
      <c r="E631" s="52"/>
      <c r="F631" s="52"/>
      <c r="G631" s="66"/>
      <c r="H631" s="66"/>
      <c r="I631" s="52"/>
      <c r="J631" s="66"/>
      <c r="K631" s="53"/>
    </row>
    <row r="632" spans="1:13" s="83" customFormat="1" ht="15" hidden="1" customHeight="1" x14ac:dyDescent="0.3">
      <c r="A632" s="154"/>
      <c r="B632" s="155" t="s">
        <v>94</v>
      </c>
      <c r="C632" s="77"/>
      <c r="D632" s="80"/>
      <c r="E632" s="80"/>
      <c r="F632" s="80"/>
      <c r="G632" s="80"/>
      <c r="H632" s="80"/>
      <c r="I632" s="80"/>
      <c r="J632" s="81"/>
      <c r="K632" s="82"/>
    </row>
    <row r="633" spans="1:13" s="203" customFormat="1" ht="15" hidden="1" customHeight="1" x14ac:dyDescent="0.3">
      <c r="A633" s="251"/>
      <c r="B633" s="247" t="s">
        <v>95</v>
      </c>
      <c r="C633" s="199"/>
      <c r="D633" s="201" t="e">
        <f>D626</f>
        <v>#REF!</v>
      </c>
      <c r="E633" s="201"/>
      <c r="F633" s="201"/>
      <c r="G633" s="200"/>
      <c r="H633" s="200"/>
      <c r="I633" s="201"/>
      <c r="J633" s="200"/>
      <c r="K633" s="252"/>
    </row>
    <row r="634" spans="1:13" ht="15" hidden="1" customHeight="1" x14ac:dyDescent="0.3">
      <c r="A634" s="193">
        <v>204</v>
      </c>
      <c r="B634" s="48" t="str">
        <f>VLOOKUP(A634,'[1]HS_SEP 24'!$B$12:$D$519,2,FALSE)</f>
        <v>Pondasi type A (1 tiang) (91/u/2009)</v>
      </c>
      <c r="C634" s="49" t="s">
        <v>28</v>
      </c>
      <c r="D634" s="52" t="e">
        <f>D633</f>
        <v>#REF!</v>
      </c>
      <c r="E634" s="52" t="e">
        <f>D634-F634</f>
        <v>#REF!</v>
      </c>
      <c r="F634" s="52">
        <f>IF(G634="PLN",D634,0)</f>
        <v>0</v>
      </c>
      <c r="G634" s="66">
        <f>IF([1]ISIAN_RAB!$G$18=4,(VLOOKUP(RINCIAN_RAB_JASA!A634,'[1]HS_SEP 24'!$B$12:P933,13,FALSE)),(VLOOKUP(RINCIAN_RAB_JASA!A634,'[1]HS_SEP 24'!$B$12:$P$520,4,FALSE)))</f>
        <v>492236.41719983501</v>
      </c>
      <c r="H634" s="66">
        <f>IF([1]ISIAN_RAB!$G$18=4,(VLOOKUP(A634,'[1]HS_SEP 24'!$B$12:$P$519,14,FALSE)),(IF([1]ISIAN_RAB!$G$18=2,(VLOOKUP(A634,'[1]HS_SEP 24'!$B$12:$P$519,7,FALSE)),(IF([1]ISIAN_RAB!$G$18=3,(VLOOKUP(A634,'[1]HS_SEP 24'!$B$12:$P4932,9,FALSE)),(IF([1]ISIAN_RAB!$G$18=5,(VLOOKUP(A634,'[1]HS_SEP 24'!$B$12:$P$519,11,FALSE)),"salah")))))))</f>
        <v>254972.51986347299</v>
      </c>
      <c r="I634" s="52" t="e">
        <f>IF(E634&lt;0,0,IF(G634="PLN","PLN",E634*G634))</f>
        <v>#REF!</v>
      </c>
      <c r="J634" s="66" t="e">
        <f>IF(D634&lt;0,0,D634*H634)</f>
        <v>#REF!</v>
      </c>
      <c r="K634" s="53" t="e">
        <f>SUM(I634:J634)</f>
        <v>#REF!</v>
      </c>
    </row>
    <row r="635" spans="1:13" ht="15" hidden="1" customHeight="1" x14ac:dyDescent="0.3">
      <c r="A635" s="193"/>
      <c r="B635" s="48"/>
      <c r="C635" s="49"/>
      <c r="D635" s="52"/>
      <c r="E635" s="52"/>
      <c r="F635" s="52"/>
      <c r="G635" s="52"/>
      <c r="H635" s="52"/>
      <c r="I635" s="52"/>
      <c r="J635" s="52"/>
      <c r="K635" s="53"/>
    </row>
    <row r="636" spans="1:13" s="43" customFormat="1" ht="15" hidden="1" customHeight="1" x14ac:dyDescent="0.3">
      <c r="A636" s="242"/>
      <c r="B636" s="155" t="s">
        <v>56</v>
      </c>
      <c r="C636" s="38"/>
      <c r="D636" s="54"/>
      <c r="E636" s="54"/>
      <c r="F636" s="54"/>
      <c r="G636" s="54"/>
      <c r="H636" s="54"/>
      <c r="I636" s="54"/>
      <c r="J636" s="54"/>
      <c r="K636" s="55"/>
    </row>
    <row r="637" spans="1:13" ht="15" hidden="1" customHeight="1" x14ac:dyDescent="0.3">
      <c r="A637" s="193">
        <v>28</v>
      </c>
      <c r="B637" s="48" t="str">
        <f>VLOOKUP(A637,'[1]HS_SEP 24'!$B$12:$D$519,2,FALSE)</f>
        <v>Commisioning test GD termasuk NIDI</v>
      </c>
      <c r="C637" s="49" t="s">
        <v>57</v>
      </c>
      <c r="D637" s="52" t="e">
        <f>IF(#REF!&gt;0,1,0)</f>
        <v>#REF!</v>
      </c>
      <c r="E637" s="52" t="e">
        <f>D637-F637</f>
        <v>#REF!</v>
      </c>
      <c r="F637" s="52">
        <f>IF(G637="PLN",D637,0)</f>
        <v>0</v>
      </c>
      <c r="G637" s="66">
        <f>IF([1]ISIAN_RAB!$G$18=4,(VLOOKUP(RINCIAN_RAB_JASA!A637,'[1]HS_SEP 24'!$B$12:P936,13,FALSE)),(VLOOKUP(RINCIAN_RAB_JASA!A637,'[1]HS_SEP 24'!$B$12:$P$520,4,FALSE)))</f>
        <v>0</v>
      </c>
      <c r="H637" s="66">
        <f>IF([1]ISIAN_RAB!$G$18=4,(VLOOKUP(A637,'[1]HS_SEP 24'!$B$12:$P$519,14,FALSE)),(IF([1]ISIAN_RAB!$G$18=2,(VLOOKUP(A637,'[1]HS_SEP 24'!$B$12:$P$519,7,FALSE)),(IF([1]ISIAN_RAB!$G$18=3,(VLOOKUP(A637,'[1]HS_SEP 24'!$B$12:$P4935,9,FALSE)),(IF([1]ISIAN_RAB!$G$18=5,(VLOOKUP(A637,'[1]HS_SEP 24'!$B$12:$P$519,11,FALSE)),"salah")))))))</f>
        <v>399520.439786073</v>
      </c>
      <c r="I637" s="52" t="e">
        <f>IF(E637&lt;0,0,IF(G637="PLN","PLN",E637*G637))</f>
        <v>#REF!</v>
      </c>
      <c r="J637" s="66" t="e">
        <f>IF(D637&lt;0,0,D637*H637)</f>
        <v>#REF!</v>
      </c>
      <c r="K637" s="53" t="e">
        <f>SUM(I637:J637)</f>
        <v>#REF!</v>
      </c>
      <c r="M637" s="253" t="e">
        <f>K637*55*111%</f>
        <v>#REF!</v>
      </c>
    </row>
    <row r="638" spans="1:13" ht="15" hidden="1" customHeight="1" x14ac:dyDescent="0.3">
      <c r="A638" s="193">
        <v>208</v>
      </c>
      <c r="B638" s="48" t="str">
        <f>VLOOKUP(A638,'[1]HS_SEP 24'!$B$12:$D$519,2,FALSE)</f>
        <v>Safety Cost K3L</v>
      </c>
      <c r="C638" s="49" t="s">
        <v>58</v>
      </c>
      <c r="D638" s="52">
        <v>0</v>
      </c>
      <c r="E638" s="52">
        <f>D638-F638</f>
        <v>0</v>
      </c>
      <c r="F638" s="52">
        <f>IF(G638="PLN",D638,0)</f>
        <v>0</v>
      </c>
      <c r="G638" s="66">
        <f>IF([1]ISIAN_RAB!$G$18=4,(VLOOKUP(RINCIAN_RAB_JASA!A638,'[1]HS_SEP 24'!$B$12:P937,13,FALSE)),(VLOOKUP(RINCIAN_RAB_JASA!A638,'[1]HS_SEP 24'!$B$12:$P$520,4,FALSE)))</f>
        <v>0</v>
      </c>
      <c r="H638" s="66">
        <f>IF([1]ISIAN_RAB!$G$18=4,(VLOOKUP(A638,'[1]HS_SEP 24'!$B$12:$P$519,14,FALSE)),(IF([1]ISIAN_RAB!$G$18=2,(VLOOKUP(A638,'[1]HS_SEP 24'!$B$12:$P$519,7,FALSE)),(IF([1]ISIAN_RAB!$G$18=3,(VLOOKUP(A638,'[1]HS_SEP 24'!$B$12:$P4936,9,FALSE)),(IF([1]ISIAN_RAB!$G$18=5,(VLOOKUP(A638,'[1]HS_SEP 24'!$B$12:$P$519,11,FALSE)),"salah")))))))</f>
        <v>259759.16986090899</v>
      </c>
      <c r="I638" s="52">
        <f>IF(E638&lt;0,0,IF(G638="PLN","PLN",E638*G638))</f>
        <v>0</v>
      </c>
      <c r="J638" s="66">
        <f>IF(D638&lt;0,0,D638*H638)</f>
        <v>0</v>
      </c>
      <c r="K638" s="53">
        <f>SUM(I638:J638)</f>
        <v>0</v>
      </c>
    </row>
    <row r="639" spans="1:13" ht="15" hidden="1" customHeight="1" x14ac:dyDescent="0.3">
      <c r="A639" s="193"/>
      <c r="B639" s="48"/>
      <c r="C639" s="49"/>
      <c r="D639" s="52"/>
      <c r="E639" s="52"/>
      <c r="F639" s="52"/>
      <c r="G639" s="52"/>
      <c r="H639" s="52"/>
      <c r="I639" s="52"/>
      <c r="J639" s="52"/>
      <c r="K639" s="53"/>
    </row>
    <row r="640" spans="1:13" ht="15" hidden="1" thickBot="1" x14ac:dyDescent="0.35">
      <c r="A640" s="6"/>
      <c r="B640" s="6"/>
      <c r="C640" s="13"/>
      <c r="D640" s="254"/>
      <c r="E640" s="254"/>
      <c r="F640" s="254"/>
      <c r="G640" s="255"/>
      <c r="H640" s="255"/>
      <c r="I640" s="255"/>
      <c r="J640" s="255"/>
      <c r="K640" s="256"/>
    </row>
    <row r="641" spans="1:11" ht="15" hidden="1" thickTop="1" x14ac:dyDescent="0.3">
      <c r="A641" s="257" t="s">
        <v>11</v>
      </c>
      <c r="B641" s="258" t="s">
        <v>125</v>
      </c>
      <c r="C641" s="259" t="s">
        <v>12</v>
      </c>
      <c r="D641" s="260"/>
      <c r="E641" s="260"/>
      <c r="F641" s="260"/>
      <c r="G641" s="261" t="s">
        <v>82</v>
      </c>
      <c r="H641" s="262"/>
      <c r="I641" s="261" t="s">
        <v>15</v>
      </c>
      <c r="J641" s="263"/>
      <c r="K641" s="264" t="s">
        <v>16</v>
      </c>
    </row>
    <row r="642" spans="1:11" hidden="1" x14ac:dyDescent="0.3">
      <c r="A642" s="265"/>
      <c r="B642" s="266"/>
      <c r="C642" s="267"/>
      <c r="D642" s="268" t="s">
        <v>17</v>
      </c>
      <c r="E642" s="268" t="s">
        <v>18</v>
      </c>
      <c r="F642" s="268" t="s">
        <v>19</v>
      </c>
      <c r="G642" s="269" t="s">
        <v>20</v>
      </c>
      <c r="H642" s="269" t="s">
        <v>21</v>
      </c>
      <c r="I642" s="269" t="s">
        <v>20</v>
      </c>
      <c r="J642" s="270" t="s">
        <v>21</v>
      </c>
      <c r="K642" s="271"/>
    </row>
    <row r="643" spans="1:11" hidden="1" x14ac:dyDescent="0.3">
      <c r="A643" s="272"/>
      <c r="B643" s="273"/>
      <c r="C643" s="274"/>
      <c r="D643" s="274"/>
      <c r="E643" s="274"/>
      <c r="F643" s="274"/>
      <c r="G643" s="275"/>
      <c r="H643" s="275"/>
      <c r="I643" s="275"/>
      <c r="J643" s="276"/>
      <c r="K643" s="277"/>
    </row>
    <row r="644" spans="1:11" hidden="1" x14ac:dyDescent="0.3">
      <c r="A644" s="31">
        <v>1</v>
      </c>
      <c r="B644" s="32">
        <v>2</v>
      </c>
      <c r="C644" s="33">
        <v>3</v>
      </c>
      <c r="D644" s="33">
        <v>5</v>
      </c>
      <c r="E644" s="33">
        <v>6</v>
      </c>
      <c r="F644" s="33">
        <v>7</v>
      </c>
      <c r="G644" s="34">
        <v>9</v>
      </c>
      <c r="H644" s="34">
        <v>11</v>
      </c>
      <c r="I644" s="34" t="s">
        <v>83</v>
      </c>
      <c r="J644" s="34" t="s">
        <v>23</v>
      </c>
      <c r="K644" s="35" t="s">
        <v>24</v>
      </c>
    </row>
    <row r="645" spans="1:11" ht="15" hidden="1" customHeight="1" x14ac:dyDescent="0.3">
      <c r="A645" s="47"/>
      <c r="B645" s="48"/>
      <c r="C645" s="49"/>
      <c r="D645" s="52"/>
      <c r="E645" s="52"/>
      <c r="F645" s="52"/>
      <c r="G645" s="52"/>
      <c r="H645" s="52"/>
      <c r="I645" s="52"/>
      <c r="J645" s="66"/>
      <c r="K645" s="53"/>
    </row>
    <row r="646" spans="1:11" s="43" customFormat="1" ht="15" hidden="1" customHeight="1" x14ac:dyDescent="0.3">
      <c r="A646" s="36"/>
      <c r="B646" s="37" t="s">
        <v>97</v>
      </c>
      <c r="C646" s="38">
        <v>0</v>
      </c>
      <c r="D646" s="54"/>
      <c r="E646" s="54">
        <v>0</v>
      </c>
      <c r="F646" s="54">
        <v>0</v>
      </c>
      <c r="G646" s="54"/>
      <c r="H646" s="54"/>
      <c r="I646" s="54">
        <v>0</v>
      </c>
      <c r="J646" s="41">
        <v>0</v>
      </c>
      <c r="K646" s="55">
        <v>0</v>
      </c>
    </row>
    <row r="647" spans="1:11" s="63" customFormat="1" ht="15" hidden="1" customHeight="1" x14ac:dyDescent="0.3">
      <c r="A647" s="56"/>
      <c r="B647" s="57" t="s">
        <v>98</v>
      </c>
      <c r="C647" s="58" t="s">
        <v>26</v>
      </c>
      <c r="D647" s="278">
        <f>[1]ISIAN_RAB!L28</f>
        <v>22</v>
      </c>
      <c r="E647" s="61"/>
      <c r="F647" s="61"/>
      <c r="G647" s="181"/>
      <c r="H647" s="181"/>
      <c r="I647" s="61"/>
      <c r="J647" s="181"/>
      <c r="K647" s="62"/>
    </row>
    <row r="648" spans="1:11" ht="15" hidden="1" customHeight="1" x14ac:dyDescent="0.3">
      <c r="A648" s="47">
        <v>438</v>
      </c>
      <c r="B648" s="48" t="str">
        <f>VLOOKUP(A648,'[1]HS_SEP 24'!$B$12:$D$519,2,FALSE)</f>
        <v>Preformed Termination 35 mm (542/u/2009)</v>
      </c>
      <c r="C648" s="49" t="s">
        <v>28</v>
      </c>
      <c r="D648" s="52">
        <f>D647*4</f>
        <v>88</v>
      </c>
      <c r="E648" s="52">
        <f t="shared" ref="E648:E659" si="151">D648-F648</f>
        <v>88</v>
      </c>
      <c r="F648" s="52">
        <f t="shared" ref="F648:F659" si="152">IF(G648="PLN",D648,0)</f>
        <v>0</v>
      </c>
      <c r="G648" s="66">
        <f>IF([1]ISIAN_RAB!$G$18=4,(VLOOKUP(RINCIAN_RAB_JASA!A648,'[1]HS_SEP 24'!$B$12:P979,13,FALSE)),(VLOOKUP(RINCIAN_RAB_JASA!A648,'[1]HS_SEP 24'!$B$12:$P$520,4,FALSE)))</f>
        <v>56550</v>
      </c>
      <c r="H648" s="66">
        <f>IF([1]ISIAN_RAB!$G$18=4,(VLOOKUP(A648,'[1]HS_SEP 24'!$B$12:$P$519,14,FALSE)),(IF([1]ISIAN_RAB!$G$18=2,(VLOOKUP(A648,'[1]HS_SEP 24'!$B$12:$P$519,7,FALSE)),(IF([1]ISIAN_RAB!$G$18=3,(VLOOKUP(A648,'[1]HS_SEP 24'!$B$12:$P4978,9,FALSE)),(IF([1]ISIAN_RAB!$G$18=5,(VLOOKUP(A648,'[1]HS_SEP 24'!$B$12:$P$519,11,FALSE)),"salah")))))))</f>
        <v>15981.5699914425</v>
      </c>
      <c r="I648" s="52">
        <f t="shared" ref="I648:I659" si="153">IF(E648&lt;0,0,IF(G648="PLN","PLN",E648*G648))</f>
        <v>4976400</v>
      </c>
      <c r="J648" s="66">
        <f t="shared" ref="J648:J659" si="154">IF(D648&lt;0,0,D648*H648)</f>
        <v>1406378.1592469399</v>
      </c>
      <c r="K648" s="53">
        <f t="shared" ref="K648:K659" si="155">SUM(I648:J648)</f>
        <v>6382778.1592469402</v>
      </c>
    </row>
    <row r="649" spans="1:11" ht="15" hidden="1" customHeight="1" x14ac:dyDescent="0.3">
      <c r="A649" s="47">
        <v>342</v>
      </c>
      <c r="B649" s="48" t="str">
        <f>VLOOKUP(A649,'[1]HS_SEP 24'!$B$12:$D$519,2,FALSE)</f>
        <v>Galvanized Steel Wire 35 mm - HDG</v>
      </c>
      <c r="C649" s="49" t="s">
        <v>25</v>
      </c>
      <c r="D649" s="52">
        <f>D647*9</f>
        <v>198</v>
      </c>
      <c r="E649" s="52">
        <f t="shared" si="151"/>
        <v>0</v>
      </c>
      <c r="F649" s="52">
        <f t="shared" si="152"/>
        <v>198</v>
      </c>
      <c r="G649" s="66" t="str">
        <f>IF([1]ISIAN_RAB!$G$18=4,(VLOOKUP(RINCIAN_RAB_JASA!A649,'[1]HS_SEP 24'!$B$12:P980,13,FALSE)),(VLOOKUP(RINCIAN_RAB_JASA!A649,'[1]HS_SEP 24'!$B$12:$P$520,4,FALSE)))</f>
        <v>PLN</v>
      </c>
      <c r="H649" s="66">
        <f>IF([1]ISIAN_RAB!$G$18=4,(VLOOKUP(A649,'[1]HS_SEP 24'!$B$12:$P$519,14,FALSE)),(IF([1]ISIAN_RAB!$G$18=2,(VLOOKUP(A649,'[1]HS_SEP 24'!$B$12:$P$519,7,FALSE)),(IF([1]ISIAN_RAB!$G$18=3,(VLOOKUP(A649,'[1]HS_SEP 24'!$B$12:$P4979,9,FALSE)),(IF([1]ISIAN_RAB!$G$18=5,(VLOOKUP(A649,'[1]HS_SEP 24'!$B$12:$P$519,11,FALSE)),"salah")))))))</f>
        <v>3160.07999830791</v>
      </c>
      <c r="I649" s="52" t="str">
        <f t="shared" si="153"/>
        <v>PLN</v>
      </c>
      <c r="J649" s="66">
        <f t="shared" si="154"/>
        <v>625695.83966496622</v>
      </c>
      <c r="K649" s="53">
        <f t="shared" si="155"/>
        <v>625695.83966496622</v>
      </c>
    </row>
    <row r="650" spans="1:11" ht="15" hidden="1" customHeight="1" x14ac:dyDescent="0.3">
      <c r="A650" s="47">
        <v>23</v>
      </c>
      <c r="B650" s="48" t="str">
        <f>VLOOKUP(A650,'[1]HS_SEP 24'!$B$12:$D$519,2,FALSE)</f>
        <v>Beton Block 400 x 400 x 100 - kotak</v>
      </c>
      <c r="C650" s="49" t="s">
        <v>28</v>
      </c>
      <c r="D650" s="52">
        <f>D647</f>
        <v>22</v>
      </c>
      <c r="E650" s="52">
        <f t="shared" si="151"/>
        <v>22</v>
      </c>
      <c r="F650" s="52">
        <f t="shared" si="152"/>
        <v>0</v>
      </c>
      <c r="G650" s="66">
        <f>IF([1]ISIAN_RAB!$G$18=4,(VLOOKUP(RINCIAN_RAB_JASA!A650,'[1]HS_SEP 24'!$B$12:P981,13,FALSE)),(VLOOKUP(RINCIAN_RAB_JASA!A650,'[1]HS_SEP 24'!$B$12:$P$520,4,FALSE)))</f>
        <v>187872.21172360299</v>
      </c>
      <c r="H650" s="66">
        <f>IF([1]ISIAN_RAB!$G$18=4,(VLOOKUP(A650,'[1]HS_SEP 24'!$B$12:$P$519,14,FALSE)),(IF([1]ISIAN_RAB!$G$18=2,(VLOOKUP(A650,'[1]HS_SEP 24'!$B$12:$P$519,7,FALSE)),(IF([1]ISIAN_RAB!$G$18=3,(VLOOKUP(A650,'[1]HS_SEP 24'!$B$12:$P4980,9,FALSE)),(IF([1]ISIAN_RAB!$G$18=5,(VLOOKUP(A650,'[1]HS_SEP 24'!$B$12:$P$519,11,FALSE)),"salah")))))))</f>
        <v>117013.049937344</v>
      </c>
      <c r="I650" s="52">
        <f t="shared" si="153"/>
        <v>4133188.6579192658</v>
      </c>
      <c r="J650" s="66">
        <f t="shared" si="154"/>
        <v>2574287.0986215677</v>
      </c>
      <c r="K650" s="53">
        <f t="shared" si="155"/>
        <v>6707475.756540833</v>
      </c>
    </row>
    <row r="651" spans="1:11" ht="15" hidden="1" customHeight="1" x14ac:dyDescent="0.3">
      <c r="A651" s="47">
        <v>501</v>
      </c>
      <c r="B651" s="48" t="str">
        <f>VLOOKUP(A651,'[1]HS_SEP 24'!$B$12:$D$519,2,FALSE)</f>
        <v>U - Bolt + Steel Plate TM/TR Bolt M.18 + 2 nut</v>
      </c>
      <c r="C651" s="49" t="s">
        <v>26</v>
      </c>
      <c r="D651" s="52">
        <f>D650</f>
        <v>22</v>
      </c>
      <c r="E651" s="52">
        <f t="shared" si="151"/>
        <v>22</v>
      </c>
      <c r="F651" s="52">
        <f t="shared" si="152"/>
        <v>0</v>
      </c>
      <c r="G651" s="66">
        <f>IF([1]ISIAN_RAB!$G$18=4,(VLOOKUP(RINCIAN_RAB_JASA!A651,'[1]HS_SEP 24'!$B$12:P982,13,FALSE)),(VLOOKUP(RINCIAN_RAB_JASA!A651,'[1]HS_SEP 24'!$B$12:$P$520,4,FALSE)))</f>
        <v>84826</v>
      </c>
      <c r="H651" s="66">
        <f>IF([1]ISIAN_RAB!$G$18=4,(VLOOKUP(A651,'[1]HS_SEP 24'!$B$12:$P$519,14,FALSE)),(IF([1]ISIAN_RAB!$G$18=2,(VLOOKUP(A651,'[1]HS_SEP 24'!$B$12:$P$519,7,FALSE)),(IF([1]ISIAN_RAB!$G$18=3,(VLOOKUP(A651,'[1]HS_SEP 24'!$B$12:$P4981,9,FALSE)),(IF([1]ISIAN_RAB!$G$18=5,(VLOOKUP(A651,'[1]HS_SEP 24'!$B$12:$P$519,11,FALSE)),"salah")))))))</f>
        <v>5859.8099968623101</v>
      </c>
      <c r="I651" s="52">
        <f t="shared" si="153"/>
        <v>1866172</v>
      </c>
      <c r="J651" s="66">
        <f t="shared" si="154"/>
        <v>128915.81993097081</v>
      </c>
      <c r="K651" s="53">
        <f t="shared" si="155"/>
        <v>1995087.8199309709</v>
      </c>
    </row>
    <row r="652" spans="1:11" ht="15" hidden="1" customHeight="1" x14ac:dyDescent="0.3">
      <c r="A652" s="47">
        <v>348</v>
      </c>
      <c r="B652" s="48" t="str">
        <f>VLOOKUP(A652,'[1]HS_SEP 24'!$B$12:$D$519,2,FALSE)</f>
        <v>Guy Wire Rod 5/8" (15 mm) - 1.800 mm - TR</v>
      </c>
      <c r="C652" s="49" t="s">
        <v>28</v>
      </c>
      <c r="D652" s="52">
        <f>D651</f>
        <v>22</v>
      </c>
      <c r="E652" s="52">
        <f t="shared" si="151"/>
        <v>22</v>
      </c>
      <c r="F652" s="52">
        <f t="shared" si="152"/>
        <v>0</v>
      </c>
      <c r="G652" s="66">
        <f>IF([1]ISIAN_RAB!$G$18=4,(VLOOKUP(RINCIAN_RAB_JASA!A652,'[1]HS_SEP 24'!$B$12:P983,13,FALSE)),(VLOOKUP(RINCIAN_RAB_JASA!A652,'[1]HS_SEP 24'!$B$12:$P$520,4,FALSE)))</f>
        <v>123730</v>
      </c>
      <c r="H652" s="66">
        <f>IF([1]ISIAN_RAB!$G$18=4,(VLOOKUP(A652,'[1]HS_SEP 24'!$B$12:$P$519,14,FALSE)),(IF([1]ISIAN_RAB!$G$18=2,(VLOOKUP(A652,'[1]HS_SEP 24'!$B$12:$P$519,7,FALSE)),(IF([1]ISIAN_RAB!$G$18=3,(VLOOKUP(A652,'[1]HS_SEP 24'!$B$12:$P4982,9,FALSE)),(IF([1]ISIAN_RAB!$G$18=5,(VLOOKUP(A652,'[1]HS_SEP 24'!$B$12:$P$519,11,FALSE)),"salah")))))))</f>
        <v>29253.509984335898</v>
      </c>
      <c r="I652" s="52">
        <f t="shared" si="153"/>
        <v>2722060</v>
      </c>
      <c r="J652" s="66">
        <f t="shared" si="154"/>
        <v>643577.21965538978</v>
      </c>
      <c r="K652" s="53">
        <f t="shared" si="155"/>
        <v>3365637.2196553899</v>
      </c>
    </row>
    <row r="653" spans="1:11" ht="15" hidden="1" customHeight="1" x14ac:dyDescent="0.3">
      <c r="A653" s="47">
        <v>228</v>
      </c>
      <c r="B653" s="48" t="str">
        <f>VLOOKUP(A653,'[1]HS_SEP 24'!$B$12:$D$519,2,FALSE)</f>
        <v>Single Guy Wire Band 6" - (t = 6 mm x 35 mm) HDG TR lengkap Nut-HDG</v>
      </c>
      <c r="C653" s="49" t="s">
        <v>26</v>
      </c>
      <c r="D653" s="52">
        <f>D652</f>
        <v>22</v>
      </c>
      <c r="E653" s="52">
        <f t="shared" si="151"/>
        <v>22</v>
      </c>
      <c r="F653" s="52">
        <f t="shared" si="152"/>
        <v>0</v>
      </c>
      <c r="G653" s="66">
        <f>IF([1]ISIAN_RAB!$G$18=4,(VLOOKUP(RINCIAN_RAB_JASA!A653,'[1]HS_SEP 24'!$B$12:P984,13,FALSE)),(VLOOKUP(RINCIAN_RAB_JASA!A653,'[1]HS_SEP 24'!$B$12:$P$520,4,FALSE)))</f>
        <v>80554.878267242806</v>
      </c>
      <c r="H653" s="66">
        <f>IF([1]ISIAN_RAB!$G$18=4,(VLOOKUP(A653,'[1]HS_SEP 24'!$B$12:$P$519,14,FALSE)),(IF([1]ISIAN_RAB!$G$18=2,(VLOOKUP(A653,'[1]HS_SEP 24'!$B$12:$P$519,7,FALSE)),(IF([1]ISIAN_RAB!$G$18=3,(VLOOKUP(A653,'[1]HS_SEP 24'!$B$12:$P4983,9,FALSE)),(IF([1]ISIAN_RAB!$G$18=5,(VLOOKUP(A653,'[1]HS_SEP 24'!$B$12:$P$519,11,FALSE)),"salah")))))))</f>
        <v>9589.1399948653998</v>
      </c>
      <c r="I653" s="52">
        <f t="shared" si="153"/>
        <v>1772207.3218793417</v>
      </c>
      <c r="J653" s="66">
        <f t="shared" si="154"/>
        <v>210961.0798870388</v>
      </c>
      <c r="K653" s="53">
        <f t="shared" si="155"/>
        <v>1983168.4017663805</v>
      </c>
    </row>
    <row r="654" spans="1:11" ht="15" hidden="1" customHeight="1" x14ac:dyDescent="0.3">
      <c r="A654" s="47">
        <v>421</v>
      </c>
      <c r="B654" s="48" t="str">
        <f>VLOOKUP(A654,'[1]HS_SEP 24'!$B$12:$D$519,2,FALSE)</f>
        <v>Pipa Galvanized 3/4" - 2 m (tebal= 1,6 mm) u/Pipa Pelindung</v>
      </c>
      <c r="C654" s="49" t="s">
        <v>28</v>
      </c>
      <c r="D654" s="52">
        <f>D653</f>
        <v>22</v>
      </c>
      <c r="E654" s="52">
        <f t="shared" si="151"/>
        <v>22</v>
      </c>
      <c r="F654" s="52">
        <f t="shared" si="152"/>
        <v>0</v>
      </c>
      <c r="G654" s="66">
        <f>IF([1]ISIAN_RAB!$G$18=4,(VLOOKUP(RINCIAN_RAB_JASA!A654,'[1]HS_SEP 24'!$B$12:P985,13,FALSE)),(VLOOKUP(RINCIAN_RAB_JASA!A654,'[1]HS_SEP 24'!$B$12:$P$520,4,FALSE)))</f>
        <v>86129</v>
      </c>
      <c r="H654" s="66">
        <f>IF([1]ISIAN_RAB!$G$18=4,(VLOOKUP(A654,'[1]HS_SEP 24'!$B$12:$P$519,14,FALSE)),(IF([1]ISIAN_RAB!$G$18=2,(VLOOKUP(A654,'[1]HS_SEP 24'!$B$12:$P$519,7,FALSE)),(IF([1]ISIAN_RAB!$G$18=3,(VLOOKUP(A654,'[1]HS_SEP 24'!$B$12:$P4984,9,FALSE)),(IF([1]ISIAN_RAB!$G$18=5,(VLOOKUP(A654,'[1]HS_SEP 24'!$B$12:$P$519,11,FALSE)),"salah")))))))</f>
        <v>9361.4399949873296</v>
      </c>
      <c r="I654" s="52">
        <f t="shared" si="153"/>
        <v>1894838</v>
      </c>
      <c r="J654" s="66">
        <f t="shared" si="154"/>
        <v>205951.67988972124</v>
      </c>
      <c r="K654" s="53">
        <f t="shared" si="155"/>
        <v>2100789.6798897213</v>
      </c>
    </row>
    <row r="655" spans="1:11" ht="15" hidden="1" customHeight="1" x14ac:dyDescent="0.3">
      <c r="A655" s="47">
        <v>304</v>
      </c>
      <c r="B655" s="48" t="str">
        <f>VLOOKUP(A655,'[1]HS_SEP 24'!$B$12:$D$519,2,FALSE)</f>
        <v>Cousen/Thimble - (t = 2,5 mm)</v>
      </c>
      <c r="C655" s="49" t="s">
        <v>28</v>
      </c>
      <c r="D655" s="52">
        <f>D647*1</f>
        <v>22</v>
      </c>
      <c r="E655" s="52">
        <f t="shared" si="151"/>
        <v>22</v>
      </c>
      <c r="F655" s="52">
        <f t="shared" si="152"/>
        <v>0</v>
      </c>
      <c r="G655" s="66">
        <f>IF([1]ISIAN_RAB!$G$18=4,(VLOOKUP(RINCIAN_RAB_JASA!A655,'[1]HS_SEP 24'!$B$12:P986,13,FALSE)),(VLOOKUP(RINCIAN_RAB_JASA!A655,'[1]HS_SEP 24'!$B$12:$P$520,4,FALSE)))</f>
        <v>7775</v>
      </c>
      <c r="H655" s="66">
        <f>IF([1]ISIAN_RAB!$G$18=4,(VLOOKUP(A655,'[1]HS_SEP 24'!$B$12:$P$519,14,FALSE)),(IF([1]ISIAN_RAB!$G$18=2,(VLOOKUP(A655,'[1]HS_SEP 24'!$B$12:$P$519,7,FALSE)),(IF([1]ISIAN_RAB!$G$18=3,(VLOOKUP(A655,'[1]HS_SEP 24'!$B$12:$P4985,9,FALSE)),(IF([1]ISIAN_RAB!$G$18=5,(VLOOKUP(A655,'[1]HS_SEP 24'!$B$12:$P$519,11,FALSE)),"salah")))))))</f>
        <v>2397.7799987160902</v>
      </c>
      <c r="I655" s="52">
        <f t="shared" si="153"/>
        <v>171050</v>
      </c>
      <c r="J655" s="66">
        <f t="shared" si="154"/>
        <v>52751.159971753987</v>
      </c>
      <c r="K655" s="53">
        <f t="shared" si="155"/>
        <v>223801.15997175398</v>
      </c>
    </row>
    <row r="656" spans="1:11" ht="15" hidden="1" customHeight="1" x14ac:dyDescent="0.3">
      <c r="A656" s="47">
        <v>498</v>
      </c>
      <c r="B656" s="48" t="str">
        <f>VLOOKUP(A656,'[1]HS_SEP 24'!$B$12:$D$519,2,FALSE)</f>
        <v>Turn Buckle TR 5/8" (4000 kg) - TR - (l=33 mm, t=6 mm)</v>
      </c>
      <c r="C656" s="49" t="s">
        <v>26</v>
      </c>
      <c r="D656" s="52">
        <f>D647</f>
        <v>22</v>
      </c>
      <c r="E656" s="52">
        <f t="shared" si="151"/>
        <v>22</v>
      </c>
      <c r="F656" s="52">
        <f t="shared" si="152"/>
        <v>0</v>
      </c>
      <c r="G656" s="66">
        <f>IF([1]ISIAN_RAB!$G$18=4,(VLOOKUP(RINCIAN_RAB_JASA!A656,'[1]HS_SEP 24'!$B$12:P987,13,FALSE)),(VLOOKUP(RINCIAN_RAB_JASA!A656,'[1]HS_SEP 24'!$B$12:$P$520,4,FALSE)))</f>
        <v>110162</v>
      </c>
      <c r="H656" s="66">
        <f>IF([1]ISIAN_RAB!$G$18=4,(VLOOKUP(A656,'[1]HS_SEP 24'!$B$12:$P$519,14,FALSE)),(IF([1]ISIAN_RAB!$G$18=2,(VLOOKUP(A656,'[1]HS_SEP 24'!$B$12:$P$519,7,FALSE)),(IF([1]ISIAN_RAB!$G$18=3,(VLOOKUP(A656,'[1]HS_SEP 24'!$B$12:$P4986,9,FALSE)),(IF([1]ISIAN_RAB!$G$18=5,(VLOOKUP(A656,'[1]HS_SEP 24'!$B$12:$P$519,11,FALSE)),"salah")))))))</f>
        <v>14916.329992012899</v>
      </c>
      <c r="I656" s="52">
        <f t="shared" si="153"/>
        <v>2423564</v>
      </c>
      <c r="J656" s="66">
        <f t="shared" si="154"/>
        <v>328159.25982428377</v>
      </c>
      <c r="K656" s="53">
        <f t="shared" si="155"/>
        <v>2751723.2598242839</v>
      </c>
    </row>
    <row r="657" spans="1:11" ht="15" hidden="1" customHeight="1" x14ac:dyDescent="0.3">
      <c r="A657" s="47">
        <v>504</v>
      </c>
      <c r="B657" s="48" t="str">
        <f>VLOOKUP(A657,'[1]HS_SEP 24'!$B$12:$D$519,2,FALSE)</f>
        <v>Wire Clip M10 (35 mm)</v>
      </c>
      <c r="C657" s="49" t="s">
        <v>26</v>
      </c>
      <c r="D657" s="52">
        <f>D647</f>
        <v>22</v>
      </c>
      <c r="E657" s="52">
        <f t="shared" si="151"/>
        <v>22</v>
      </c>
      <c r="F657" s="52">
        <f t="shared" si="152"/>
        <v>0</v>
      </c>
      <c r="G657" s="66">
        <f>IF([1]ISIAN_RAB!$G$18=4,(VLOOKUP(RINCIAN_RAB_JASA!A657,'[1]HS_SEP 24'!$B$12:P988,13,FALSE)),(VLOOKUP(RINCIAN_RAB_JASA!A657,'[1]HS_SEP 24'!$B$12:$P$520,4,FALSE)))</f>
        <v>6035</v>
      </c>
      <c r="H657" s="66">
        <f>IF([1]ISIAN_RAB!$G$18=4,(VLOOKUP(A657,'[1]HS_SEP 24'!$B$12:$P$519,14,FALSE)),(IF([1]ISIAN_RAB!$G$18=2,(VLOOKUP(A657,'[1]HS_SEP 24'!$B$12:$P$519,7,FALSE)),(IF([1]ISIAN_RAB!$G$18=3,(VLOOKUP(A657,'[1]HS_SEP 24'!$B$12:$P4987,9,FALSE)),(IF([1]ISIAN_RAB!$G$18=5,(VLOOKUP(A657,'[1]HS_SEP 24'!$B$12:$P$519,11,FALSE)),"salah")))))))</f>
        <v>6392.4299965771097</v>
      </c>
      <c r="I657" s="52">
        <f t="shared" si="153"/>
        <v>132770</v>
      </c>
      <c r="J657" s="66">
        <f t="shared" si="154"/>
        <v>140633.45992469642</v>
      </c>
      <c r="K657" s="53">
        <f t="shared" si="155"/>
        <v>273403.45992469642</v>
      </c>
    </row>
    <row r="658" spans="1:11" ht="15" hidden="1" customHeight="1" x14ac:dyDescent="0.3">
      <c r="A658" s="47">
        <v>78</v>
      </c>
      <c r="B658" s="48" t="str">
        <f>VLOOKUP(A658,'[1]HS_SEP 24'!$B$12:$D$519,2,FALSE)</f>
        <v>Guy Insulator LV (TR) - belimbing</v>
      </c>
      <c r="C658" s="49" t="s">
        <v>28</v>
      </c>
      <c r="D658" s="52">
        <f>D647*1</f>
        <v>22</v>
      </c>
      <c r="E658" s="52">
        <f t="shared" si="151"/>
        <v>22</v>
      </c>
      <c r="F658" s="52">
        <f t="shared" si="152"/>
        <v>0</v>
      </c>
      <c r="G658" s="66">
        <f>IF([1]ISIAN_RAB!$G$18=4,(VLOOKUP(RINCIAN_RAB_JASA!A658,'[1]HS_SEP 24'!$B$12:P989,13,FALSE)),(VLOOKUP(RINCIAN_RAB_JASA!A658,'[1]HS_SEP 24'!$B$12:$P$520,4,FALSE)))</f>
        <v>59374.769975855503</v>
      </c>
      <c r="H658" s="66">
        <f>IF([1]ISIAN_RAB!$G$18=4,(VLOOKUP(A658,'[1]HS_SEP 24'!$B$12:$P$519,14,FALSE)),(IF([1]ISIAN_RAB!$G$18=2,(VLOOKUP(A658,'[1]HS_SEP 24'!$B$12:$P$519,7,FALSE)),(IF([1]ISIAN_RAB!$G$18=3,(VLOOKUP(A658,'[1]HS_SEP 24'!$B$12:$P4988,9,FALSE)),(IF([1]ISIAN_RAB!$G$18=5,(VLOOKUP(A658,'[1]HS_SEP 24'!$B$12:$P$519,11,FALSE)),"salah")))))))</f>
        <v>6244.9199966561</v>
      </c>
      <c r="I658" s="52">
        <f t="shared" si="153"/>
        <v>1306244.939468821</v>
      </c>
      <c r="J658" s="66">
        <f t="shared" si="154"/>
        <v>137388.23992643421</v>
      </c>
      <c r="K658" s="53">
        <f t="shared" si="155"/>
        <v>1443633.1793952552</v>
      </c>
    </row>
    <row r="659" spans="1:11" ht="15" hidden="1" customHeight="1" x14ac:dyDescent="0.3">
      <c r="A659" s="47">
        <v>289</v>
      </c>
      <c r="B659" s="48" t="s">
        <v>99</v>
      </c>
      <c r="C659" s="49" t="s">
        <v>28</v>
      </c>
      <c r="D659" s="52">
        <f>D647*3</f>
        <v>66</v>
      </c>
      <c r="E659" s="52">
        <f t="shared" si="151"/>
        <v>66</v>
      </c>
      <c r="F659" s="52">
        <f t="shared" si="152"/>
        <v>0</v>
      </c>
      <c r="G659" s="66">
        <f>IF([1]ISIAN_RAB!$G$18=4,(VLOOKUP(RINCIAN_RAB_JASA!A659,'[1]HS_SEP 24'!$B$12:P990,13,FALSE)),(VLOOKUP(RINCIAN_RAB_JASA!A659,'[1]HS_SEP 24'!$B$12:$P$520,4,FALSE)))</f>
        <v>14122</v>
      </c>
      <c r="H659" s="66">
        <f>IF([1]ISIAN_RAB!$G$18=4,(VLOOKUP(A659,'[1]HS_SEP 24'!$B$12:$P$519,14,FALSE)),(IF([1]ISIAN_RAB!$G$18=2,(VLOOKUP(A659,'[1]HS_SEP 24'!$B$12:$P$519,7,FALSE)),(IF([1]ISIAN_RAB!$G$18=3,(VLOOKUP(A659,'[1]HS_SEP 24'!$B$12:$P4989,9,FALSE)),(IF([1]ISIAN_RAB!$G$18=5,(VLOOKUP(A659,'[1]HS_SEP 24'!$B$12:$P$519,11,FALSE)),"salah")))))))</f>
        <v>2344.3199987447101</v>
      </c>
      <c r="I659" s="52">
        <f t="shared" si="153"/>
        <v>932052</v>
      </c>
      <c r="J659" s="66">
        <f t="shared" si="154"/>
        <v>154725.11991715088</v>
      </c>
      <c r="K659" s="53">
        <f t="shared" si="155"/>
        <v>1086777.1199171508</v>
      </c>
    </row>
    <row r="660" spans="1:11" ht="15" hidden="1" customHeight="1" x14ac:dyDescent="0.3">
      <c r="A660" s="47"/>
      <c r="B660" s="48"/>
      <c r="C660" s="49"/>
      <c r="D660" s="52"/>
      <c r="E660" s="52"/>
      <c r="F660" s="52"/>
      <c r="G660" s="52"/>
      <c r="H660" s="52"/>
      <c r="I660" s="52"/>
      <c r="J660" s="52"/>
      <c r="K660" s="53"/>
    </row>
    <row r="661" spans="1:11" s="63" customFormat="1" ht="15" hidden="1" customHeight="1" x14ac:dyDescent="0.3">
      <c r="A661" s="56"/>
      <c r="B661" s="57" t="s">
        <v>100</v>
      </c>
      <c r="C661" s="58" t="s">
        <v>26</v>
      </c>
      <c r="D661" s="278">
        <f>[1]ISIAN_RAB!L29</f>
        <v>0</v>
      </c>
      <c r="E661" s="61"/>
      <c r="F661" s="61"/>
      <c r="G661" s="61"/>
      <c r="H661" s="61"/>
      <c r="I661" s="61">
        <v>0</v>
      </c>
      <c r="J661" s="181">
        <v>0</v>
      </c>
      <c r="K661" s="62">
        <v>0</v>
      </c>
    </row>
    <row r="662" spans="1:11" ht="15" hidden="1" customHeight="1" x14ac:dyDescent="0.3">
      <c r="A662" s="47">
        <v>438</v>
      </c>
      <c r="B662" s="48" t="str">
        <f>VLOOKUP(A662,'[1]HS_SEP 24'!$B$12:$D$519,2,FALSE)</f>
        <v>Preformed Termination 35 mm (542/u/2009)</v>
      </c>
      <c r="C662" s="49" t="s">
        <v>28</v>
      </c>
      <c r="D662" s="52">
        <f>D661*6</f>
        <v>0</v>
      </c>
      <c r="E662" s="52">
        <f t="shared" ref="E662:E682" si="156">D662-F662</f>
        <v>0</v>
      </c>
      <c r="F662" s="52">
        <f t="shared" ref="F662:F682" si="157">IF(G662="PLN",D662,0)</f>
        <v>0</v>
      </c>
      <c r="G662" s="66">
        <f>IF([1]ISIAN_RAB!$G$18=4,(VLOOKUP(RINCIAN_RAB_JASA!A662,'[1]HS_SEP 24'!$B$12:P992,13,FALSE)),(VLOOKUP(RINCIAN_RAB_JASA!A662,'[1]HS_SEP 24'!$B$12:$P$520,4,FALSE)))</f>
        <v>56550</v>
      </c>
      <c r="H662" s="66">
        <f>IF([1]ISIAN_RAB!$G$18=4,(VLOOKUP(A662,'[1]HS_SEP 24'!$B$12:$P$519,14,FALSE)),(IF([1]ISIAN_RAB!$G$18=2,(VLOOKUP(A662,'[1]HS_SEP 24'!$B$12:$P$519,7,FALSE)),(IF([1]ISIAN_RAB!$G$18=3,(VLOOKUP(A662,'[1]HS_SEP 24'!$B$12:$P4991,9,FALSE)),(IF([1]ISIAN_RAB!$G$18=5,(VLOOKUP(A662,'[1]HS_SEP 24'!$B$12:$P$519,11,FALSE)),"salah")))))))</f>
        <v>15981.5699914425</v>
      </c>
      <c r="I662" s="52">
        <f t="shared" ref="I662:I682" si="158">IF(E662&lt;0,0,IF(G662="PLN","PLN",E662*G662))</f>
        <v>0</v>
      </c>
      <c r="J662" s="66">
        <f t="shared" ref="J662:J682" si="159">IF(D662&lt;0,0,D662*H662)</f>
        <v>0</v>
      </c>
      <c r="K662" s="53">
        <f t="shared" ref="K662:K682" si="160">SUM(I662:J662)</f>
        <v>0</v>
      </c>
    </row>
    <row r="663" spans="1:11" ht="15" hidden="1" customHeight="1" x14ac:dyDescent="0.3">
      <c r="A663" s="47">
        <v>342</v>
      </c>
      <c r="B663" s="48" t="str">
        <f>VLOOKUP(A663,'[1]HS_SEP 24'!$B$12:$D$519,2,FALSE)</f>
        <v>Galvanized Steel Wire 35 mm - HDG</v>
      </c>
      <c r="C663" s="49" t="s">
        <v>25</v>
      </c>
      <c r="D663" s="52">
        <f>D661*28</f>
        <v>0</v>
      </c>
      <c r="E663" s="52">
        <f t="shared" si="156"/>
        <v>0</v>
      </c>
      <c r="F663" s="52">
        <f t="shared" si="157"/>
        <v>0</v>
      </c>
      <c r="G663" s="66" t="str">
        <f>IF([1]ISIAN_RAB!$G$18=4,(VLOOKUP(RINCIAN_RAB_JASA!A663,'[1]HS_SEP 24'!$B$12:P993,13,FALSE)),(VLOOKUP(RINCIAN_RAB_JASA!A663,'[1]HS_SEP 24'!$B$12:$P$520,4,FALSE)))</f>
        <v>PLN</v>
      </c>
      <c r="H663" s="66">
        <f>IF([1]ISIAN_RAB!$G$18=4,(VLOOKUP(A663,'[1]HS_SEP 24'!$B$12:$P$519,14,FALSE)),(IF([1]ISIAN_RAB!$G$18=2,(VLOOKUP(A663,'[1]HS_SEP 24'!$B$12:$P$519,7,FALSE)),(IF([1]ISIAN_RAB!$G$18=3,(VLOOKUP(A663,'[1]HS_SEP 24'!$B$12:$P4992,9,FALSE)),(IF([1]ISIAN_RAB!$G$18=5,(VLOOKUP(A663,'[1]HS_SEP 24'!$B$12:$P$519,11,FALSE)),"salah")))))))</f>
        <v>3160.07999830791</v>
      </c>
      <c r="I663" s="52" t="str">
        <f t="shared" si="158"/>
        <v>PLN</v>
      </c>
      <c r="J663" s="66">
        <f t="shared" si="159"/>
        <v>0</v>
      </c>
      <c r="K663" s="53">
        <f t="shared" si="160"/>
        <v>0</v>
      </c>
    </row>
    <row r="664" spans="1:11" ht="15" hidden="1" customHeight="1" x14ac:dyDescent="0.3">
      <c r="A664" s="47">
        <v>23</v>
      </c>
      <c r="B664" s="48" t="str">
        <f>VLOOKUP(A664,'[1]HS_SEP 24'!$B$12:$D$519,2,FALSE)</f>
        <v>Beton Block 400 x 400 x 100 - kotak</v>
      </c>
      <c r="C664" s="49" t="s">
        <v>28</v>
      </c>
      <c r="D664" s="52">
        <f>D661</f>
        <v>0</v>
      </c>
      <c r="E664" s="52">
        <f t="shared" si="156"/>
        <v>0</v>
      </c>
      <c r="F664" s="52">
        <f t="shared" si="157"/>
        <v>0</v>
      </c>
      <c r="G664" s="66">
        <f>IF([1]ISIAN_RAB!$G$18=4,(VLOOKUP(RINCIAN_RAB_JASA!A664,'[1]HS_SEP 24'!$B$12:P994,13,FALSE)),(VLOOKUP(RINCIAN_RAB_JASA!A664,'[1]HS_SEP 24'!$B$12:$P$520,4,FALSE)))</f>
        <v>187872.21172360299</v>
      </c>
      <c r="H664" s="66">
        <f>IF([1]ISIAN_RAB!$G$18=4,(VLOOKUP(A664,'[1]HS_SEP 24'!$B$12:$P$519,14,FALSE)),(IF([1]ISIAN_RAB!$G$18=2,(VLOOKUP(A664,'[1]HS_SEP 24'!$B$12:$P$519,7,FALSE)),(IF([1]ISIAN_RAB!$G$18=3,(VLOOKUP(A664,'[1]HS_SEP 24'!$B$12:$P4993,9,FALSE)),(IF([1]ISIAN_RAB!$G$18=5,(VLOOKUP(A664,'[1]HS_SEP 24'!$B$12:$P$519,11,FALSE)),"salah")))))))</f>
        <v>117013.049937344</v>
      </c>
      <c r="I664" s="52">
        <f t="shared" si="158"/>
        <v>0</v>
      </c>
      <c r="J664" s="66">
        <f t="shared" si="159"/>
        <v>0</v>
      </c>
      <c r="K664" s="53">
        <f t="shared" si="160"/>
        <v>0</v>
      </c>
    </row>
    <row r="665" spans="1:11" ht="15" hidden="1" customHeight="1" x14ac:dyDescent="0.3">
      <c r="A665" s="47">
        <v>501</v>
      </c>
      <c r="B665" s="48" t="str">
        <f>VLOOKUP(A665,'[1]HS_SEP 24'!$B$12:$D$519,2,FALSE)</f>
        <v>U - Bolt + Steel Plate TM/TR Bolt M.18 + 2 nut</v>
      </c>
      <c r="C665" s="49" t="s">
        <v>26</v>
      </c>
      <c r="D665" s="52">
        <f>D661</f>
        <v>0</v>
      </c>
      <c r="E665" s="52">
        <f t="shared" si="156"/>
        <v>0</v>
      </c>
      <c r="F665" s="52">
        <f t="shared" si="157"/>
        <v>0</v>
      </c>
      <c r="G665" s="66">
        <f>IF([1]ISIAN_RAB!$G$18=4,(VLOOKUP(RINCIAN_RAB_JASA!A665,'[1]HS_SEP 24'!$B$12:P995,13,FALSE)),(VLOOKUP(RINCIAN_RAB_JASA!A665,'[1]HS_SEP 24'!$B$12:$P$520,4,FALSE)))</f>
        <v>84826</v>
      </c>
      <c r="H665" s="66">
        <f>IF([1]ISIAN_RAB!$G$18=4,(VLOOKUP(A665,'[1]HS_SEP 24'!$B$12:$P$519,14,FALSE)),(IF([1]ISIAN_RAB!$G$18=2,(VLOOKUP(A665,'[1]HS_SEP 24'!$B$12:$P$519,7,FALSE)),(IF([1]ISIAN_RAB!$G$18=3,(VLOOKUP(A665,'[1]HS_SEP 24'!$B$12:$P4994,9,FALSE)),(IF([1]ISIAN_RAB!$G$18=5,(VLOOKUP(A665,'[1]HS_SEP 24'!$B$12:$P$519,11,FALSE)),"salah")))))))</f>
        <v>5859.8099968623101</v>
      </c>
      <c r="I665" s="52">
        <f t="shared" si="158"/>
        <v>0</v>
      </c>
      <c r="J665" s="66">
        <f t="shared" si="159"/>
        <v>0</v>
      </c>
      <c r="K665" s="53">
        <f t="shared" si="160"/>
        <v>0</v>
      </c>
    </row>
    <row r="666" spans="1:11" ht="15" hidden="1" customHeight="1" x14ac:dyDescent="0.3">
      <c r="A666" s="47">
        <v>348</v>
      </c>
      <c r="B666" s="48" t="str">
        <f>VLOOKUP(A666,'[1]HS_SEP 24'!$B$12:$D$519,2,FALSE)</f>
        <v>Guy Wire Rod 5/8" (15 mm) - 1.800 mm - TR</v>
      </c>
      <c r="C666" s="49" t="s">
        <v>28</v>
      </c>
      <c r="D666" s="52">
        <f>D661</f>
        <v>0</v>
      </c>
      <c r="E666" s="52">
        <f t="shared" si="156"/>
        <v>0</v>
      </c>
      <c r="F666" s="52">
        <f t="shared" si="157"/>
        <v>0</v>
      </c>
      <c r="G666" s="66">
        <f>IF([1]ISIAN_RAB!$G$18=4,(VLOOKUP(RINCIAN_RAB_JASA!A666,'[1]HS_SEP 24'!$B$12:P996,13,FALSE)),(VLOOKUP(RINCIAN_RAB_JASA!A666,'[1]HS_SEP 24'!$B$12:$P$520,4,FALSE)))</f>
        <v>123730</v>
      </c>
      <c r="H666" s="66">
        <f>IF([1]ISIAN_RAB!$G$18=4,(VLOOKUP(A666,'[1]HS_SEP 24'!$B$12:$P$519,14,FALSE)),(IF([1]ISIAN_RAB!$G$18=2,(VLOOKUP(A666,'[1]HS_SEP 24'!$B$12:$P$519,7,FALSE)),(IF([1]ISIAN_RAB!$G$18=3,(VLOOKUP(A666,'[1]HS_SEP 24'!$B$12:$P4995,9,FALSE)),(IF([1]ISIAN_RAB!$G$18=5,(VLOOKUP(A666,'[1]HS_SEP 24'!$B$12:$P$519,11,FALSE)),"salah")))))))</f>
        <v>29253.509984335898</v>
      </c>
      <c r="I666" s="52">
        <f t="shared" si="158"/>
        <v>0</v>
      </c>
      <c r="J666" s="66">
        <f t="shared" si="159"/>
        <v>0</v>
      </c>
      <c r="K666" s="53">
        <f t="shared" si="160"/>
        <v>0</v>
      </c>
    </row>
    <row r="667" spans="1:11" ht="15" hidden="1" customHeight="1" x14ac:dyDescent="0.3">
      <c r="A667" s="47">
        <v>228</v>
      </c>
      <c r="B667" s="48" t="str">
        <f>VLOOKUP(A667,'[1]HS_SEP 24'!$B$12:$D$519,2,FALSE)</f>
        <v>Single Guy Wire Band 6" - (t = 6 mm x 35 mm) HDG TR lengkap Nut-HDG</v>
      </c>
      <c r="C667" s="49" t="s">
        <v>26</v>
      </c>
      <c r="D667" s="52">
        <f>D661*3</f>
        <v>0</v>
      </c>
      <c r="E667" s="52">
        <f t="shared" si="156"/>
        <v>0</v>
      </c>
      <c r="F667" s="52">
        <f t="shared" si="157"/>
        <v>0</v>
      </c>
      <c r="G667" s="66">
        <f>IF([1]ISIAN_RAB!$G$18=4,(VLOOKUP(RINCIAN_RAB_JASA!A667,'[1]HS_SEP 24'!$B$12:P997,13,FALSE)),(VLOOKUP(RINCIAN_RAB_JASA!A667,'[1]HS_SEP 24'!$B$12:$P$520,4,FALSE)))</f>
        <v>80554.878267242806</v>
      </c>
      <c r="H667" s="66">
        <f>IF([1]ISIAN_RAB!$G$18=4,(VLOOKUP(A667,'[1]HS_SEP 24'!$B$12:$P$519,14,FALSE)),(IF([1]ISIAN_RAB!$G$18=2,(VLOOKUP(A667,'[1]HS_SEP 24'!$B$12:$P$519,7,FALSE)),(IF([1]ISIAN_RAB!$G$18=3,(VLOOKUP(A667,'[1]HS_SEP 24'!$B$12:$P4996,9,FALSE)),(IF([1]ISIAN_RAB!$G$18=5,(VLOOKUP(A667,'[1]HS_SEP 24'!$B$12:$P$519,11,FALSE)),"salah")))))))</f>
        <v>9589.1399948653998</v>
      </c>
      <c r="I667" s="52">
        <f t="shared" si="158"/>
        <v>0</v>
      </c>
      <c r="J667" s="66">
        <f t="shared" si="159"/>
        <v>0</v>
      </c>
      <c r="K667" s="53">
        <f t="shared" si="160"/>
        <v>0</v>
      </c>
    </row>
    <row r="668" spans="1:11" ht="15" hidden="1" customHeight="1" x14ac:dyDescent="0.3">
      <c r="A668" s="47">
        <v>421</v>
      </c>
      <c r="B668" s="48" t="str">
        <f>VLOOKUP(A668,'[1]HS_SEP 24'!$B$12:$D$519,2,FALSE)</f>
        <v>Pipa Galvanized 3/4" - 2 m (tebal= 1,6 mm) u/Pipa Pelindung</v>
      </c>
      <c r="C668" s="49" t="s">
        <v>28</v>
      </c>
      <c r="D668" s="52">
        <f>D661</f>
        <v>0</v>
      </c>
      <c r="E668" s="52">
        <f t="shared" si="156"/>
        <v>0</v>
      </c>
      <c r="F668" s="52">
        <f t="shared" si="157"/>
        <v>0</v>
      </c>
      <c r="G668" s="66">
        <f>IF([1]ISIAN_RAB!$G$18=4,(VLOOKUP(RINCIAN_RAB_JASA!A668,'[1]HS_SEP 24'!$B$12:P998,13,FALSE)),(VLOOKUP(RINCIAN_RAB_JASA!A668,'[1]HS_SEP 24'!$B$12:$P$520,4,FALSE)))</f>
        <v>86129</v>
      </c>
      <c r="H668" s="66">
        <f>IF([1]ISIAN_RAB!$G$18=4,(VLOOKUP(A668,'[1]HS_SEP 24'!$B$12:$P$519,14,FALSE)),(IF([1]ISIAN_RAB!$G$18=2,(VLOOKUP(A668,'[1]HS_SEP 24'!$B$12:$P$519,7,FALSE)),(IF([1]ISIAN_RAB!$G$18=3,(VLOOKUP(A668,'[1]HS_SEP 24'!$B$12:$P4997,9,FALSE)),(IF([1]ISIAN_RAB!$G$18=5,(VLOOKUP(A668,'[1]HS_SEP 24'!$B$12:$P$519,11,FALSE)),"salah")))))))</f>
        <v>9361.4399949873296</v>
      </c>
      <c r="I668" s="52">
        <f t="shared" si="158"/>
        <v>0</v>
      </c>
      <c r="J668" s="66">
        <f t="shared" si="159"/>
        <v>0</v>
      </c>
      <c r="K668" s="53">
        <f t="shared" si="160"/>
        <v>0</v>
      </c>
    </row>
    <row r="669" spans="1:11" ht="15" hidden="1" customHeight="1" x14ac:dyDescent="0.3">
      <c r="A669" s="47">
        <v>304</v>
      </c>
      <c r="B669" s="48" t="str">
        <f>VLOOKUP(A669,'[1]HS_SEP 24'!$B$12:$D$519,2,FALSE)</f>
        <v>Cousen/Thimble - (t = 2,5 mm)</v>
      </c>
      <c r="C669" s="49" t="s">
        <v>28</v>
      </c>
      <c r="D669" s="52">
        <f>D661*3</f>
        <v>0</v>
      </c>
      <c r="E669" s="52">
        <f t="shared" si="156"/>
        <v>0</v>
      </c>
      <c r="F669" s="52">
        <f t="shared" si="157"/>
        <v>0</v>
      </c>
      <c r="G669" s="66">
        <f>IF([1]ISIAN_RAB!$G$18=4,(VLOOKUP(RINCIAN_RAB_JASA!A669,'[1]HS_SEP 24'!$B$12:P999,13,FALSE)),(VLOOKUP(RINCIAN_RAB_JASA!A669,'[1]HS_SEP 24'!$B$12:$P$520,4,FALSE)))</f>
        <v>7775</v>
      </c>
      <c r="H669" s="66">
        <f>IF([1]ISIAN_RAB!$G$18=4,(VLOOKUP(A669,'[1]HS_SEP 24'!$B$12:$P$519,14,FALSE)),(IF([1]ISIAN_RAB!$G$18=2,(VLOOKUP(A669,'[1]HS_SEP 24'!$B$12:$P$519,7,FALSE)),(IF([1]ISIAN_RAB!$G$18=3,(VLOOKUP(A669,'[1]HS_SEP 24'!$B$12:$P4998,9,FALSE)),(IF([1]ISIAN_RAB!$G$18=5,(VLOOKUP(A669,'[1]HS_SEP 24'!$B$12:$P$519,11,FALSE)),"salah")))))))</f>
        <v>2397.7799987160902</v>
      </c>
      <c r="I669" s="52">
        <f t="shared" si="158"/>
        <v>0</v>
      </c>
      <c r="J669" s="66">
        <f t="shared" si="159"/>
        <v>0</v>
      </c>
      <c r="K669" s="53">
        <f t="shared" si="160"/>
        <v>0</v>
      </c>
    </row>
    <row r="670" spans="1:11" ht="15" hidden="1" customHeight="1" x14ac:dyDescent="0.3">
      <c r="A670" s="47">
        <v>498</v>
      </c>
      <c r="B670" s="48" t="str">
        <f>VLOOKUP(A670,'[1]HS_SEP 24'!$B$12:$D$519,2,FALSE)</f>
        <v>Turn Buckle TR 5/8" (4000 kg) - TR - (l=33 mm, t=6 mm)</v>
      </c>
      <c r="C670" s="49" t="s">
        <v>26</v>
      </c>
      <c r="D670" s="52">
        <f>D661</f>
        <v>0</v>
      </c>
      <c r="E670" s="52">
        <f t="shared" si="156"/>
        <v>0</v>
      </c>
      <c r="F670" s="52">
        <f t="shared" si="157"/>
        <v>0</v>
      </c>
      <c r="G670" s="66">
        <f>IF([1]ISIAN_RAB!$G$18=4,(VLOOKUP(RINCIAN_RAB_JASA!A670,'[1]HS_SEP 24'!$B$12:P1000,13,FALSE)),(VLOOKUP(RINCIAN_RAB_JASA!A670,'[1]HS_SEP 24'!$B$12:$P$520,4,FALSE)))</f>
        <v>110162</v>
      </c>
      <c r="H670" s="66">
        <f>IF([1]ISIAN_RAB!$G$18=4,(VLOOKUP(A670,'[1]HS_SEP 24'!$B$12:$P$519,14,FALSE)),(IF([1]ISIAN_RAB!$G$18=2,(VLOOKUP(A670,'[1]HS_SEP 24'!$B$12:$P$519,7,FALSE)),(IF([1]ISIAN_RAB!$G$18=3,(VLOOKUP(A670,'[1]HS_SEP 24'!$B$12:$P4999,9,FALSE)),(IF([1]ISIAN_RAB!$G$18=5,(VLOOKUP(A670,'[1]HS_SEP 24'!$B$12:$P$519,11,FALSE)),"salah")))))))</f>
        <v>14916.329992012899</v>
      </c>
      <c r="I670" s="52">
        <f t="shared" si="158"/>
        <v>0</v>
      </c>
      <c r="J670" s="66">
        <f t="shared" si="159"/>
        <v>0</v>
      </c>
      <c r="K670" s="53">
        <f t="shared" si="160"/>
        <v>0</v>
      </c>
    </row>
    <row r="671" spans="1:11" ht="15" hidden="1" customHeight="1" x14ac:dyDescent="0.3">
      <c r="A671" s="47">
        <v>504</v>
      </c>
      <c r="B671" s="48" t="str">
        <f>VLOOKUP(A671,'[1]HS_SEP 24'!$B$12:$D$519,2,FALSE)</f>
        <v>Wire Clip M10 (35 mm)</v>
      </c>
      <c r="C671" s="49" t="s">
        <v>26</v>
      </c>
      <c r="D671" s="52">
        <f>D661</f>
        <v>0</v>
      </c>
      <c r="E671" s="52">
        <f t="shared" si="156"/>
        <v>0</v>
      </c>
      <c r="F671" s="52">
        <f t="shared" si="157"/>
        <v>0</v>
      </c>
      <c r="G671" s="66">
        <f>IF([1]ISIAN_RAB!$G$18=4,(VLOOKUP(RINCIAN_RAB_JASA!A671,'[1]HS_SEP 24'!$B$12:P1001,13,FALSE)),(VLOOKUP(RINCIAN_RAB_JASA!A671,'[1]HS_SEP 24'!$B$12:$P$520,4,FALSE)))</f>
        <v>6035</v>
      </c>
      <c r="H671" s="66">
        <f>IF([1]ISIAN_RAB!$G$18=4,(VLOOKUP(A671,'[1]HS_SEP 24'!$B$12:$P$519,14,FALSE)),(IF([1]ISIAN_RAB!$G$18=2,(VLOOKUP(A671,'[1]HS_SEP 24'!$B$12:$P$519,7,FALSE)),(IF([1]ISIAN_RAB!$G$18=3,(VLOOKUP(A671,'[1]HS_SEP 24'!$B$12:$P5000,9,FALSE)),(IF([1]ISIAN_RAB!$G$18=5,(VLOOKUP(A671,'[1]HS_SEP 24'!$B$12:$P$519,11,FALSE)),"salah")))))))</f>
        <v>6392.4299965771097</v>
      </c>
      <c r="I671" s="52">
        <f t="shared" si="158"/>
        <v>0</v>
      </c>
      <c r="J671" s="66">
        <f t="shared" si="159"/>
        <v>0</v>
      </c>
      <c r="K671" s="53">
        <f t="shared" si="160"/>
        <v>0</v>
      </c>
    </row>
    <row r="672" spans="1:11" ht="15" hidden="1" customHeight="1" x14ac:dyDescent="0.3">
      <c r="A672" s="47">
        <v>78</v>
      </c>
      <c r="B672" s="48" t="str">
        <f>VLOOKUP(A672,'[1]HS_SEP 24'!$B$12:$D$519,2,FALSE)</f>
        <v>Guy Insulator LV (TR) - belimbing</v>
      </c>
      <c r="C672" s="49" t="s">
        <v>28</v>
      </c>
      <c r="D672" s="52">
        <f>D661*1</f>
        <v>0</v>
      </c>
      <c r="E672" s="52">
        <f t="shared" si="156"/>
        <v>0</v>
      </c>
      <c r="F672" s="52">
        <f t="shared" si="157"/>
        <v>0</v>
      </c>
      <c r="G672" s="66">
        <f>IF([1]ISIAN_RAB!$G$18=4,(VLOOKUP(RINCIAN_RAB_JASA!A672,'[1]HS_SEP 24'!$B$12:P1003,13,FALSE)),(VLOOKUP(RINCIAN_RAB_JASA!A672,'[1]HS_SEP 24'!$B$12:$P$520,4,FALSE)))</f>
        <v>59374.769975855503</v>
      </c>
      <c r="H672" s="66">
        <f>IF([1]ISIAN_RAB!$G$18=4,(VLOOKUP(A672,'[1]HS_SEP 24'!$B$12:$P$519,14,FALSE)),(IF([1]ISIAN_RAB!$G$18=2,(VLOOKUP(A672,'[1]HS_SEP 24'!$B$12:$P$519,7,FALSE)),(IF([1]ISIAN_RAB!$G$18=3,(VLOOKUP(A672,'[1]HS_SEP 24'!$B$12:$P5002,9,FALSE)),(IF([1]ISIAN_RAB!$G$18=5,(VLOOKUP(A672,'[1]HS_SEP 24'!$B$12:$P$519,11,FALSE)),"salah")))))))</f>
        <v>6244.9199966561</v>
      </c>
      <c r="I672" s="52">
        <f t="shared" si="158"/>
        <v>0</v>
      </c>
      <c r="J672" s="66">
        <f t="shared" si="159"/>
        <v>0</v>
      </c>
      <c r="K672" s="53">
        <f t="shared" si="160"/>
        <v>0</v>
      </c>
    </row>
    <row r="673" spans="1:11" ht="15" hidden="1" customHeight="1" x14ac:dyDescent="0.3">
      <c r="A673" s="47">
        <v>289</v>
      </c>
      <c r="B673" s="48" t="str">
        <f>VLOOKUP(A673,'[1]HS_SEP 24'!$B$12:$D$519,2,FALSE)</f>
        <v>Bolt &amp; Nut M.16 x 75 - HDG</v>
      </c>
      <c r="C673" s="49" t="s">
        <v>28</v>
      </c>
      <c r="D673" s="52">
        <f>D661*9</f>
        <v>0</v>
      </c>
      <c r="E673" s="52">
        <f t="shared" si="156"/>
        <v>0</v>
      </c>
      <c r="F673" s="52">
        <f t="shared" si="157"/>
        <v>0</v>
      </c>
      <c r="G673" s="66">
        <f>IF([1]ISIAN_RAB!$G$18=4,(VLOOKUP(RINCIAN_RAB_JASA!A673,'[1]HS_SEP 24'!$B$12:P1002,13,FALSE)),(VLOOKUP(RINCIAN_RAB_JASA!A673,'[1]HS_SEP 24'!$B$12:$P$520,4,FALSE)))</f>
        <v>14122</v>
      </c>
      <c r="H673" s="66">
        <f>IF([1]ISIAN_RAB!$G$18=4,(VLOOKUP(A673,'[1]HS_SEP 24'!$B$12:$P$519,14,FALSE)),(IF([1]ISIAN_RAB!$G$18=2,(VLOOKUP(A673,'[1]HS_SEP 24'!$B$12:$P$519,7,FALSE)),(IF([1]ISIAN_RAB!$G$18=3,(VLOOKUP(A673,'[1]HS_SEP 24'!$B$12:$P5001,9,FALSE)),(IF([1]ISIAN_RAB!$G$18=5,(VLOOKUP(A673,'[1]HS_SEP 24'!$B$12:$P$519,11,FALSE)),"salah")))))))</f>
        <v>2344.3199987447101</v>
      </c>
      <c r="I673" s="52">
        <f t="shared" si="158"/>
        <v>0</v>
      </c>
      <c r="J673" s="66">
        <f t="shared" si="159"/>
        <v>0</v>
      </c>
      <c r="K673" s="53">
        <f t="shared" si="160"/>
        <v>0</v>
      </c>
    </row>
    <row r="674" spans="1:11" ht="15" hidden="1" customHeight="1" x14ac:dyDescent="0.3">
      <c r="A674" s="47"/>
      <c r="B674" s="48"/>
      <c r="C674" s="49"/>
      <c r="D674" s="52"/>
      <c r="E674" s="52"/>
      <c r="F674" s="52"/>
      <c r="G674" s="52"/>
      <c r="H674" s="52"/>
      <c r="I674" s="52"/>
      <c r="J674" s="66"/>
      <c r="K674" s="53"/>
    </row>
    <row r="675" spans="1:11" s="63" customFormat="1" ht="15" hidden="1" customHeight="1" x14ac:dyDescent="0.3">
      <c r="A675" s="56"/>
      <c r="B675" s="57" t="s">
        <v>34</v>
      </c>
      <c r="C675" s="58" t="s">
        <v>26</v>
      </c>
      <c r="D675" s="278">
        <f>[1]ISIAN_RAB!L30</f>
        <v>0</v>
      </c>
      <c r="E675" s="61"/>
      <c r="F675" s="61"/>
      <c r="G675" s="181"/>
      <c r="H675" s="181"/>
      <c r="I675" s="61"/>
      <c r="J675" s="181"/>
      <c r="K675" s="62"/>
    </row>
    <row r="676" spans="1:11" ht="15" hidden="1" customHeight="1" x14ac:dyDescent="0.3">
      <c r="A676" s="47">
        <v>503</v>
      </c>
      <c r="B676" s="48" t="str">
        <f>VLOOKUP(A676,'[1]HS_SEP 24'!$B$12:$D$519,2,FALSE)</f>
        <v>Washer 45 x 45 x 3,5 - HDG</v>
      </c>
      <c r="C676" s="49" t="s">
        <v>28</v>
      </c>
      <c r="D676" s="52">
        <f>D675*2</f>
        <v>0</v>
      </c>
      <c r="E676" s="52">
        <f t="shared" si="156"/>
        <v>0</v>
      </c>
      <c r="F676" s="52">
        <f t="shared" si="157"/>
        <v>0</v>
      </c>
      <c r="G676" s="66">
        <f>IF([1]ISIAN_RAB!$G$18=4,(VLOOKUP(RINCIAN_RAB_JASA!A676,'[1]HS_SEP 24'!$B$12:P1006,13,FALSE)),(VLOOKUP(RINCIAN_RAB_JASA!A676,'[1]HS_SEP 24'!$B$12:$P$520,4,FALSE)))</f>
        <v>4267</v>
      </c>
      <c r="H676" s="66">
        <f>IF([1]ISIAN_RAB!$G$18=4,(VLOOKUP(A676,'[1]HS_SEP 24'!$B$12:$P$519,14,FALSE)),(IF([1]ISIAN_RAB!$G$18=2,(VLOOKUP(A676,'[1]HS_SEP 24'!$B$12:$P$519,7,FALSE)),(IF([1]ISIAN_RAB!$G$18=3,(VLOOKUP(A676,'[1]HS_SEP 24'!$B$12:$P5005,9,FALSE)),(IF([1]ISIAN_RAB!$G$18=5,(VLOOKUP(A676,'[1]HS_SEP 24'!$B$12:$P$519,11,FALSE)),"salah")))))))</f>
        <v>533.60999971427304</v>
      </c>
      <c r="I676" s="52">
        <f t="shared" si="158"/>
        <v>0</v>
      </c>
      <c r="J676" s="66">
        <f t="shared" si="159"/>
        <v>0</v>
      </c>
      <c r="K676" s="53">
        <f t="shared" si="160"/>
        <v>0</v>
      </c>
    </row>
    <row r="677" spans="1:11" ht="15" hidden="1" customHeight="1" x14ac:dyDescent="0.3">
      <c r="A677" s="47">
        <v>228</v>
      </c>
      <c r="B677" s="48" t="str">
        <f>VLOOKUP(A677,'[1]HS_SEP 24'!$B$12:$D$519,2,FALSE)</f>
        <v>Single Guy Wire Band 6" - (t = 6 mm x 35 mm) HDG TR lengkap Nut-HDG</v>
      </c>
      <c r="C677" s="49" t="s">
        <v>26</v>
      </c>
      <c r="D677" s="52">
        <f>D675*2</f>
        <v>0</v>
      </c>
      <c r="E677" s="52">
        <f t="shared" si="156"/>
        <v>0</v>
      </c>
      <c r="F677" s="52">
        <f t="shared" si="157"/>
        <v>0</v>
      </c>
      <c r="G677" s="66">
        <f>IF([1]ISIAN_RAB!$G$18=4,(VLOOKUP(RINCIAN_RAB_JASA!A677,'[1]HS_SEP 24'!$B$12:P1007,13,FALSE)),(VLOOKUP(RINCIAN_RAB_JASA!A677,'[1]HS_SEP 24'!$B$12:$P$520,4,FALSE)))</f>
        <v>80554.878267242806</v>
      </c>
      <c r="H677" s="66">
        <f>IF([1]ISIAN_RAB!$G$18=4,(VLOOKUP(A677,'[1]HS_SEP 24'!$B$12:$P$519,14,FALSE)),(IF([1]ISIAN_RAB!$G$18=2,(VLOOKUP(A677,'[1]HS_SEP 24'!$B$12:$P$519,7,FALSE)),(IF([1]ISIAN_RAB!$G$18=3,(VLOOKUP(A677,'[1]HS_SEP 24'!$B$12:$P5006,9,FALSE)),(IF([1]ISIAN_RAB!$G$18=5,(VLOOKUP(A677,'[1]HS_SEP 24'!$B$12:$P$519,11,FALSE)),"salah")))))))</f>
        <v>9589.1399948653998</v>
      </c>
      <c r="I677" s="52">
        <f t="shared" si="158"/>
        <v>0</v>
      </c>
      <c r="J677" s="66">
        <f t="shared" si="159"/>
        <v>0</v>
      </c>
      <c r="K677" s="53">
        <f t="shared" si="160"/>
        <v>0</v>
      </c>
    </row>
    <row r="678" spans="1:11" ht="15" hidden="1" customHeight="1" x14ac:dyDescent="0.3">
      <c r="A678" s="47">
        <v>449</v>
      </c>
      <c r="B678" s="48" t="str">
        <f>VLOOKUP(A678,'[1]HS_SEP 24'!$B$12:$D$519,2,FALSE)</f>
        <v>Single Guy Wire Band 9" - (t = 6 mm x 35 mm) HDG TR lengkap Nut-HDG</v>
      </c>
      <c r="C678" s="49" t="s">
        <v>26</v>
      </c>
      <c r="D678" s="52">
        <f>D675*2</f>
        <v>0</v>
      </c>
      <c r="E678" s="52">
        <f t="shared" si="156"/>
        <v>0</v>
      </c>
      <c r="F678" s="52">
        <f t="shared" si="157"/>
        <v>0</v>
      </c>
      <c r="G678" s="66">
        <f>IF([1]ISIAN_RAB!$G$18=4,(VLOOKUP(RINCIAN_RAB_JASA!A678,'[1]HS_SEP 24'!$B$12:P1008,13,FALSE)),(VLOOKUP(RINCIAN_RAB_JASA!A678,'[1]HS_SEP 24'!$B$12:$P$520,4,FALSE)))</f>
        <v>81396</v>
      </c>
      <c r="H678" s="66">
        <f>IF([1]ISIAN_RAB!$G$18=4,(VLOOKUP(A678,'[1]HS_SEP 24'!$B$12:$P$519,14,FALSE)),(IF([1]ISIAN_RAB!$G$18=2,(VLOOKUP(A678,'[1]HS_SEP 24'!$B$12:$P$519,7,FALSE)),(IF([1]ISIAN_RAB!$G$18=3,(VLOOKUP(A678,'[1]HS_SEP 24'!$B$12:$P5007,9,FALSE)),(IF([1]ISIAN_RAB!$G$18=5,(VLOOKUP(A678,'[1]HS_SEP 24'!$B$12:$P$519,11,FALSE)),"salah")))))))</f>
        <v>13850.0999925838</v>
      </c>
      <c r="I678" s="52">
        <f t="shared" si="158"/>
        <v>0</v>
      </c>
      <c r="J678" s="66">
        <f t="shared" si="159"/>
        <v>0</v>
      </c>
      <c r="K678" s="53">
        <f t="shared" si="160"/>
        <v>0</v>
      </c>
    </row>
    <row r="679" spans="1:11" ht="15" hidden="1" customHeight="1" x14ac:dyDescent="0.3">
      <c r="A679" s="47">
        <v>215</v>
      </c>
      <c r="B679" s="48" t="str">
        <f>VLOOKUP(A679,'[1]HS_SEP 24'!$B$12:$D$519,2,FALSE)</f>
        <v>Single Arm Band 6" (t = 6 mm x 35 mm) HDG TR  lengkap Nut-HDG</v>
      </c>
      <c r="C679" s="49" t="s">
        <v>28</v>
      </c>
      <c r="D679" s="52">
        <f>D675*1</f>
        <v>0</v>
      </c>
      <c r="E679" s="52">
        <f t="shared" si="156"/>
        <v>0</v>
      </c>
      <c r="F679" s="52">
        <f t="shared" si="157"/>
        <v>0</v>
      </c>
      <c r="G679" s="66">
        <f>IF([1]ISIAN_RAB!$G$18=4,(VLOOKUP(RINCIAN_RAB_JASA!A679,'[1]HS_SEP 24'!$B$12:P1008,13,FALSE)),(VLOOKUP(RINCIAN_RAB_JASA!A679,'[1]HS_SEP 24'!$B$12:$P$520,4,FALSE)))</f>
        <v>99476.508259548398</v>
      </c>
      <c r="H679" s="66">
        <f>IF([1]ISIAN_RAB!$G$18=4,(VLOOKUP(A679,'[1]HS_SEP 24'!$B$12:$P$519,14,FALSE)),(IF([1]ISIAN_RAB!$G$18=2,(VLOOKUP(A679,'[1]HS_SEP 24'!$B$12:$P$519,7,FALSE)),(IF([1]ISIAN_RAB!$G$18=3,(VLOOKUP(A679,'[1]HS_SEP 24'!$B$12:$P5007,9,FALSE)),(IF([1]ISIAN_RAB!$G$18=5,(VLOOKUP(A679,'[1]HS_SEP 24'!$B$12:$P$519,11,FALSE)),"salah")))))))</f>
        <v>9056.5199951506002</v>
      </c>
      <c r="I679" s="52">
        <f t="shared" si="158"/>
        <v>0</v>
      </c>
      <c r="J679" s="66">
        <f t="shared" si="159"/>
        <v>0</v>
      </c>
      <c r="K679" s="53">
        <f t="shared" si="160"/>
        <v>0</v>
      </c>
    </row>
    <row r="680" spans="1:11" ht="15" hidden="1" customHeight="1" x14ac:dyDescent="0.3">
      <c r="A680" s="47">
        <v>457</v>
      </c>
      <c r="B680" s="48" t="str">
        <f>VLOOKUP(A680,'[1]HS_SEP 24'!$B$12:$D$519,2,FALSE)</f>
        <v>Strut Arm TR - (l=50 mm, t=5 mm, tgg=100 mm) NP 10 - 25 cm</v>
      </c>
      <c r="C680" s="49" t="s">
        <v>28</v>
      </c>
      <c r="D680" s="52">
        <f>D675*1</f>
        <v>0</v>
      </c>
      <c r="E680" s="52">
        <f t="shared" si="156"/>
        <v>0</v>
      </c>
      <c r="F680" s="52">
        <f t="shared" si="157"/>
        <v>0</v>
      </c>
      <c r="G680" s="66">
        <f>IF([1]ISIAN_RAB!$G$18=4,(VLOOKUP(RINCIAN_RAB_JASA!A680,'[1]HS_SEP 24'!$B$12:P1009,13,FALSE)),(VLOOKUP(RINCIAN_RAB_JASA!A680,'[1]HS_SEP 24'!$B$12:$P$520,4,FALSE)))</f>
        <v>68625</v>
      </c>
      <c r="H680" s="66">
        <f>IF([1]ISIAN_RAB!$G$18=4,(VLOOKUP(A680,'[1]HS_SEP 24'!$B$12:$P$519,14,FALSE)),(IF([1]ISIAN_RAB!$G$18=2,(VLOOKUP(A680,'[1]HS_SEP 24'!$B$12:$P$519,7,FALSE)),(IF([1]ISIAN_RAB!$G$18=3,(VLOOKUP(A680,'[1]HS_SEP 24'!$B$12:$P5008,9,FALSE)),(IF([1]ISIAN_RAB!$G$18=5,(VLOOKUP(A680,'[1]HS_SEP 24'!$B$12:$P$519,11,FALSE)),"salah")))))))</f>
        <v>18644.6699900165</v>
      </c>
      <c r="I680" s="52">
        <f t="shared" si="158"/>
        <v>0</v>
      </c>
      <c r="J680" s="66">
        <f t="shared" si="159"/>
        <v>0</v>
      </c>
      <c r="K680" s="53">
        <f t="shared" si="160"/>
        <v>0</v>
      </c>
    </row>
    <row r="681" spans="1:11" s="284" customFormat="1" ht="15" hidden="1" customHeight="1" x14ac:dyDescent="0.3">
      <c r="A681" s="279">
        <v>458</v>
      </c>
      <c r="B681" s="280" t="str">
        <f>VLOOKUP(A681,'[1]HS_SEP 24'!$B$12:$D$519,2,FALSE)</f>
        <v>Strut Tie 2000 - pipe 2" - 1,5 meter, Tebal 2,0 mm - TR</v>
      </c>
      <c r="C681" s="281" t="s">
        <v>28</v>
      </c>
      <c r="D681" s="282">
        <f>D675*1</f>
        <v>0</v>
      </c>
      <c r="E681" s="282">
        <f t="shared" si="156"/>
        <v>0</v>
      </c>
      <c r="F681" s="282">
        <f t="shared" si="157"/>
        <v>0</v>
      </c>
      <c r="G681" s="283">
        <f>IF([1]ISIAN_RAB!$G$18=4,(VLOOKUP(RINCIAN_RAB_JASA!A681,'[1]HS_SEP 24'!$B$12:P1010,13,FALSE)),(VLOOKUP(RINCIAN_RAB_JASA!A681,'[1]HS_SEP 24'!$B$12:$P$520,4,FALSE)))</f>
        <v>190213</v>
      </c>
      <c r="H681" s="283">
        <f>IF([1]ISIAN_RAB!$G$18=4,(VLOOKUP(A681,'[1]HS_SEP 24'!$B$12:$P$519,14,FALSE)),(IF([1]ISIAN_RAB!$G$18=2,(VLOOKUP(A681,'[1]HS_SEP 24'!$B$12:$P$519,7,FALSE)),(IF([1]ISIAN_RAB!$G$18=3,(VLOOKUP(A681,'[1]HS_SEP 24'!$B$12:$P5009,9,FALSE)),(IF([1]ISIAN_RAB!$G$18=5,(VLOOKUP(A681,'[1]HS_SEP 24'!$B$12:$P$519,11,FALSE)),"salah")))))))</f>
        <v>9846</v>
      </c>
      <c r="I681" s="282">
        <f t="shared" si="158"/>
        <v>0</v>
      </c>
      <c r="J681" s="283">
        <f t="shared" si="159"/>
        <v>0</v>
      </c>
      <c r="K681" s="243">
        <f t="shared" si="160"/>
        <v>0</v>
      </c>
    </row>
    <row r="682" spans="1:11" ht="15" hidden="1" customHeight="1" x14ac:dyDescent="0.3">
      <c r="A682" s="47">
        <v>289</v>
      </c>
      <c r="B682" s="48" t="str">
        <f>VLOOKUP(A682,'[1]HS_SEP 24'!$B$12:$D$519,2,FALSE)</f>
        <v>Bolt &amp; Nut M.16 x 75 - HDG</v>
      </c>
      <c r="C682" s="49" t="s">
        <v>28</v>
      </c>
      <c r="D682" s="52">
        <f>D675*11</f>
        <v>0</v>
      </c>
      <c r="E682" s="52">
        <f t="shared" si="156"/>
        <v>0</v>
      </c>
      <c r="F682" s="52">
        <f t="shared" si="157"/>
        <v>0</v>
      </c>
      <c r="G682" s="66">
        <f>IF([1]ISIAN_RAB!$G$18=4,(VLOOKUP(RINCIAN_RAB_JASA!A682,'[1]HS_SEP 24'!$B$12:P1011,13,FALSE)),(VLOOKUP(RINCIAN_RAB_JASA!A682,'[1]HS_SEP 24'!$B$12:$P$520,4,FALSE)))</f>
        <v>14122</v>
      </c>
      <c r="H682" s="66">
        <f>IF([1]ISIAN_RAB!$G$18=4,(VLOOKUP(A682,'[1]HS_SEP 24'!$B$12:$P$519,14,FALSE)),(IF([1]ISIAN_RAB!$G$18=2,(VLOOKUP(A682,'[1]HS_SEP 24'!$B$12:$P$519,7,FALSE)),(IF([1]ISIAN_RAB!$G$18=3,(VLOOKUP(A682,'[1]HS_SEP 24'!$B$12:$P5010,9,FALSE)),(IF([1]ISIAN_RAB!$G$18=5,(VLOOKUP(A682,'[1]HS_SEP 24'!$B$12:$P$519,11,FALSE)),"salah")))))))</f>
        <v>2344.3199987447101</v>
      </c>
      <c r="I682" s="52">
        <f t="shared" si="158"/>
        <v>0</v>
      </c>
      <c r="J682" s="66">
        <f t="shared" si="159"/>
        <v>0</v>
      </c>
      <c r="K682" s="53">
        <f t="shared" si="160"/>
        <v>0</v>
      </c>
    </row>
    <row r="683" spans="1:11" ht="15" customHeight="1" x14ac:dyDescent="0.3">
      <c r="A683" s="47"/>
      <c r="B683" s="48"/>
      <c r="C683" s="49"/>
      <c r="D683" s="52"/>
      <c r="E683" s="52"/>
      <c r="F683" s="52"/>
      <c r="G683" s="52"/>
      <c r="H683" s="52"/>
      <c r="I683" s="52"/>
      <c r="J683" s="52"/>
      <c r="K683" s="53"/>
    </row>
    <row r="684" spans="1:11" s="43" customFormat="1" ht="15" customHeight="1" x14ac:dyDescent="0.3">
      <c r="A684" s="36"/>
      <c r="B684" s="37" t="s">
        <v>101</v>
      </c>
      <c r="C684" s="38">
        <v>0</v>
      </c>
      <c r="D684" s="54"/>
      <c r="E684" s="54"/>
      <c r="F684" s="54"/>
      <c r="G684" s="54"/>
      <c r="H684" s="54"/>
      <c r="I684" s="54"/>
      <c r="J684" s="41"/>
      <c r="K684" s="55"/>
    </row>
    <row r="685" spans="1:11" s="203" customFormat="1" ht="15" customHeight="1" x14ac:dyDescent="0.3">
      <c r="A685" s="198"/>
      <c r="B685" s="57" t="s">
        <v>102</v>
      </c>
      <c r="C685" s="199" t="s">
        <v>26</v>
      </c>
      <c r="D685" s="285">
        <f>[1]ISIAN_RAB!L31</f>
        <v>1</v>
      </c>
      <c r="E685" s="201"/>
      <c r="F685" s="201"/>
      <c r="G685" s="200"/>
      <c r="H685" s="200"/>
      <c r="I685" s="201"/>
      <c r="J685" s="200"/>
      <c r="K685" s="252"/>
    </row>
    <row r="686" spans="1:11" ht="15" customHeight="1" x14ac:dyDescent="0.3">
      <c r="A686" s="47">
        <v>59</v>
      </c>
      <c r="B686" s="48" t="str">
        <f>VLOOKUP(A686,'[1]HS_SEP 24'!$B$12:$D$519,2,FALSE)</f>
        <v>Dead End Assembly (DEA) - komplit</v>
      </c>
      <c r="C686" s="49" t="s">
        <v>26</v>
      </c>
      <c r="D686" s="286">
        <f>D685*1</f>
        <v>1</v>
      </c>
      <c r="E686" s="52">
        <f>D686-F686</f>
        <v>1</v>
      </c>
      <c r="F686" s="52">
        <f>IF(G686="PLN",D686,0)</f>
        <v>0</v>
      </c>
      <c r="G686" s="66">
        <f>IF([1]ISIAN_RAB!$G$18=4,(VLOOKUP(RINCIAN_RAB_JASA!A686,'[1]HS_SEP 24'!$B$12:P1016,13,FALSE)),(VLOOKUP(RINCIAN_RAB_JASA!A686,'[1]HS_SEP 24'!$B$12:$P$520,4,FALSE)))</f>
        <v>113561.47135382101</v>
      </c>
      <c r="H686" s="66">
        <f>IF([1]ISIAN_RAB!$G$18=4,(VLOOKUP(A686,'[1]HS_SEP 24'!$B$12:$P$519,14,FALSE)),(IF([1]ISIAN_RAB!$G$18=2,(VLOOKUP(A686,'[1]HS_SEP 24'!$B$12:$P$519,7,FALSE)),(IF([1]ISIAN_RAB!$G$18=3,(VLOOKUP(A686,'[1]HS_SEP 24'!$B$12:$P5015,9,FALSE)),(IF([1]ISIAN_RAB!$G$18=5,(VLOOKUP(A686,'[1]HS_SEP 24'!$B$12:$P$519,11,FALSE)),"salah")))))))</f>
        <v>45279.6299757546</v>
      </c>
      <c r="I686" s="52">
        <f>IF(E686&lt;0,0,IF(G686="PLN","PLN",E686*G686))</f>
        <v>113561.47135382101</v>
      </c>
      <c r="J686" s="66">
        <f>IF(D686&lt;0,0,D686*H686)</f>
        <v>45279.6299757546</v>
      </c>
      <c r="K686" s="53">
        <f>SUM(I686:J686)</f>
        <v>158841.10132957561</v>
      </c>
    </row>
    <row r="687" spans="1:11" ht="15" customHeight="1" x14ac:dyDescent="0.3">
      <c r="A687" s="47">
        <v>33</v>
      </c>
      <c r="B687" s="48" t="str">
        <f>VLOOKUP(A687,'[1]HS_SEP 24'!$B$12:$D$519,2,FALSE)</f>
        <v>Compresion Joint Sleeve Non Tension 70 mm - Al-Cu</v>
      </c>
      <c r="C687" s="49" t="s">
        <v>28</v>
      </c>
      <c r="D687" s="286">
        <f>D685*4</f>
        <v>4</v>
      </c>
      <c r="E687" s="52">
        <f>D687-F687</f>
        <v>0</v>
      </c>
      <c r="F687" s="52">
        <f>IF(G687="PLN",D687,0)</f>
        <v>4</v>
      </c>
      <c r="G687" s="66" t="str">
        <f>IF([1]ISIAN_RAB!$G$18=4,(VLOOKUP(RINCIAN_RAB_JASA!A687,'[1]HS_SEP 24'!$B$12:P1017,13,FALSE)),(VLOOKUP(RINCIAN_RAB_JASA!A687,'[1]HS_SEP 24'!$B$12:$P$520,4,FALSE)))</f>
        <v>PLN</v>
      </c>
      <c r="H687" s="66">
        <f>IF([1]ISIAN_RAB!$G$18=4,(VLOOKUP(A687,'[1]HS_SEP 24'!$B$12:$P$519,14,FALSE)),(IF([1]ISIAN_RAB!$G$18=2,(VLOOKUP(A687,'[1]HS_SEP 24'!$B$12:$P$519,7,FALSE)),(IF([1]ISIAN_RAB!$G$18=3,(VLOOKUP(A687,'[1]HS_SEP 24'!$B$12:$P5016,9,FALSE)),(IF([1]ISIAN_RAB!$G$18=5,(VLOOKUP(A687,'[1]HS_SEP 24'!$B$12:$P$519,11,FALSE)),"salah")))))))</f>
        <v>11186.999994009801</v>
      </c>
      <c r="I687" s="52" t="str">
        <f>IF(E687&lt;0,0,IF(G687="PLN","PLN",E687*G687))</f>
        <v>PLN</v>
      </c>
      <c r="J687" s="66">
        <f>IF(D687&lt;0,0,D687*H687)</f>
        <v>44747.999976039202</v>
      </c>
      <c r="K687" s="53">
        <f>SUM(I687:J687)</f>
        <v>44747.999976039202</v>
      </c>
    </row>
    <row r="688" spans="1:11" ht="15" customHeight="1" x14ac:dyDescent="0.3">
      <c r="A688" s="47"/>
      <c r="B688" s="48"/>
      <c r="C688" s="49"/>
      <c r="D688" s="286"/>
      <c r="E688" s="52"/>
      <c r="F688" s="52"/>
      <c r="G688" s="52"/>
      <c r="H688" s="52"/>
      <c r="I688" s="52"/>
      <c r="J688" s="66"/>
      <c r="K688" s="53"/>
    </row>
    <row r="689" spans="1:11" s="63" customFormat="1" ht="15" customHeight="1" x14ac:dyDescent="0.3">
      <c r="A689" s="56"/>
      <c r="B689" s="57" t="s">
        <v>103</v>
      </c>
      <c r="C689" s="58" t="s">
        <v>26</v>
      </c>
      <c r="D689" s="278">
        <f>[1]ISIAN_RAB!L32</f>
        <v>24</v>
      </c>
      <c r="E689" s="61"/>
      <c r="F689" s="61"/>
      <c r="G689" s="181"/>
      <c r="H689" s="181"/>
      <c r="I689" s="61"/>
      <c r="J689" s="181"/>
      <c r="K689" s="62"/>
    </row>
    <row r="690" spans="1:11" ht="15" customHeight="1" x14ac:dyDescent="0.3">
      <c r="A690" s="47">
        <v>236</v>
      </c>
      <c r="B690" s="48" t="str">
        <f>VLOOKUP(A690,'[1]HS_SEP 24'!$B$12:$D$519,2,FALSE)</f>
        <v>Small Angle Assembly (SAA) + komplit</v>
      </c>
      <c r="C690" s="49" t="s">
        <v>26</v>
      </c>
      <c r="D690" s="286">
        <f>D689*1</f>
        <v>24</v>
      </c>
      <c r="E690" s="52">
        <f>D690-F690</f>
        <v>24</v>
      </c>
      <c r="F690" s="52">
        <f>IF(G690="PLN",D690,0)</f>
        <v>0</v>
      </c>
      <c r="G690" s="66">
        <f>IF([1]ISIAN_RAB!$G$18=4,(VLOOKUP(RINCIAN_RAB_JASA!A690,'[1]HS_SEP 24'!$B$12:P1021,13,FALSE)),(VLOOKUP(RINCIAN_RAB_JASA!A690,'[1]HS_SEP 24'!$B$12:$P$520,4,FALSE)))</f>
        <v>89688.526163528601</v>
      </c>
      <c r="H690" s="66">
        <f>IF([1]ISIAN_RAB!$G$18=4,(VLOOKUP(A690,'[1]HS_SEP 24'!$B$12:$P$519,14,FALSE)),(IF([1]ISIAN_RAB!$G$18=2,(VLOOKUP(A690,'[1]HS_SEP 24'!$B$12:$P$519,7,FALSE)),(IF([1]ISIAN_RAB!$G$18=3,(VLOOKUP(A690,'[1]HS_SEP 24'!$B$12:$P5020,9,FALSE)),(IF([1]ISIAN_RAB!$G$18=5,(VLOOKUP(A690,'[1]HS_SEP 24'!$B$12:$P$519,11,FALSE)),"salah")))))))</f>
        <v>26634.9599857381</v>
      </c>
      <c r="I690" s="52">
        <f>IF(E690&lt;0,0,IF(G690="PLN","PLN",E690*G690))</f>
        <v>2152524.6279246863</v>
      </c>
      <c r="J690" s="66">
        <f>IF(D690&lt;0,0,D690*H690)</f>
        <v>639239.03965771443</v>
      </c>
      <c r="K690" s="53">
        <f>SUM(I690:J690)</f>
        <v>2791763.6675824006</v>
      </c>
    </row>
    <row r="691" spans="1:11" ht="15" customHeight="1" x14ac:dyDescent="0.3">
      <c r="A691" s="47"/>
      <c r="B691" s="48"/>
      <c r="C691" s="49"/>
      <c r="D691" s="286"/>
      <c r="E691" s="52"/>
      <c r="F691" s="52"/>
      <c r="G691" s="66"/>
      <c r="H691" s="66"/>
      <c r="I691" s="52"/>
      <c r="J691" s="66"/>
      <c r="K691" s="53"/>
    </row>
    <row r="692" spans="1:11" s="63" customFormat="1" ht="15" customHeight="1" x14ac:dyDescent="0.3">
      <c r="A692" s="56"/>
      <c r="B692" s="57" t="s">
        <v>104</v>
      </c>
      <c r="C692" s="58" t="s">
        <v>26</v>
      </c>
      <c r="D692" s="278">
        <f>[1]ISIAN_RAB!L33</f>
        <v>13</v>
      </c>
      <c r="E692" s="61"/>
      <c r="F692" s="61"/>
      <c r="G692" s="181"/>
      <c r="H692" s="181"/>
      <c r="I692" s="61"/>
      <c r="J692" s="181"/>
      <c r="K692" s="62"/>
    </row>
    <row r="693" spans="1:11" ht="15" customHeight="1" x14ac:dyDescent="0.3">
      <c r="A693" s="47">
        <v>94</v>
      </c>
      <c r="B693" s="48" t="str">
        <f>VLOOKUP(A693,'[1]HS_SEP 24'!$B$12:$D$519,2,FALSE)</f>
        <v>Large Angle Assembly (LAA) + komplit</v>
      </c>
      <c r="C693" s="49" t="s">
        <v>26</v>
      </c>
      <c r="D693" s="286">
        <f>D692*1</f>
        <v>13</v>
      </c>
      <c r="E693" s="52">
        <f>D693-F693</f>
        <v>13</v>
      </c>
      <c r="F693" s="52">
        <f>IF(G693="PLN",D693,0)</f>
        <v>0</v>
      </c>
      <c r="G693" s="66">
        <f>IF([1]ISIAN_RAB!$G$18=4,(VLOOKUP(RINCIAN_RAB_JASA!A693,'[1]HS_SEP 24'!$B$12:P1024,13,FALSE)),(VLOOKUP(RINCIAN_RAB_JASA!A693,'[1]HS_SEP 24'!$B$12:$P$520,4,FALSE)))</f>
        <v>120240.89995110501</v>
      </c>
      <c r="H693" s="66">
        <f>IF([1]ISIAN_RAB!$G$18=4,(VLOOKUP(A693,'[1]HS_SEP 24'!$B$12:$P$519,14,FALSE)),(IF([1]ISIAN_RAB!$G$18=2,(VLOOKUP(A693,'[1]HS_SEP 24'!$B$12:$P$519,7,FALSE)),(IF([1]ISIAN_RAB!$G$18=3,(VLOOKUP(A693,'[1]HS_SEP 24'!$B$12:$P5023,9,FALSE)),(IF([1]ISIAN_RAB!$G$18=5,(VLOOKUP(A693,'[1]HS_SEP 24'!$B$12:$P$519,11,FALSE)),"salah")))))))</f>
        <v>53269.919971476098</v>
      </c>
      <c r="I693" s="52">
        <f>IF(E693&lt;0,0,IF(G693="PLN","PLN",E693*G693))</f>
        <v>1563131.6993643651</v>
      </c>
      <c r="J693" s="66">
        <f>IF(D693&lt;0,0,D693*H693)</f>
        <v>692508.95962918922</v>
      </c>
      <c r="K693" s="53">
        <f>SUM(I693:J693)</f>
        <v>2255640.6589935543</v>
      </c>
    </row>
    <row r="694" spans="1:11" ht="15" customHeight="1" x14ac:dyDescent="0.3">
      <c r="A694" s="47"/>
      <c r="B694" s="48"/>
      <c r="C694" s="49"/>
      <c r="D694" s="286"/>
      <c r="E694" s="52"/>
      <c r="F694" s="52"/>
      <c r="G694" s="66"/>
      <c r="H694" s="66"/>
      <c r="I694" s="52"/>
      <c r="J694" s="66"/>
      <c r="K694" s="53"/>
    </row>
    <row r="695" spans="1:11" s="63" customFormat="1" ht="15" customHeight="1" x14ac:dyDescent="0.3">
      <c r="A695" s="56"/>
      <c r="B695" s="57" t="s">
        <v>105</v>
      </c>
      <c r="C695" s="58" t="s">
        <v>26</v>
      </c>
      <c r="D695" s="278">
        <f>[1]ISIAN_RAB!L34</f>
        <v>2</v>
      </c>
      <c r="E695" s="61"/>
      <c r="F695" s="61"/>
      <c r="G695" s="181"/>
      <c r="H695" s="181"/>
      <c r="I695" s="61"/>
      <c r="J695" s="181"/>
      <c r="K695" s="62"/>
    </row>
    <row r="696" spans="1:11" ht="15" customHeight="1" x14ac:dyDescent="0.3">
      <c r="A696" s="47">
        <v>59</v>
      </c>
      <c r="B696" s="48" t="str">
        <f>VLOOKUP(A696,'[1]HS_SEP 24'!$B$12:$D$519,2,FALSE)</f>
        <v>Dead End Assembly (DEA) - komplit</v>
      </c>
      <c r="C696" s="49" t="s">
        <v>26</v>
      </c>
      <c r="D696" s="286">
        <f>D695*1</f>
        <v>2</v>
      </c>
      <c r="E696" s="52">
        <f>D696-F696</f>
        <v>2</v>
      </c>
      <c r="F696" s="52">
        <f>IF(G696="PLN",D696,0)</f>
        <v>0</v>
      </c>
      <c r="G696" s="66">
        <f>IF([1]ISIAN_RAB!$G$18=4,(VLOOKUP(RINCIAN_RAB_JASA!A696,'[1]HS_SEP 24'!$B$12:P1027,13,FALSE)),(VLOOKUP(RINCIAN_RAB_JASA!A696,'[1]HS_SEP 24'!$B$12:$P$520,4,FALSE)))</f>
        <v>113561.47135382101</v>
      </c>
      <c r="H696" s="66">
        <f>IF([1]ISIAN_RAB!$G$18=4,(VLOOKUP(A696,'[1]HS_SEP 24'!$B$12:$P$519,14,FALSE)),(IF([1]ISIAN_RAB!$G$18=2,(VLOOKUP(A696,'[1]HS_SEP 24'!$B$12:$P$519,7,FALSE)),(IF([1]ISIAN_RAB!$G$18=3,(VLOOKUP(A696,'[1]HS_SEP 24'!$B$12:$P5026,9,FALSE)),(IF([1]ISIAN_RAB!$G$18=5,(VLOOKUP(A696,'[1]HS_SEP 24'!$B$12:$P$519,11,FALSE)),"salah")))))))</f>
        <v>45279.6299757546</v>
      </c>
      <c r="I696" s="52">
        <f>IF(E696&lt;0,0,IF(G696="PLN","PLN",E696*G696))</f>
        <v>227122.94270764201</v>
      </c>
      <c r="J696" s="66">
        <f>IF(D696&lt;0,0,D696*H696)</f>
        <v>90559.259951509201</v>
      </c>
      <c r="K696" s="53">
        <f>SUM(I696:J696)</f>
        <v>317682.20265915123</v>
      </c>
    </row>
    <row r="697" spans="1:11" ht="15" customHeight="1" x14ac:dyDescent="0.3">
      <c r="A697" s="47">
        <v>294</v>
      </c>
      <c r="B697" s="48" t="str">
        <f>VLOOKUP(A697,'[1]HS_SEP 24'!$B$12:$D$519,2,FALSE)</f>
        <v>Bundled End Assembly (BEA) - komplit</v>
      </c>
      <c r="C697" s="49" t="s">
        <v>28</v>
      </c>
      <c r="D697" s="286">
        <f>D695*1</f>
        <v>2</v>
      </c>
      <c r="E697" s="52">
        <f>D697-F697</f>
        <v>2</v>
      </c>
      <c r="F697" s="52">
        <f>IF(G697="PLN",D697,0)</f>
        <v>0</v>
      </c>
      <c r="G697" s="66">
        <f>IF([1]ISIAN_RAB!$G$18=4,(VLOOKUP(RINCIAN_RAB_JASA!A697,'[1]HS_SEP 24'!$B$12:P1028,13,FALSE)),(VLOOKUP(RINCIAN_RAB_JASA!A697,'[1]HS_SEP 24'!$B$12:$P$520,4,FALSE)))</f>
        <v>65000</v>
      </c>
      <c r="H697" s="66">
        <f>IF([1]ISIAN_RAB!$G$18=4,(VLOOKUP(A697,'[1]HS_SEP 24'!$B$12:$P$519,14,FALSE)),(IF([1]ISIAN_RAB!$G$18=2,(VLOOKUP(A697,'[1]HS_SEP 24'!$B$12:$P$519,7,FALSE)),(IF([1]ISIAN_RAB!$G$18=3,(VLOOKUP(A697,'[1]HS_SEP 24'!$B$12:$P5027,9,FALSE)),(IF([1]ISIAN_RAB!$G$18=5,(VLOOKUP(A697,'[1]HS_SEP 24'!$B$12:$P$519,11,FALSE)),"salah")))))))</f>
        <v>27992.249985011302</v>
      </c>
      <c r="I697" s="52">
        <f>IF(E697&lt;0,0,IF(G697="PLN","PLN",E697*G697))</f>
        <v>130000</v>
      </c>
      <c r="J697" s="66">
        <f>IF(D697&lt;0,0,D697*H697)</f>
        <v>55984.499970022604</v>
      </c>
      <c r="K697" s="53">
        <f>SUM(I697:J697)</f>
        <v>185984.49997002259</v>
      </c>
    </row>
    <row r="698" spans="1:11" ht="15" customHeight="1" x14ac:dyDescent="0.3">
      <c r="A698" s="47"/>
      <c r="B698" s="48"/>
      <c r="C698" s="49"/>
      <c r="D698" s="286"/>
      <c r="E698" s="52"/>
      <c r="F698" s="52"/>
      <c r="G698" s="66"/>
      <c r="H698" s="66"/>
      <c r="I698" s="52"/>
      <c r="J698" s="66"/>
      <c r="K698" s="53"/>
    </row>
    <row r="699" spans="1:11" s="63" customFormat="1" ht="15" customHeight="1" x14ac:dyDescent="0.3">
      <c r="A699" s="56"/>
      <c r="B699" s="57" t="s">
        <v>106</v>
      </c>
      <c r="C699" s="58" t="s">
        <v>26</v>
      </c>
      <c r="D699" s="278">
        <f>[1]ISIAN_RAB!L35</f>
        <v>0</v>
      </c>
      <c r="E699" s="61"/>
      <c r="F699" s="61"/>
      <c r="G699" s="181"/>
      <c r="H699" s="181"/>
      <c r="I699" s="61"/>
      <c r="J699" s="181"/>
      <c r="K699" s="62"/>
    </row>
    <row r="700" spans="1:11" ht="15" customHeight="1" x14ac:dyDescent="0.3">
      <c r="A700" s="47">
        <v>236</v>
      </c>
      <c r="B700" s="48" t="str">
        <f>VLOOKUP(A700,'[1]HS_SEP 24'!$B$12:$D$519,2,FALSE)</f>
        <v>Small Angle Assembly (SAA) + komplit</v>
      </c>
      <c r="C700" s="49" t="s">
        <v>26</v>
      </c>
      <c r="D700" s="286">
        <f>D699*2</f>
        <v>0</v>
      </c>
      <c r="E700" s="52">
        <f>D700-F700</f>
        <v>0</v>
      </c>
      <c r="F700" s="52">
        <f>IF(G700="PLN",D700,0)</f>
        <v>0</v>
      </c>
      <c r="G700" s="66">
        <f>IF([1]ISIAN_RAB!$G$18=4,(VLOOKUP(RINCIAN_RAB_JASA!A700,'[1]HS_SEP 24'!$B$12:P1031,13,FALSE)),(VLOOKUP(RINCIAN_RAB_JASA!A700,'[1]HS_SEP 24'!$B$12:$P$520,4,FALSE)))</f>
        <v>89688.526163528601</v>
      </c>
      <c r="H700" s="66">
        <f>IF([1]ISIAN_RAB!$G$18=4,(VLOOKUP(A700,'[1]HS_SEP 24'!$B$12:$P$519,14,FALSE)),(IF([1]ISIAN_RAB!$G$18=2,(VLOOKUP(A700,'[1]HS_SEP 24'!$B$12:$P$519,7,FALSE)),(IF([1]ISIAN_RAB!$G$18=3,(VLOOKUP(A700,'[1]HS_SEP 24'!$B$12:$P5030,9,FALSE)),(IF([1]ISIAN_RAB!$G$18=5,(VLOOKUP(A700,'[1]HS_SEP 24'!$B$12:$P$519,11,FALSE)),"salah")))))))</f>
        <v>26634.9599857381</v>
      </c>
      <c r="I700" s="52">
        <f>IF(E700&lt;0,0,IF(G700="PLN","PLN",E700*G700))</f>
        <v>0</v>
      </c>
      <c r="J700" s="66">
        <f>IF(D700&lt;0,0,D700*H700)</f>
        <v>0</v>
      </c>
      <c r="K700" s="53">
        <f>SUM(I700:J700)</f>
        <v>0</v>
      </c>
    </row>
    <row r="701" spans="1:11" ht="15" customHeight="1" x14ac:dyDescent="0.3">
      <c r="A701" s="47">
        <v>378</v>
      </c>
      <c r="B701" s="48" t="str">
        <f>VLOOKUP(A701,'[1]HS_SEP 24'!$B$12:$D$519,2,FALSE)</f>
        <v xml:space="preserve">Line Tap Connector 50-70/35-50 mm type G </v>
      </c>
      <c r="C701" s="49" t="s">
        <v>28</v>
      </c>
      <c r="D701" s="286">
        <f>D699*8</f>
        <v>0</v>
      </c>
      <c r="E701" s="52">
        <f>D701-F701</f>
        <v>0</v>
      </c>
      <c r="F701" s="52">
        <f>IF(G701="PLN",D701,0)</f>
        <v>0</v>
      </c>
      <c r="G701" s="287" t="str">
        <f>IF([1]ISIAN_RAB!$G$18=4,(VLOOKUP(RINCIAN_RAB_JASA!A701,'[1]HS_SEP 24'!$B$12:P1032,13,FALSE)),(VLOOKUP(RINCIAN_RAB_JASA!A701,'[1]HS_SEP 24'!$B$12:$P$520,4,FALSE)))</f>
        <v>PLN</v>
      </c>
      <c r="H701" s="66">
        <f>IF([1]ISIAN_RAB!$G$18=4,(VLOOKUP(A701,'[1]HS_SEP 24'!$B$12:$P$519,14,FALSE)),(IF([1]ISIAN_RAB!$G$18=2,(VLOOKUP(A701,'[1]HS_SEP 24'!$B$12:$P$519,7,FALSE)),(IF([1]ISIAN_RAB!$G$18=3,(VLOOKUP(A701,'[1]HS_SEP 24'!$B$12:$P5031,9,FALSE)),(IF([1]ISIAN_RAB!$G$18=5,(VLOOKUP(A701,'[1]HS_SEP 24'!$B$12:$P$519,11,FALSE)),"salah")))))))</f>
        <v>10654.379994295001</v>
      </c>
      <c r="I701" s="288" t="str">
        <f>IF(E701&lt;0,0,IF(G701="PLN","PLN",E701*G701))</f>
        <v>PLN</v>
      </c>
      <c r="J701" s="66">
        <f>IF(D701&lt;0,0,D701*H701)</f>
        <v>0</v>
      </c>
      <c r="K701" s="53">
        <f>SUM(I701:J701)</f>
        <v>0</v>
      </c>
    </row>
    <row r="702" spans="1:11" ht="15" customHeight="1" x14ac:dyDescent="0.3">
      <c r="A702" s="47"/>
      <c r="B702" s="48"/>
      <c r="C702" s="49"/>
      <c r="D702" s="286"/>
      <c r="E702" s="52"/>
      <c r="F702" s="52"/>
      <c r="G702" s="66"/>
      <c r="H702" s="66"/>
      <c r="I702" s="52"/>
      <c r="J702" s="66"/>
      <c r="K702" s="53"/>
    </row>
    <row r="703" spans="1:11" s="63" customFormat="1" ht="15" customHeight="1" x14ac:dyDescent="0.3">
      <c r="A703" s="56"/>
      <c r="B703" s="57" t="s">
        <v>107</v>
      </c>
      <c r="C703" s="58" t="s">
        <v>26</v>
      </c>
      <c r="D703" s="278">
        <f>[1]ISIAN_RAB!L36</f>
        <v>0</v>
      </c>
      <c r="E703" s="61"/>
      <c r="F703" s="61"/>
      <c r="G703" s="181"/>
      <c r="H703" s="181"/>
      <c r="I703" s="61"/>
      <c r="J703" s="181"/>
      <c r="K703" s="62"/>
    </row>
    <row r="704" spans="1:11" ht="15" customHeight="1" x14ac:dyDescent="0.3">
      <c r="A704" s="47">
        <v>236</v>
      </c>
      <c r="B704" s="48" t="str">
        <f>VLOOKUP(A704,'[1]HS_SEP 24'!$B$12:$D$519,2,FALSE)</f>
        <v>Small Angle Assembly (SAA) + komplit</v>
      </c>
      <c r="C704" s="49" t="s">
        <v>26</v>
      </c>
      <c r="D704" s="286">
        <f>D703*1</f>
        <v>0</v>
      </c>
      <c r="E704" s="52">
        <f>D704-F704</f>
        <v>0</v>
      </c>
      <c r="F704" s="52">
        <f>IF(G704="PLN",D704,0)</f>
        <v>0</v>
      </c>
      <c r="G704" s="66">
        <f>IF([1]ISIAN_RAB!$G$18=4,(VLOOKUP(RINCIAN_RAB_JASA!A704,'[1]HS_SEP 24'!$B$12:P1035,13,FALSE)),(VLOOKUP(RINCIAN_RAB_JASA!A704,'[1]HS_SEP 24'!$B$12:$P$520,4,FALSE)))</f>
        <v>89688.526163528601</v>
      </c>
      <c r="H704" s="66">
        <f>IF([1]ISIAN_RAB!$G$18=4,(VLOOKUP(A704,'[1]HS_SEP 24'!$B$12:$P$519,14,FALSE)),(IF([1]ISIAN_RAB!$G$18=2,(VLOOKUP(A704,'[1]HS_SEP 24'!$B$12:$P$519,7,FALSE)),(IF([1]ISIAN_RAB!$G$18=3,(VLOOKUP(A704,'[1]HS_SEP 24'!$B$12:$P5034,9,FALSE)),(IF([1]ISIAN_RAB!$G$18=5,(VLOOKUP(A704,'[1]HS_SEP 24'!$B$12:$P$519,11,FALSE)),"salah")))))))</f>
        <v>26634.9599857381</v>
      </c>
      <c r="I704" s="52">
        <f>IF(E704&lt;0,0,IF(G704="PLN","PLN",E704*G704))</f>
        <v>0</v>
      </c>
      <c r="J704" s="66">
        <f>IF(D704&lt;0,0,D704*H704)</f>
        <v>0</v>
      </c>
      <c r="K704" s="53">
        <f>SUM(I704:J704)</f>
        <v>0</v>
      </c>
    </row>
    <row r="705" spans="1:11" ht="15" customHeight="1" x14ac:dyDescent="0.3">
      <c r="A705" s="47">
        <v>94</v>
      </c>
      <c r="B705" s="48" t="str">
        <f>VLOOKUP(A705,'[1]HS_SEP 24'!$B$12:$D$519,2,FALSE)</f>
        <v>Large Angle Assembly (LAA) + komplit</v>
      </c>
      <c r="C705" s="49" t="s">
        <v>26</v>
      </c>
      <c r="D705" s="286">
        <f>D703*1</f>
        <v>0</v>
      </c>
      <c r="E705" s="52">
        <f>D705-F705</f>
        <v>0</v>
      </c>
      <c r="F705" s="52">
        <f>IF(G705="PLN",D705,0)</f>
        <v>0</v>
      </c>
      <c r="G705" s="66">
        <f>IF([1]ISIAN_RAB!$G$18=4,(VLOOKUP(RINCIAN_RAB_JASA!A705,'[1]HS_SEP 24'!$B$12:P1036,13,FALSE)),(VLOOKUP(RINCIAN_RAB_JASA!A705,'[1]HS_SEP 24'!$B$12:$P$520,4,FALSE)))</f>
        <v>120240.89995110501</v>
      </c>
      <c r="H705" s="66">
        <f>IF([1]ISIAN_RAB!$G$18=4,(VLOOKUP(A705,'[1]HS_SEP 24'!$B$12:$P$519,14,FALSE)),(IF([1]ISIAN_RAB!$G$18=2,(VLOOKUP(A705,'[1]HS_SEP 24'!$B$12:$P$519,7,FALSE)),(IF([1]ISIAN_RAB!$G$18=3,(VLOOKUP(A705,'[1]HS_SEP 24'!$B$12:$P5035,9,FALSE)),(IF([1]ISIAN_RAB!$G$18=5,(VLOOKUP(A705,'[1]HS_SEP 24'!$B$12:$P$519,11,FALSE)),"salah")))))))</f>
        <v>53269.919971476098</v>
      </c>
      <c r="I705" s="52">
        <f>IF(E705&lt;0,0,IF(G705="PLN","PLN",E705*G705))</f>
        <v>0</v>
      </c>
      <c r="J705" s="66">
        <f>IF(D705&lt;0,0,D705*H705)</f>
        <v>0</v>
      </c>
      <c r="K705" s="53">
        <f>SUM(I705:J705)</f>
        <v>0</v>
      </c>
    </row>
    <row r="706" spans="1:11" ht="15" customHeight="1" x14ac:dyDescent="0.3">
      <c r="A706" s="47">
        <v>378</v>
      </c>
      <c r="B706" s="48" t="str">
        <f>VLOOKUP(A706,'[1]HS_SEP 24'!$B$12:$D$519,2,FALSE)</f>
        <v xml:space="preserve">Line Tap Connector 50-70/35-50 mm type G </v>
      </c>
      <c r="C706" s="49" t="s">
        <v>28</v>
      </c>
      <c r="D706" s="286">
        <f>D704*8</f>
        <v>0</v>
      </c>
      <c r="E706" s="52">
        <f>D706-F706</f>
        <v>0</v>
      </c>
      <c r="F706" s="52">
        <f>IF(G706="PLN",D706,0)</f>
        <v>0</v>
      </c>
      <c r="G706" s="287" t="str">
        <f>IF([1]ISIAN_RAB!$G$18=4,(VLOOKUP(RINCIAN_RAB_JASA!A706,'[1]HS_SEP 24'!$B$12:P1037,13,FALSE)),(VLOOKUP(RINCIAN_RAB_JASA!A706,'[1]HS_SEP 24'!$B$12:$P$520,4,FALSE)))</f>
        <v>PLN</v>
      </c>
      <c r="H706" s="66">
        <f>IF([1]ISIAN_RAB!$G$18=4,(VLOOKUP(A706,'[1]HS_SEP 24'!$B$12:$P$519,14,FALSE)),(IF([1]ISIAN_RAB!$G$18=2,(VLOOKUP(A706,'[1]HS_SEP 24'!$B$12:$P$519,7,FALSE)),(IF([1]ISIAN_RAB!$G$18=3,(VLOOKUP(A706,'[1]HS_SEP 24'!$B$12:$P5036,9,FALSE)),(IF([1]ISIAN_RAB!$G$18=5,(VLOOKUP(A706,'[1]HS_SEP 24'!$B$12:$P$519,11,FALSE)),"salah")))))))</f>
        <v>10654.379994295001</v>
      </c>
      <c r="I706" s="288" t="str">
        <f>IF(E706&lt;0,0,IF(G706="PLN","PLN",E706*G706))</f>
        <v>PLN</v>
      </c>
      <c r="J706" s="66">
        <f>IF(D706&lt;0,0,D706*H706)</f>
        <v>0</v>
      </c>
      <c r="K706" s="53">
        <f>SUM(I706:J706)</f>
        <v>0</v>
      </c>
    </row>
    <row r="707" spans="1:11" ht="15" customHeight="1" x14ac:dyDescent="0.3">
      <c r="A707" s="47"/>
      <c r="B707" s="48"/>
      <c r="C707" s="49"/>
      <c r="D707" s="286"/>
      <c r="E707" s="52"/>
      <c r="F707" s="52"/>
      <c r="G707" s="66"/>
      <c r="H707" s="66"/>
      <c r="I707" s="52"/>
      <c r="J707" s="66"/>
      <c r="K707" s="53"/>
    </row>
    <row r="708" spans="1:11" s="63" customFormat="1" ht="15" customHeight="1" x14ac:dyDescent="0.3">
      <c r="A708" s="56"/>
      <c r="B708" s="57" t="s">
        <v>108</v>
      </c>
      <c r="C708" s="58" t="s">
        <v>26</v>
      </c>
      <c r="D708" s="278">
        <f>[1]ISIAN_RAB!L37</f>
        <v>3</v>
      </c>
      <c r="E708" s="61"/>
      <c r="F708" s="61"/>
      <c r="G708" s="181"/>
      <c r="H708" s="181"/>
      <c r="I708" s="61"/>
      <c r="J708" s="181"/>
      <c r="K708" s="62"/>
    </row>
    <row r="709" spans="1:11" ht="15" customHeight="1" x14ac:dyDescent="0.3">
      <c r="A709" s="47">
        <v>59</v>
      </c>
      <c r="B709" s="48" t="str">
        <f>VLOOKUP(A709,'[1]HS_SEP 24'!$B$12:$D$519,2,FALSE)</f>
        <v>Dead End Assembly (DEA) - komplit</v>
      </c>
      <c r="C709" s="49" t="s">
        <v>26</v>
      </c>
      <c r="D709" s="52">
        <f>D708*2</f>
        <v>6</v>
      </c>
      <c r="E709" s="52">
        <f>D709-F709</f>
        <v>6</v>
      </c>
      <c r="F709" s="52">
        <f>IF(G709="PLN",D709,0)</f>
        <v>0</v>
      </c>
      <c r="G709" s="66">
        <f>IF([1]ISIAN_RAB!$G$18=4,(VLOOKUP(RINCIAN_RAB_JASA!A709,'[1]HS_SEP 24'!$B$12:P1040,13,FALSE)),(VLOOKUP(RINCIAN_RAB_JASA!A709,'[1]HS_SEP 24'!$B$12:$P$520,4,FALSE)))</f>
        <v>113561.47135382101</v>
      </c>
      <c r="H709" s="66">
        <f>IF([1]ISIAN_RAB!$G$18=4,(VLOOKUP(A709,'[1]HS_SEP 24'!$B$12:$P$519,14,FALSE)),(IF([1]ISIAN_RAB!$G$18=2,(VLOOKUP(A709,'[1]HS_SEP 24'!$B$12:$P$519,7,FALSE)),(IF([1]ISIAN_RAB!$G$18=3,(VLOOKUP(A709,'[1]HS_SEP 24'!$B$12:$P5039,9,FALSE)),(IF([1]ISIAN_RAB!$G$18=5,(VLOOKUP(A709,'[1]HS_SEP 24'!$B$12:$P$519,11,FALSE)),"salah")))))))</f>
        <v>45279.6299757546</v>
      </c>
      <c r="I709" s="52">
        <f>IF(E709&lt;0,0,IF(G709="PLN","PLN",E709*G709))</f>
        <v>681368.82812292606</v>
      </c>
      <c r="J709" s="66">
        <f>IF(D709&lt;0,0,D709*H709)</f>
        <v>271677.77985452762</v>
      </c>
      <c r="K709" s="53">
        <f>SUM(I709:J709)</f>
        <v>953046.60797745362</v>
      </c>
    </row>
    <row r="710" spans="1:11" ht="15" customHeight="1" x14ac:dyDescent="0.3">
      <c r="A710" s="47"/>
      <c r="B710" s="48"/>
      <c r="C710" s="49"/>
      <c r="D710" s="52"/>
      <c r="E710" s="52"/>
      <c r="F710" s="52"/>
      <c r="G710" s="66"/>
      <c r="H710" s="66"/>
      <c r="I710" s="52"/>
      <c r="J710" s="66"/>
      <c r="K710" s="53"/>
    </row>
    <row r="711" spans="1:11" s="63" customFormat="1" ht="15" customHeight="1" x14ac:dyDescent="0.3">
      <c r="A711" s="56"/>
      <c r="B711" s="57" t="s">
        <v>109</v>
      </c>
      <c r="C711" s="58" t="s">
        <v>26</v>
      </c>
      <c r="D711" s="61">
        <f>[1]ISIAN_RAB!L38</f>
        <v>1</v>
      </c>
      <c r="E711" s="61"/>
      <c r="F711" s="61"/>
      <c r="G711" s="181"/>
      <c r="H711" s="181"/>
      <c r="I711" s="61"/>
      <c r="J711" s="181"/>
      <c r="K711" s="62"/>
    </row>
    <row r="712" spans="1:11" ht="15" customHeight="1" x14ac:dyDescent="0.3">
      <c r="A712" s="47">
        <v>59</v>
      </c>
      <c r="B712" s="48" t="str">
        <f>VLOOKUP(A712,'[1]HS_SEP 24'!$B$12:$D$519,2,FALSE)</f>
        <v>Dead End Assembly (DEA) - komplit</v>
      </c>
      <c r="C712" s="49" t="s">
        <v>26</v>
      </c>
      <c r="D712" s="52">
        <f>D711*1</f>
        <v>1</v>
      </c>
      <c r="E712" s="52">
        <f>D712-F712</f>
        <v>1</v>
      </c>
      <c r="F712" s="52">
        <f>IF(G712="PLN",D712,0)</f>
        <v>0</v>
      </c>
      <c r="G712" s="66">
        <f>IF([1]ISIAN_RAB!$G$18=4,(VLOOKUP(RINCIAN_RAB_JASA!A712,'[1]HS_SEP 24'!$B$12:P1043,13,FALSE)),(VLOOKUP(RINCIAN_RAB_JASA!A712,'[1]HS_SEP 24'!$B$12:$P$520,4,FALSE)))</f>
        <v>113561.47135382101</v>
      </c>
      <c r="H712" s="66">
        <f>IF([1]ISIAN_RAB!$G$18=4,(VLOOKUP(A712,'[1]HS_SEP 24'!$B$12:$P$519,14,FALSE)),(IF([1]ISIAN_RAB!$G$18=2,(VLOOKUP(A712,'[1]HS_SEP 24'!$B$12:$P$519,7,FALSE)),(IF([1]ISIAN_RAB!$G$18=3,(VLOOKUP(A712,'[1]HS_SEP 24'!$B$12:$P5042,9,FALSE)),(IF([1]ISIAN_RAB!$G$18=5,(VLOOKUP(A712,'[1]HS_SEP 24'!$B$12:$P$519,11,FALSE)),"salah")))))))</f>
        <v>45279.6299757546</v>
      </c>
      <c r="I712" s="52">
        <f>IF(E712&lt;0,0,IF(G712="PLN","PLN",E712*G712))</f>
        <v>113561.47135382101</v>
      </c>
      <c r="J712" s="66">
        <f>IF(D712&lt;0,0,D712*H712)</f>
        <v>45279.6299757546</v>
      </c>
      <c r="K712" s="53">
        <f>SUM(I712:J712)</f>
        <v>158841.10132957561</v>
      </c>
    </row>
    <row r="713" spans="1:11" ht="15" customHeight="1" x14ac:dyDescent="0.3">
      <c r="A713" s="47">
        <v>236</v>
      </c>
      <c r="B713" s="48" t="str">
        <f>VLOOKUP(A713,'[1]HS_SEP 24'!$B$12:$D$519,2,FALSE)</f>
        <v>Small Angle Assembly (SAA) + komplit</v>
      </c>
      <c r="C713" s="49" t="s">
        <v>26</v>
      </c>
      <c r="D713" s="52">
        <f>D711*1</f>
        <v>1</v>
      </c>
      <c r="E713" s="52">
        <f>D713-F713</f>
        <v>1</v>
      </c>
      <c r="F713" s="52">
        <f>IF(G713="PLN",D713,0)</f>
        <v>0</v>
      </c>
      <c r="G713" s="66">
        <f>IF([1]ISIAN_RAB!$G$18=4,(VLOOKUP(RINCIAN_RAB_JASA!A713,'[1]HS_SEP 24'!$B$12:P1044,13,FALSE)),(VLOOKUP(RINCIAN_RAB_JASA!A713,'[1]HS_SEP 24'!$B$12:$P$520,4,FALSE)))</f>
        <v>89688.526163528601</v>
      </c>
      <c r="H713" s="66">
        <f>IF([1]ISIAN_RAB!$G$18=4,(VLOOKUP(A713,'[1]HS_SEP 24'!$B$12:$P$519,14,FALSE)),(IF([1]ISIAN_RAB!$G$18=2,(VLOOKUP(A713,'[1]HS_SEP 24'!$B$12:$P$519,7,FALSE)),(IF([1]ISIAN_RAB!$G$18=3,(VLOOKUP(A713,'[1]HS_SEP 24'!$B$12:$P5043,9,FALSE)),(IF([1]ISIAN_RAB!$G$18=5,(VLOOKUP(A713,'[1]HS_SEP 24'!$B$12:$P$519,11,FALSE)),"salah")))))))</f>
        <v>26634.9599857381</v>
      </c>
      <c r="I713" s="52">
        <f>IF(E713&lt;0,0,IF(G713="PLN","PLN",E713*G713))</f>
        <v>89688.526163528601</v>
      </c>
      <c r="J713" s="66">
        <f>IF(D713&lt;0,0,D713*H713)</f>
        <v>26634.9599857381</v>
      </c>
      <c r="K713" s="53">
        <f>SUM(I713:J713)</f>
        <v>116323.4861492667</v>
      </c>
    </row>
    <row r="714" spans="1:11" ht="15" customHeight="1" x14ac:dyDescent="0.3">
      <c r="A714" s="47">
        <v>378</v>
      </c>
      <c r="B714" s="48" t="str">
        <f>VLOOKUP(A714,'[1]HS_SEP 24'!$B$12:$D$519,2,FALSE)</f>
        <v xml:space="preserve">Line Tap Connector 50-70/35-50 mm type G </v>
      </c>
      <c r="C714" s="49" t="s">
        <v>28</v>
      </c>
      <c r="D714" s="52">
        <f>D712*4</f>
        <v>4</v>
      </c>
      <c r="E714" s="52">
        <f>D714-F714</f>
        <v>0</v>
      </c>
      <c r="F714" s="52">
        <f>IF(G714="PLN",D714,0)</f>
        <v>4</v>
      </c>
      <c r="G714" s="287" t="str">
        <f>IF([1]ISIAN_RAB!$G$18=4,(VLOOKUP(RINCIAN_RAB_JASA!A714,'[1]HS_SEP 24'!$B$12:P1045,13,FALSE)),(VLOOKUP(RINCIAN_RAB_JASA!A714,'[1]HS_SEP 24'!$B$12:$P$520,4,FALSE)))</f>
        <v>PLN</v>
      </c>
      <c r="H714" s="66">
        <f>IF([1]ISIAN_RAB!$G$18=4,(VLOOKUP(A714,'[1]HS_SEP 24'!$B$12:$P$519,14,FALSE)),(IF([1]ISIAN_RAB!$G$18=2,(VLOOKUP(A714,'[1]HS_SEP 24'!$B$12:$P$519,7,FALSE)),(IF([1]ISIAN_RAB!$G$18=3,(VLOOKUP(A714,'[1]HS_SEP 24'!$B$12:$P5044,9,FALSE)),(IF([1]ISIAN_RAB!$G$18=5,(VLOOKUP(A714,'[1]HS_SEP 24'!$B$12:$P$519,11,FALSE)),"salah")))))))</f>
        <v>10654.379994295001</v>
      </c>
      <c r="I714" s="288" t="str">
        <f>IF(E714&lt;0,0,IF(G714="PLN","PLN",E714*G714))</f>
        <v>PLN</v>
      </c>
      <c r="J714" s="66">
        <f>IF(D714&lt;0,0,D714*H714)</f>
        <v>42617.519977180003</v>
      </c>
      <c r="K714" s="53">
        <f>SUM(I714:J714)</f>
        <v>42617.519977180003</v>
      </c>
    </row>
    <row r="715" spans="1:11" ht="15" customHeight="1" x14ac:dyDescent="0.3">
      <c r="A715" s="47"/>
      <c r="B715" s="48"/>
      <c r="C715" s="49"/>
      <c r="D715" s="52"/>
      <c r="E715" s="52"/>
      <c r="F715" s="52"/>
      <c r="G715" s="66"/>
      <c r="H715" s="66"/>
      <c r="I715" s="52"/>
      <c r="J715" s="66"/>
      <c r="K715" s="53"/>
    </row>
    <row r="716" spans="1:11" s="63" customFormat="1" ht="15" customHeight="1" x14ac:dyDescent="0.3">
      <c r="A716" s="56"/>
      <c r="B716" s="57" t="s">
        <v>110</v>
      </c>
      <c r="C716" s="58" t="s">
        <v>26</v>
      </c>
      <c r="D716" s="278">
        <f>[1]ISIAN_RAB!L39</f>
        <v>0</v>
      </c>
      <c r="E716" s="61"/>
      <c r="F716" s="61"/>
      <c r="G716" s="181"/>
      <c r="H716" s="181"/>
      <c r="I716" s="61"/>
      <c r="J716" s="181"/>
      <c r="K716" s="62"/>
    </row>
    <row r="717" spans="1:11" ht="15" customHeight="1" x14ac:dyDescent="0.3">
      <c r="A717" s="47">
        <v>59</v>
      </c>
      <c r="B717" s="48" t="str">
        <f>VLOOKUP(A717,'[1]HS_SEP 24'!$B$12:$D$519,2,FALSE)</f>
        <v>Dead End Assembly (DEA) - komplit</v>
      </c>
      <c r="C717" s="49" t="s">
        <v>26</v>
      </c>
      <c r="D717" s="52">
        <f>D716</f>
        <v>0</v>
      </c>
      <c r="E717" s="52">
        <f>D717-F717</f>
        <v>0</v>
      </c>
      <c r="F717" s="52">
        <f>IF(G717="PLN",D717,0)</f>
        <v>0</v>
      </c>
      <c r="G717" s="66">
        <f>IF([1]ISIAN_RAB!$G$18=4,(VLOOKUP(RINCIAN_RAB_JASA!A717,'[1]HS_SEP 24'!$B$12:P1048,13,FALSE)),(VLOOKUP(RINCIAN_RAB_JASA!A717,'[1]HS_SEP 24'!$B$12:$P$520,4,FALSE)))</f>
        <v>113561.47135382101</v>
      </c>
      <c r="H717" s="66">
        <f>IF([1]ISIAN_RAB!$G$18=4,(VLOOKUP(A717,'[1]HS_SEP 24'!$B$12:$P$519,14,FALSE)),(IF([1]ISIAN_RAB!$G$18=2,(VLOOKUP(A717,'[1]HS_SEP 24'!$B$12:$P$519,7,FALSE)),(IF([1]ISIAN_RAB!$G$18=3,(VLOOKUP(A717,'[1]HS_SEP 24'!$B$12:$P5047,9,FALSE)),(IF([1]ISIAN_RAB!$G$18=5,(VLOOKUP(A717,'[1]HS_SEP 24'!$B$12:$P$519,11,FALSE)),"salah")))))))</f>
        <v>45279.6299757546</v>
      </c>
      <c r="I717" s="52">
        <f>IF(E717&lt;0,0,IF(G717="PLN","PLN",E717*G717))</f>
        <v>0</v>
      </c>
      <c r="J717" s="66">
        <f>IF(D717&lt;0,0,D717*H717)</f>
        <v>0</v>
      </c>
      <c r="K717" s="53">
        <f>SUM(I717:J717)</f>
        <v>0</v>
      </c>
    </row>
    <row r="718" spans="1:11" ht="15" customHeight="1" x14ac:dyDescent="0.3">
      <c r="A718" s="47">
        <v>94</v>
      </c>
      <c r="B718" s="48" t="str">
        <f>VLOOKUP(A718,'[1]HS_SEP 24'!$B$12:$D$519,2,FALSE)</f>
        <v>Large Angle Assembly (LAA) + komplit</v>
      </c>
      <c r="C718" s="49" t="s">
        <v>26</v>
      </c>
      <c r="D718" s="52">
        <f>D716</f>
        <v>0</v>
      </c>
      <c r="E718" s="52">
        <f>D718-F718</f>
        <v>0</v>
      </c>
      <c r="F718" s="52">
        <f>IF(G718="PLN",D718,0)</f>
        <v>0</v>
      </c>
      <c r="G718" s="66">
        <f>IF([1]ISIAN_RAB!$G$18=4,(VLOOKUP(RINCIAN_RAB_JASA!A718,'[1]HS_SEP 24'!$B$12:P1049,13,FALSE)),(VLOOKUP(RINCIAN_RAB_JASA!A718,'[1]HS_SEP 24'!$B$12:$P$520,4,FALSE)))</f>
        <v>120240.89995110501</v>
      </c>
      <c r="H718" s="66">
        <f>IF([1]ISIAN_RAB!$G$18=4,(VLOOKUP(A718,'[1]HS_SEP 24'!$B$12:$P$519,14,FALSE)),(IF([1]ISIAN_RAB!$G$18=2,(VLOOKUP(A718,'[1]HS_SEP 24'!$B$12:$P$519,7,FALSE)),(IF([1]ISIAN_RAB!$G$18=3,(VLOOKUP(A718,'[1]HS_SEP 24'!$B$12:$P5048,9,FALSE)),(IF([1]ISIAN_RAB!$G$18=5,(VLOOKUP(A718,'[1]HS_SEP 24'!$B$12:$P$519,11,FALSE)),"salah")))))))</f>
        <v>53269.919971476098</v>
      </c>
      <c r="I718" s="52">
        <f>IF(E718&lt;0,0,IF(G718="PLN","PLN",E718*G718))</f>
        <v>0</v>
      </c>
      <c r="J718" s="66">
        <f>IF(D718&lt;0,0,D718*H718)</f>
        <v>0</v>
      </c>
      <c r="K718" s="53">
        <f>SUM(I718:J718)</f>
        <v>0</v>
      </c>
    </row>
    <row r="719" spans="1:11" ht="15" customHeight="1" x14ac:dyDescent="0.3">
      <c r="A719" s="47">
        <v>378</v>
      </c>
      <c r="B719" s="48" t="str">
        <f>VLOOKUP(A719,'[1]HS_SEP 24'!$B$12:$D$519,2,FALSE)</f>
        <v xml:space="preserve">Line Tap Connector 50-70/35-50 mm type G </v>
      </c>
      <c r="C719" s="49" t="s">
        <v>28</v>
      </c>
      <c r="D719" s="52">
        <f>D717*4</f>
        <v>0</v>
      </c>
      <c r="E719" s="52">
        <f>D719-F719</f>
        <v>0</v>
      </c>
      <c r="F719" s="52">
        <f>IF(G719="PLN",D719,0)</f>
        <v>0</v>
      </c>
      <c r="G719" s="287" t="str">
        <f>IF([1]ISIAN_RAB!$G$18=4,(VLOOKUP(RINCIAN_RAB_JASA!A719,'[1]HS_SEP 24'!$B$12:P1050,13,FALSE)),(VLOOKUP(RINCIAN_RAB_JASA!A719,'[1]HS_SEP 24'!$B$12:$P$520,4,FALSE)))</f>
        <v>PLN</v>
      </c>
      <c r="H719" s="66">
        <f>IF([1]ISIAN_RAB!$G$18=4,(VLOOKUP(A719,'[1]HS_SEP 24'!$B$12:$P$519,14,FALSE)),(IF([1]ISIAN_RAB!$G$18=2,(VLOOKUP(A719,'[1]HS_SEP 24'!$B$12:$P$519,7,FALSE)),(IF([1]ISIAN_RAB!$G$18=3,(VLOOKUP(A719,'[1]HS_SEP 24'!$B$12:$P5049,9,FALSE)),(IF([1]ISIAN_RAB!$G$18=5,(VLOOKUP(A719,'[1]HS_SEP 24'!$B$12:$P$519,11,FALSE)),"salah")))))))</f>
        <v>10654.379994295001</v>
      </c>
      <c r="I719" s="288" t="str">
        <f>IF(E719&lt;0,0,IF(G719="PLN","PLN",E719*G719))</f>
        <v>PLN</v>
      </c>
      <c r="J719" s="66">
        <f>IF(D719&lt;0,0,D719*H719)</f>
        <v>0</v>
      </c>
      <c r="K719" s="53">
        <f>SUM(I719:J719)</f>
        <v>0</v>
      </c>
    </row>
    <row r="720" spans="1:11" ht="15" customHeight="1" x14ac:dyDescent="0.3">
      <c r="A720" s="47"/>
      <c r="B720" s="48"/>
      <c r="C720" s="49"/>
      <c r="D720" s="52"/>
      <c r="E720" s="52"/>
      <c r="F720" s="52"/>
      <c r="G720" s="66"/>
      <c r="H720" s="66"/>
      <c r="I720" s="52"/>
      <c r="J720" s="66"/>
      <c r="K720" s="53"/>
    </row>
    <row r="721" spans="1:11" s="63" customFormat="1" ht="15" customHeight="1" x14ac:dyDescent="0.3">
      <c r="A721" s="56"/>
      <c r="B721" s="57" t="s">
        <v>111</v>
      </c>
      <c r="C721" s="58" t="s">
        <v>26</v>
      </c>
      <c r="D721" s="278">
        <f>[1]ISIAN_RAB!L40</f>
        <v>0</v>
      </c>
      <c r="E721" s="61"/>
      <c r="F721" s="61"/>
      <c r="G721" s="181"/>
      <c r="H721" s="181"/>
      <c r="I721" s="61"/>
      <c r="J721" s="181"/>
      <c r="K721" s="62"/>
    </row>
    <row r="722" spans="1:11" ht="15" customHeight="1" x14ac:dyDescent="0.3">
      <c r="A722" s="47">
        <v>59</v>
      </c>
      <c r="B722" s="48" t="str">
        <f>VLOOKUP(A722,'[1]HS_SEP 24'!$B$12:$D$519,2,FALSE)</f>
        <v>Dead End Assembly (DEA) - komplit</v>
      </c>
      <c r="C722" s="49" t="s">
        <v>26</v>
      </c>
      <c r="D722" s="52">
        <f>D721</f>
        <v>0</v>
      </c>
      <c r="E722" s="52">
        <f>D722-F722</f>
        <v>0</v>
      </c>
      <c r="F722" s="52">
        <f>IF(G722="PLN",D722,0)</f>
        <v>0</v>
      </c>
      <c r="G722" s="66">
        <f>IF([1]ISIAN_RAB!$G$18=4,(VLOOKUP(RINCIAN_RAB_JASA!A722,'[1]HS_SEP 24'!$B$12:P1053,13,FALSE)),(VLOOKUP(RINCIAN_RAB_JASA!A722,'[1]HS_SEP 24'!$B$12:$P$520,4,FALSE)))</f>
        <v>113561.47135382101</v>
      </c>
      <c r="H722" s="66">
        <f>IF([1]ISIAN_RAB!$G$18=4,(VLOOKUP(A722,'[1]HS_SEP 24'!$B$12:$P$519,14,FALSE)),(IF([1]ISIAN_RAB!$G$18=2,(VLOOKUP(A722,'[1]HS_SEP 24'!$B$12:$P$519,7,FALSE)),(IF([1]ISIAN_RAB!$G$18=3,(VLOOKUP(A722,'[1]HS_SEP 24'!$B$12:$P5052,9,FALSE)),(IF([1]ISIAN_RAB!$G$18=5,(VLOOKUP(A722,'[1]HS_SEP 24'!$B$12:$P$519,11,FALSE)),"salah")))))))</f>
        <v>45279.6299757546</v>
      </c>
      <c r="I722" s="52">
        <f>IF(E722&lt;0,0,IF(G722="PLN","PLN",E722*G722))</f>
        <v>0</v>
      </c>
      <c r="J722" s="66">
        <f>IF(D722&lt;0,0,D722*H722)</f>
        <v>0</v>
      </c>
      <c r="K722" s="53">
        <f>SUM(I722:J722)</f>
        <v>0</v>
      </c>
    </row>
    <row r="723" spans="1:11" ht="15" customHeight="1" x14ac:dyDescent="0.3">
      <c r="A723" s="47">
        <v>378</v>
      </c>
      <c r="B723" s="48" t="str">
        <f>VLOOKUP(A723,'[1]HS_SEP 24'!$B$12:$D$519,2,FALSE)</f>
        <v xml:space="preserve">Line Tap Connector 50-70/35-50 mm type G </v>
      </c>
      <c r="C723" s="49" t="s">
        <v>28</v>
      </c>
      <c r="D723" s="52">
        <f>D722*4</f>
        <v>0</v>
      </c>
      <c r="E723" s="52">
        <f>D723-F723</f>
        <v>0</v>
      </c>
      <c r="F723" s="52">
        <f>IF(G723="PLN",D723,0)</f>
        <v>0</v>
      </c>
      <c r="G723" s="287" t="str">
        <f>IF([1]ISIAN_RAB!$G$18=4,(VLOOKUP(RINCIAN_RAB_JASA!A723,'[1]HS_SEP 24'!$B$12:P1054,13,FALSE)),(VLOOKUP(RINCIAN_RAB_JASA!A723,'[1]HS_SEP 24'!$B$12:$P$520,4,FALSE)))</f>
        <v>PLN</v>
      </c>
      <c r="H723" s="66">
        <f>IF([1]ISIAN_RAB!$G$18=4,(VLOOKUP(A723,'[1]HS_SEP 24'!$B$12:$P$519,14,FALSE)),(IF([1]ISIAN_RAB!$G$18=2,(VLOOKUP(A723,'[1]HS_SEP 24'!$B$12:$P$519,7,FALSE)),(IF([1]ISIAN_RAB!$G$18=3,(VLOOKUP(A723,'[1]HS_SEP 24'!$B$12:$P5053,9,FALSE)),(IF([1]ISIAN_RAB!$G$18=5,(VLOOKUP(A723,'[1]HS_SEP 24'!$B$12:$P$519,11,FALSE)),"salah")))))))</f>
        <v>10654.379994295001</v>
      </c>
      <c r="I723" s="288" t="str">
        <f>IF(E723&lt;0,0,IF(G723="PLN","PLN",E723*G723))</f>
        <v>PLN</v>
      </c>
      <c r="J723" s="66">
        <f>IF(D723&lt;0,0,D723*H723)</f>
        <v>0</v>
      </c>
      <c r="K723" s="53">
        <f>SUM(I723:J723)</f>
        <v>0</v>
      </c>
    </row>
    <row r="724" spans="1:11" ht="15" customHeight="1" x14ac:dyDescent="0.3">
      <c r="A724" s="47"/>
      <c r="B724" s="48"/>
      <c r="C724" s="49"/>
      <c r="D724" s="52"/>
      <c r="E724" s="52"/>
      <c r="F724" s="52"/>
      <c r="G724" s="66"/>
      <c r="H724" s="66"/>
      <c r="I724" s="52"/>
      <c r="J724" s="66"/>
      <c r="K724" s="53"/>
    </row>
    <row r="725" spans="1:11" s="83" customFormat="1" ht="15" hidden="1" customHeight="1" x14ac:dyDescent="0.3">
      <c r="A725" s="76"/>
      <c r="B725" s="37" t="s">
        <v>112</v>
      </c>
      <c r="C725" s="77"/>
      <c r="D725" s="80">
        <f>[1]ISIAN_RAB!K44</f>
        <v>0</v>
      </c>
      <c r="E725" s="80"/>
      <c r="F725" s="80"/>
      <c r="G725" s="80"/>
      <c r="H725" s="80"/>
      <c r="I725" s="80"/>
      <c r="J725" s="81"/>
      <c r="K725" s="82"/>
    </row>
    <row r="726" spans="1:11" s="63" customFormat="1" ht="15" hidden="1" customHeight="1" x14ac:dyDescent="0.3">
      <c r="A726" s="56"/>
      <c r="B726" s="57" t="s">
        <v>113</v>
      </c>
      <c r="C726" s="58" t="s">
        <v>26</v>
      </c>
      <c r="D726" s="278">
        <f>[1]ISIAN_RAB!L42</f>
        <v>5</v>
      </c>
      <c r="E726" s="61"/>
      <c r="F726" s="61"/>
      <c r="G726" s="181"/>
      <c r="H726" s="181"/>
      <c r="I726" s="61"/>
      <c r="J726" s="181"/>
      <c r="K726" s="62"/>
    </row>
    <row r="727" spans="1:11" s="295" customFormat="1" ht="15" hidden="1" customHeight="1" x14ac:dyDescent="0.3">
      <c r="A727" s="289">
        <v>337</v>
      </c>
      <c r="B727" s="290" t="str">
        <f>VLOOKUP(A727,'[1]HS_SEP 24'!$B$12:$D$519,2,FALSE)</f>
        <v>Earthing Rod 16 mm - 1,5 m+clamp - TR- besi As, Electroplatting tembaga 35 micron</v>
      </c>
      <c r="C727" s="291" t="s">
        <v>26</v>
      </c>
      <c r="D727" s="292">
        <f>D726</f>
        <v>5</v>
      </c>
      <c r="E727" s="292">
        <f t="shared" ref="E727:E735" si="161">D727-F727</f>
        <v>5</v>
      </c>
      <c r="F727" s="292">
        <f t="shared" ref="F727:F735" si="162">IF(G727="PLN",D727,0)</f>
        <v>0</v>
      </c>
      <c r="G727" s="293">
        <f>IF([1]ISIAN_RAB!$G$18=4,(VLOOKUP(RINCIAN_RAB_JASA!A727,'[1]HS_SEP 24'!$B$12:P1058,13,FALSE)),(VLOOKUP(RINCIAN_RAB_JASA!A727,'[1]HS_SEP 24'!$B$12:$P$520,4,FALSE)))</f>
        <v>192580</v>
      </c>
      <c r="H727" s="293">
        <f>IF([1]ISIAN_RAB!$G$18=4,(VLOOKUP(A727,'[1]HS_SEP 24'!$B$12:$P$519,14,FALSE)),(IF([1]ISIAN_RAB!$G$18=2,(VLOOKUP(A727,'[1]HS_SEP 24'!$B$12:$P$519,7,FALSE)),(IF([1]ISIAN_RAB!$G$18=3,(VLOOKUP(A727,'[1]HS_SEP 24'!$B$12:$P5057,9,FALSE)),(IF([1]ISIAN_RAB!$G$18=5,(VLOOKUP(A727,'[1]HS_SEP 24'!$B$12:$P$519,11,FALSE)),"salah")))))))</f>
        <v>52656.119971804801</v>
      </c>
      <c r="I727" s="292">
        <f t="shared" ref="I727:I735" si="163">IF(E727&lt;0,0,IF(G727="PLN","PLN",E727*G727))</f>
        <v>962900</v>
      </c>
      <c r="J727" s="293">
        <f t="shared" ref="J727:J735" si="164">IF(D727&lt;0,0,D727*H727)</f>
        <v>263280.59985902399</v>
      </c>
      <c r="K727" s="294">
        <f t="shared" ref="K727:K735" si="165">SUM(I727:J727)</f>
        <v>1226180.5998590239</v>
      </c>
    </row>
    <row r="728" spans="1:11" ht="15" hidden="1" customHeight="1" x14ac:dyDescent="0.3">
      <c r="A728" s="47">
        <v>259</v>
      </c>
      <c r="B728" s="48" t="str">
        <f>VLOOKUP(A728,'[1]HS_SEP 24'!$B$12:$D$519,2,FALSE)</f>
        <v>AAAC - 70 sq mm</v>
      </c>
      <c r="C728" s="49" t="s">
        <v>25</v>
      </c>
      <c r="D728" s="52">
        <f>D726*8</f>
        <v>40</v>
      </c>
      <c r="E728" s="52">
        <f t="shared" si="161"/>
        <v>0</v>
      </c>
      <c r="F728" s="52">
        <f t="shared" si="162"/>
        <v>40</v>
      </c>
      <c r="G728" s="66" t="str">
        <f>IF([1]ISIAN_RAB!$G$18=4,(VLOOKUP(RINCIAN_RAB_JASA!A728,'[1]HS_SEP 24'!$B$12:P1059,13,FALSE)),(VLOOKUP(RINCIAN_RAB_JASA!A728,'[1]HS_SEP 24'!$B$12:$P$520,4,FALSE)))</f>
        <v>PLN</v>
      </c>
      <c r="H728" s="66">
        <f>IF([1]ISIAN_RAB!$G$18=4,(VLOOKUP(A728,'[1]HS_SEP 24'!$B$12:$P$519,14,FALSE)),(IF([1]ISIAN_RAB!$G$18=2,(VLOOKUP(A728,'[1]HS_SEP 24'!$B$12:$P$519,7,FALSE)),(IF([1]ISIAN_RAB!$G$18=3,(VLOOKUP(A728,'[1]HS_SEP 24'!$B$12:$P5058,9,FALSE)),(IF([1]ISIAN_RAB!$G$18=5,(VLOOKUP(A728,'[1]HS_SEP 24'!$B$12:$P$519,11,FALSE)),"salah")))))))</f>
        <v>1804.76999903362</v>
      </c>
      <c r="I728" s="52" t="str">
        <f t="shared" si="163"/>
        <v>PLN</v>
      </c>
      <c r="J728" s="66">
        <f t="shared" si="164"/>
        <v>72190.799961344805</v>
      </c>
      <c r="K728" s="53">
        <f t="shared" si="165"/>
        <v>72190.799961344805</v>
      </c>
    </row>
    <row r="729" spans="1:11" ht="15" hidden="1" customHeight="1" x14ac:dyDescent="0.3">
      <c r="A729" s="47">
        <v>247</v>
      </c>
      <c r="B729" s="48" t="str">
        <f>VLOOKUP(A729,'[1]HS_SEP 24'!$B$12:$D$519,2,FALSE)</f>
        <v>Terminal Lug 70 mm - Al/Cu 1 Hole</v>
      </c>
      <c r="C729" s="49" t="s">
        <v>28</v>
      </c>
      <c r="D729" s="52">
        <f>D726*1</f>
        <v>5</v>
      </c>
      <c r="E729" s="52">
        <f t="shared" si="161"/>
        <v>0</v>
      </c>
      <c r="F729" s="52">
        <f t="shared" si="162"/>
        <v>5</v>
      </c>
      <c r="G729" s="66" t="str">
        <f>IF([1]ISIAN_RAB!$G$18=4,(VLOOKUP(RINCIAN_RAB_JASA!A729,'[1]HS_SEP 24'!$B$12:P1060,13,FALSE)),(VLOOKUP(RINCIAN_RAB_JASA!A729,'[1]HS_SEP 24'!$B$12:$P$520,4,FALSE)))</f>
        <v>PLN</v>
      </c>
      <c r="H729" s="66">
        <f>IF([1]ISIAN_RAB!$G$18=4,(VLOOKUP(A729,'[1]HS_SEP 24'!$B$12:$P$519,14,FALSE)),(IF([1]ISIAN_RAB!$G$18=2,(VLOOKUP(A729,'[1]HS_SEP 24'!$B$12:$P$519,7,FALSE)),(IF([1]ISIAN_RAB!$G$18=3,(VLOOKUP(A729,'[1]HS_SEP 24'!$B$12:$P5059,9,FALSE)),(IF([1]ISIAN_RAB!$G$18=5,(VLOOKUP(A729,'[1]HS_SEP 24'!$B$12:$P$519,11,FALSE)),"salah")))))))</f>
        <v>11719.6199937246</v>
      </c>
      <c r="I729" s="52" t="str">
        <f t="shared" si="163"/>
        <v>PLN</v>
      </c>
      <c r="J729" s="66">
        <f t="shared" si="164"/>
        <v>58598.099968622999</v>
      </c>
      <c r="K729" s="53">
        <f t="shared" si="165"/>
        <v>58598.099968622999</v>
      </c>
    </row>
    <row r="730" spans="1:11" ht="15" hidden="1" customHeight="1" x14ac:dyDescent="0.3">
      <c r="A730" s="47">
        <v>290</v>
      </c>
      <c r="B730" s="48" t="str">
        <f>VLOOKUP(A730,'[1]HS_SEP 24'!$B$12:$D$519,2,FALSE)</f>
        <v xml:space="preserve">Bolt M.12 x 30 + Washer Cu </v>
      </c>
      <c r="C730" s="49" t="s">
        <v>28</v>
      </c>
      <c r="D730" s="52">
        <f>D729*1</f>
        <v>5</v>
      </c>
      <c r="E730" s="52">
        <f t="shared" si="161"/>
        <v>5</v>
      </c>
      <c r="F730" s="52">
        <f t="shared" si="162"/>
        <v>0</v>
      </c>
      <c r="G730" s="66">
        <f>IF([1]ISIAN_RAB!$G$18=4,(VLOOKUP(RINCIAN_RAB_JASA!A730,'[1]HS_SEP 24'!$B$12:P1061,13,FALSE)),(VLOOKUP(RINCIAN_RAB_JASA!A730,'[1]HS_SEP 24'!$B$12:$P$520,4,FALSE)))</f>
        <v>13697</v>
      </c>
      <c r="H730" s="66">
        <f>IF([1]ISIAN_RAB!$G$18=4,(VLOOKUP(A730,'[1]HS_SEP 24'!$B$12:$P$519,14,FALSE)),(IF([1]ISIAN_RAB!$G$18=2,(VLOOKUP(A730,'[1]HS_SEP 24'!$B$12:$P$519,7,FALSE)),(IF([1]ISIAN_RAB!$G$18=3,(VLOOKUP(A730,'[1]HS_SEP 24'!$B$12:$P5060,9,FALSE)),(IF([1]ISIAN_RAB!$G$18=5,(VLOOKUP(A730,'[1]HS_SEP 24'!$B$12:$P$519,11,FALSE)),"salah")))))))</f>
        <v>2397.7799987160902</v>
      </c>
      <c r="I730" s="52">
        <f t="shared" si="163"/>
        <v>68485</v>
      </c>
      <c r="J730" s="66">
        <f t="shared" si="164"/>
        <v>11988.899993580451</v>
      </c>
      <c r="K730" s="53">
        <f t="shared" si="165"/>
        <v>80473.899993580446</v>
      </c>
    </row>
    <row r="731" spans="1:11" ht="15" hidden="1" customHeight="1" x14ac:dyDescent="0.3">
      <c r="A731" s="47">
        <v>452</v>
      </c>
      <c r="B731" s="48" t="str">
        <f>VLOOKUP(A731,'[1]HS_SEP 24'!$B$12:$D$519,2,FALSE)</f>
        <v xml:space="preserve">Stainless Steel Strip non magnetic </v>
      </c>
      <c r="C731" s="49" t="s">
        <v>25</v>
      </c>
      <c r="D731" s="52">
        <f>0.75*4*D726</f>
        <v>15</v>
      </c>
      <c r="E731" s="52">
        <f t="shared" si="161"/>
        <v>15</v>
      </c>
      <c r="F731" s="52">
        <f t="shared" si="162"/>
        <v>0</v>
      </c>
      <c r="G731" s="66">
        <f>IF([1]ISIAN_RAB!$G$18=4,(VLOOKUP(RINCIAN_RAB_JASA!A731,'[1]HS_SEP 24'!$B$12:P1062,13,FALSE)),(VLOOKUP(RINCIAN_RAB_JASA!A731,'[1]HS_SEP 24'!$B$12:$P$520,4,FALSE)))</f>
        <v>13764</v>
      </c>
      <c r="H731" s="66">
        <f>IF([1]ISIAN_RAB!$G$18=4,(VLOOKUP(A731,'[1]HS_SEP 24'!$B$12:$P$519,14,FALSE)),(IF([1]ISIAN_RAB!$G$18=2,(VLOOKUP(A731,'[1]HS_SEP 24'!$B$12:$P$519,7,FALSE)),(IF([1]ISIAN_RAB!$G$18=3,(VLOOKUP(A731,'[1]HS_SEP 24'!$B$12:$P5061,9,FALSE)),(IF([1]ISIAN_RAB!$G$18=5,(VLOOKUP(A731,'[1]HS_SEP 24'!$B$12:$P$519,11,FALSE)),"salah")))))))</f>
        <v>5114.3399972614798</v>
      </c>
      <c r="I731" s="52">
        <f t="shared" si="163"/>
        <v>206460</v>
      </c>
      <c r="J731" s="66">
        <f t="shared" si="164"/>
        <v>76715.09995892219</v>
      </c>
      <c r="K731" s="53">
        <f t="shared" si="165"/>
        <v>283175.09995892219</v>
      </c>
    </row>
    <row r="732" spans="1:11" ht="15" hidden="1" customHeight="1" x14ac:dyDescent="0.3">
      <c r="A732" s="47">
        <v>453</v>
      </c>
      <c r="B732" s="48" t="str">
        <f>VLOOKUP(A732,'[1]HS_SEP 24'!$B$12:$D$519,2,FALSE)</f>
        <v>Stoping Buckle non magnetic</v>
      </c>
      <c r="C732" s="49" t="s">
        <v>28</v>
      </c>
      <c r="D732" s="52">
        <f>D727*4</f>
        <v>20</v>
      </c>
      <c r="E732" s="52">
        <f t="shared" si="161"/>
        <v>20</v>
      </c>
      <c r="F732" s="52">
        <f t="shared" si="162"/>
        <v>0</v>
      </c>
      <c r="G732" s="66">
        <f>IF([1]ISIAN_RAB!$G$18=4,(VLOOKUP(RINCIAN_RAB_JASA!A732,'[1]HS_SEP 24'!$B$12:P1063,13,FALSE)),(VLOOKUP(RINCIAN_RAB_JASA!A732,'[1]HS_SEP 24'!$B$12:$P$520,4,FALSE)))</f>
        <v>3834</v>
      </c>
      <c r="H732" s="66">
        <f>IF([1]ISIAN_RAB!$G$18=4,(VLOOKUP(A732,'[1]HS_SEP 24'!$B$12:$P$519,14,FALSE)),(IF([1]ISIAN_RAB!$G$18=2,(VLOOKUP(A732,'[1]HS_SEP 24'!$B$12:$P$519,7,FALSE)),(IF([1]ISIAN_RAB!$G$18=3,(VLOOKUP(A732,'[1]HS_SEP 24'!$B$12:$P5062,9,FALSE)),(IF([1]ISIAN_RAB!$G$18=5,(VLOOKUP(A732,'[1]HS_SEP 24'!$B$12:$P$519,11,FALSE)),"salah")))))))</f>
        <v>3356.0999982029398</v>
      </c>
      <c r="I732" s="52">
        <f t="shared" si="163"/>
        <v>76680</v>
      </c>
      <c r="J732" s="66">
        <f t="shared" si="164"/>
        <v>67121.999964058792</v>
      </c>
      <c r="K732" s="53">
        <f t="shared" si="165"/>
        <v>143801.99996405881</v>
      </c>
    </row>
    <row r="733" spans="1:11" ht="15" hidden="1" customHeight="1" x14ac:dyDescent="0.3">
      <c r="A733" s="47">
        <v>383</v>
      </c>
      <c r="B733" s="48" t="str">
        <f>VLOOKUP(A733,'[1]HS_SEP 24'!$B$12:$D$519,2,FALSE)</f>
        <v>Link - HDG</v>
      </c>
      <c r="C733" s="49" t="s">
        <v>28</v>
      </c>
      <c r="D733" s="52">
        <f>D726*3</f>
        <v>15</v>
      </c>
      <c r="E733" s="52">
        <f t="shared" si="161"/>
        <v>15</v>
      </c>
      <c r="F733" s="52">
        <f t="shared" si="162"/>
        <v>0</v>
      </c>
      <c r="G733" s="66">
        <f>IF([1]ISIAN_RAB!$G$18=4,(VLOOKUP(RINCIAN_RAB_JASA!A733,'[1]HS_SEP 24'!$B$12:P1064,13,FALSE)),(VLOOKUP(RINCIAN_RAB_JASA!A733,'[1]HS_SEP 24'!$B$12:$P$520,4,FALSE)))</f>
        <v>3834</v>
      </c>
      <c r="H733" s="66">
        <f>IF([1]ISIAN_RAB!$G$18=4,(VLOOKUP(A733,'[1]HS_SEP 24'!$B$12:$P$519,14,FALSE)),(IF([1]ISIAN_RAB!$G$18=2,(VLOOKUP(A733,'[1]HS_SEP 24'!$B$12:$P$519,7,FALSE)),(IF([1]ISIAN_RAB!$G$18=3,(VLOOKUP(A733,'[1]HS_SEP 24'!$B$12:$P5063,9,FALSE)),(IF([1]ISIAN_RAB!$G$18=5,(VLOOKUP(A733,'[1]HS_SEP 24'!$B$12:$P$519,11,FALSE)),"salah")))))))</f>
        <v>1921.5899989710699</v>
      </c>
      <c r="I733" s="52">
        <f t="shared" si="163"/>
        <v>57510</v>
      </c>
      <c r="J733" s="66">
        <f t="shared" si="164"/>
        <v>28823.849984566048</v>
      </c>
      <c r="K733" s="53">
        <f t="shared" si="165"/>
        <v>86333.849984566041</v>
      </c>
    </row>
    <row r="734" spans="1:11" ht="15" hidden="1" customHeight="1" x14ac:dyDescent="0.3">
      <c r="A734" s="47">
        <v>423</v>
      </c>
      <c r="B734" s="48" t="str">
        <f>VLOOKUP(A734,'[1]HS_SEP 24'!$B$12:$D$519,2,FALSE)</f>
        <v>Pipa Galvanized 3/4" - 4 m (tebal= 1,6 mm)</v>
      </c>
      <c r="C734" s="49" t="s">
        <v>28</v>
      </c>
      <c r="D734" s="52">
        <f>D726</f>
        <v>5</v>
      </c>
      <c r="E734" s="52">
        <f t="shared" si="161"/>
        <v>5</v>
      </c>
      <c r="F734" s="52">
        <f t="shared" si="162"/>
        <v>0</v>
      </c>
      <c r="G734" s="66">
        <f>IF([1]ISIAN_RAB!$G$18=4,(VLOOKUP(RINCIAN_RAB_JASA!A734,'[1]HS_SEP 24'!$B$12:P1065,13,FALSE)),(VLOOKUP(RINCIAN_RAB_JASA!A734,'[1]HS_SEP 24'!$B$12:$P$520,4,FALSE)))</f>
        <v>146709</v>
      </c>
      <c r="H734" s="66">
        <f>IF([1]ISIAN_RAB!$G$18=4,(VLOOKUP(A734,'[1]HS_SEP 24'!$B$12:$P$519,14,FALSE)),(IF([1]ISIAN_RAB!$G$18=2,(VLOOKUP(A734,'[1]HS_SEP 24'!$B$12:$P$519,7,FALSE)),(IF([1]ISIAN_RAB!$G$18=3,(VLOOKUP(A734,'[1]HS_SEP 24'!$B$12:$P5064,9,FALSE)),(IF([1]ISIAN_RAB!$G$18=5,(VLOOKUP(A734,'[1]HS_SEP 24'!$B$12:$P$519,11,FALSE)),"salah")))))))</f>
        <v>10239.5699945171</v>
      </c>
      <c r="I734" s="52">
        <f t="shared" si="163"/>
        <v>733545</v>
      </c>
      <c r="J734" s="66">
        <f t="shared" si="164"/>
        <v>51197.8499725855</v>
      </c>
      <c r="K734" s="53">
        <f t="shared" si="165"/>
        <v>784742.84997258545</v>
      </c>
    </row>
    <row r="735" spans="1:11" ht="15" hidden="1" customHeight="1" x14ac:dyDescent="0.3">
      <c r="A735" s="47">
        <v>378</v>
      </c>
      <c r="B735" s="48" t="str">
        <f>VLOOKUP(A735,'[1]HS_SEP 24'!$B$12:$D$519,2,FALSE)</f>
        <v xml:space="preserve">Line Tap Connector 50-70/35-50 mm type G </v>
      </c>
      <c r="C735" s="49" t="s">
        <v>28</v>
      </c>
      <c r="D735" s="52">
        <f>D726</f>
        <v>5</v>
      </c>
      <c r="E735" s="52">
        <f t="shared" si="161"/>
        <v>0</v>
      </c>
      <c r="F735" s="52">
        <f t="shared" si="162"/>
        <v>5</v>
      </c>
      <c r="G735" s="66" t="str">
        <f>IF([1]ISIAN_RAB!$G$18=4,(VLOOKUP(RINCIAN_RAB_JASA!A735,'[1]HS_SEP 24'!$B$12:P1066,13,FALSE)),(VLOOKUP(RINCIAN_RAB_JASA!A735,'[1]HS_SEP 24'!$B$12:$P$520,4,FALSE)))</f>
        <v>PLN</v>
      </c>
      <c r="H735" s="66">
        <f>IF([1]ISIAN_RAB!$G$18=4,(VLOOKUP(A735,'[1]HS_SEP 24'!$B$12:$P$519,14,FALSE)),(IF([1]ISIAN_RAB!$G$18=2,(VLOOKUP(A735,'[1]HS_SEP 24'!$B$12:$P$519,7,FALSE)),(IF([1]ISIAN_RAB!$G$18=3,(VLOOKUP(A735,'[1]HS_SEP 24'!$B$12:$P5065,9,FALSE)),(IF([1]ISIAN_RAB!$G$18=5,(VLOOKUP(A735,'[1]HS_SEP 24'!$B$12:$P$519,11,FALSE)),"salah")))))))</f>
        <v>10654.379994295001</v>
      </c>
      <c r="I735" s="52" t="str">
        <f t="shared" si="163"/>
        <v>PLN</v>
      </c>
      <c r="J735" s="66">
        <f t="shared" si="164"/>
        <v>53271.899971475003</v>
      </c>
      <c r="K735" s="53">
        <f t="shared" si="165"/>
        <v>53271.899971475003</v>
      </c>
    </row>
    <row r="736" spans="1:11" ht="15" hidden="1" customHeight="1" x14ac:dyDescent="0.3">
      <c r="A736" s="47"/>
      <c r="B736" s="48"/>
      <c r="C736" s="49"/>
      <c r="D736" s="52"/>
      <c r="E736" s="52"/>
      <c r="F736" s="52"/>
      <c r="G736" s="52"/>
      <c r="H736" s="52"/>
      <c r="I736" s="52"/>
      <c r="J736" s="66"/>
      <c r="K736" s="53"/>
    </row>
    <row r="737" spans="1:13" s="43" customFormat="1" ht="15" hidden="1" customHeight="1" x14ac:dyDescent="0.3">
      <c r="A737" s="36"/>
      <c r="B737" s="37" t="s">
        <v>114</v>
      </c>
      <c r="C737" s="38"/>
      <c r="D737" s="54"/>
      <c r="E737" s="54"/>
      <c r="F737" s="54"/>
      <c r="G737" s="54"/>
      <c r="H737" s="54"/>
      <c r="I737" s="54"/>
      <c r="J737" s="41"/>
      <c r="K737" s="55"/>
    </row>
    <row r="738" spans="1:13" s="63" customFormat="1" ht="15" hidden="1" customHeight="1" x14ac:dyDescent="0.3">
      <c r="A738" s="56"/>
      <c r="B738" s="57" t="s">
        <v>115</v>
      </c>
      <c r="C738" s="58" t="s">
        <v>116</v>
      </c>
      <c r="D738" s="296" t="e">
        <f>#REF!</f>
        <v>#REF!</v>
      </c>
      <c r="E738" s="61"/>
      <c r="F738" s="61"/>
      <c r="G738" s="61"/>
      <c r="H738" s="61"/>
      <c r="I738" s="61"/>
      <c r="J738" s="181"/>
      <c r="K738" s="62"/>
    </row>
    <row r="739" spans="1:13" ht="15" hidden="1" customHeight="1" x14ac:dyDescent="0.3">
      <c r="A739" s="47">
        <v>408</v>
      </c>
      <c r="B739" s="48" t="str">
        <f>VLOOKUP(A739,'[1]HS_SEP 24'!$B$12:$D$519,2,FALSE)</f>
        <v>NFA2X-T;3x70 + 1x70 mm2</v>
      </c>
      <c r="C739" s="49" t="s">
        <v>25</v>
      </c>
      <c r="D739" s="297" t="e">
        <f>ROUND(D738*1.03,0)</f>
        <v>#REF!</v>
      </c>
      <c r="E739" s="52" t="e">
        <f>D739-F739</f>
        <v>#REF!</v>
      </c>
      <c r="F739" s="52" t="e">
        <f>IF(G739="PLN",D739,0)</f>
        <v>#REF!</v>
      </c>
      <c r="G739" s="66" t="str">
        <f>IF([1]ISIAN_RAB!$G$18=4,(VLOOKUP(RINCIAN_RAB_JASA!A739,'[1]HS_SEP 24'!$B$12:P1070,13,FALSE)),(VLOOKUP(RINCIAN_RAB_JASA!A739,'[1]HS_SEP 24'!$B$12:$P$520,4,FALSE)))</f>
        <v>PLN</v>
      </c>
      <c r="H739" s="66">
        <f>IF([1]ISIAN_RAB!$G$18=4,(VLOOKUP(A739,'[1]HS_SEP 24'!$B$12:$P$519,14,FALSE)),(IF([1]ISIAN_RAB!$G$18=2,(VLOOKUP(A739,'[1]HS_SEP 24'!$B$12:$P$519,7,FALSE)),(IF([1]ISIAN_RAB!$G$18=3,(VLOOKUP(A739,'[1]HS_SEP 24'!$B$12:$P5069,9,FALSE)),(IF([1]ISIAN_RAB!$G$18=5,(VLOOKUP(A739,'[1]HS_SEP 24'!$B$12:$P$519,11,FALSE)),"salah")))))))</f>
        <v>13893.659992560501</v>
      </c>
      <c r="I739" s="52" t="e">
        <f>IF(E739&lt;0,0,IF(G739="PLN","PLN",E739*G739))</f>
        <v>#REF!</v>
      </c>
      <c r="J739" s="66" t="e">
        <f>IF(D739&lt;0,0,D739*H739)</f>
        <v>#REF!</v>
      </c>
      <c r="K739" s="53" t="e">
        <f>SUM(I739:J739)</f>
        <v>#REF!</v>
      </c>
    </row>
    <row r="740" spans="1:13" ht="15" hidden="1" customHeight="1" x14ac:dyDescent="0.3">
      <c r="A740" s="47"/>
      <c r="B740" s="48" t="s">
        <v>96</v>
      </c>
      <c r="C740" s="49" t="s">
        <v>28</v>
      </c>
      <c r="D740" s="52">
        <f>[1]ISIAN_RAB!L43</f>
        <v>0</v>
      </c>
      <c r="E740" s="52">
        <f>D740-F740</f>
        <v>0</v>
      </c>
      <c r="F740" s="52">
        <f>IF(G740="PLN",D740,0)</f>
        <v>0</v>
      </c>
      <c r="G740" s="66" t="s">
        <v>19</v>
      </c>
      <c r="H740" s="66"/>
      <c r="I740" s="52" t="str">
        <f>IF(E740&lt;0,0,IF(G740="PLN","PLN",E740*G740))</f>
        <v>PLN</v>
      </c>
      <c r="J740" s="66">
        <f>IF(D740&lt;0,0,D740*H740)</f>
        <v>0</v>
      </c>
      <c r="K740" s="53">
        <f>SUM(I740:J740)</f>
        <v>0</v>
      </c>
    </row>
    <row r="741" spans="1:13" ht="15" hidden="1" customHeight="1" x14ac:dyDescent="0.3">
      <c r="A741" s="47"/>
      <c r="B741" s="48"/>
      <c r="C741" s="49"/>
      <c r="D741" s="52"/>
      <c r="E741" s="52"/>
      <c r="F741" s="52"/>
      <c r="G741" s="52"/>
      <c r="H741" s="52"/>
      <c r="I741" s="52"/>
      <c r="J741" s="66"/>
      <c r="K741" s="53"/>
    </row>
    <row r="742" spans="1:13" s="83" customFormat="1" ht="15" hidden="1" customHeight="1" x14ac:dyDescent="0.3">
      <c r="A742" s="76"/>
      <c r="B742" s="37" t="s">
        <v>117</v>
      </c>
      <c r="C742" s="77"/>
      <c r="D742" s="80" t="e">
        <f>TRUNC((D739/1000)/1)*1</f>
        <v>#REF!</v>
      </c>
      <c r="E742" s="80"/>
      <c r="F742" s="80">
        <v>0</v>
      </c>
      <c r="G742" s="80"/>
      <c r="H742" s="80"/>
      <c r="I742" s="80"/>
      <c r="J742" s="81"/>
      <c r="K742" s="82"/>
    </row>
    <row r="743" spans="1:13" ht="15" hidden="1" customHeight="1" x14ac:dyDescent="0.3">
      <c r="A743" s="192">
        <v>82</v>
      </c>
      <c r="B743" s="48" t="str">
        <f>VLOOKUP(A743,'[1]HS_SEP 24'!$B$12:$D$519,2,FALSE)</f>
        <v>Insulated Tension Joint 70 mm</v>
      </c>
      <c r="C743" s="186" t="s">
        <v>28</v>
      </c>
      <c r="D743" s="66" t="e">
        <f>D742*4</f>
        <v>#REF!</v>
      </c>
      <c r="E743" s="52" t="e">
        <f>D743-F743</f>
        <v>#REF!</v>
      </c>
      <c r="F743" s="52">
        <f>IF(G743="PLN",D743,0)</f>
        <v>0</v>
      </c>
      <c r="G743" s="66">
        <f>IF([1]ISIAN_RAB!$G$18=4,(VLOOKUP(RINCIAN_RAB_JASA!A743,'[1]HS_SEP 24'!$B$12:P1075,13,FALSE)),(VLOOKUP(RINCIAN_RAB_JASA!A743,'[1]HS_SEP 24'!$B$12:$P$520,4,FALSE)))</f>
        <v>49401.2999799112</v>
      </c>
      <c r="H743" s="66">
        <f>IF([1]ISIAN_RAB!$G$18=4,(VLOOKUP(A743,'[1]HS_SEP 24'!$B$12:$P$519,14,FALSE)),(IF([1]ISIAN_RAB!$G$18=2,(VLOOKUP(A743,'[1]HS_SEP 24'!$B$12:$P$519,7,FALSE)),(IF([1]ISIAN_RAB!$G$18=3,(VLOOKUP(A743,'[1]HS_SEP 24'!$B$12:$P5074,9,FALSE)),(IF([1]ISIAN_RAB!$G$18=5,(VLOOKUP(A743,'[1]HS_SEP 24'!$B$12:$P$519,11,FALSE)),"salah")))))))</f>
        <v>6658.7399964345104</v>
      </c>
      <c r="I743" s="52" t="e">
        <f>IF(E743&lt;0,0,IF(G743="PLN","PLN",E743*G743))</f>
        <v>#REF!</v>
      </c>
      <c r="J743" s="66" t="e">
        <f>IF(D743&lt;0,0,D743*H743)</f>
        <v>#REF!</v>
      </c>
      <c r="K743" s="53" t="e">
        <f>SUM(I743:J743)</f>
        <v>#REF!</v>
      </c>
    </row>
    <row r="744" spans="1:13" ht="15" hidden="1" customHeight="1" x14ac:dyDescent="0.3">
      <c r="A744" s="192"/>
      <c r="B744" s="190"/>
      <c r="C744" s="186"/>
      <c r="D744" s="66"/>
      <c r="E744" s="66"/>
      <c r="F744" s="52"/>
      <c r="G744" s="66"/>
      <c r="H744" s="66"/>
      <c r="I744" s="66"/>
      <c r="J744" s="66"/>
      <c r="K744" s="53"/>
    </row>
    <row r="745" spans="1:13" s="43" customFormat="1" ht="15" hidden="1" customHeight="1" x14ac:dyDescent="0.3">
      <c r="A745" s="298"/>
      <c r="B745" s="299" t="s">
        <v>56</v>
      </c>
      <c r="C745" s="300">
        <v>0</v>
      </c>
      <c r="D745" s="41"/>
      <c r="E745" s="41"/>
      <c r="F745" s="54">
        <v>0</v>
      </c>
      <c r="G745" s="41"/>
      <c r="H745" s="41"/>
      <c r="I745" s="41">
        <v>0</v>
      </c>
      <c r="J745" s="41">
        <v>0</v>
      </c>
      <c r="K745" s="55">
        <v>0</v>
      </c>
    </row>
    <row r="746" spans="1:13" ht="15" hidden="1" customHeight="1" x14ac:dyDescent="0.3">
      <c r="A746" s="192">
        <v>31</v>
      </c>
      <c r="B746" s="48" t="str">
        <f>VLOOKUP(A746,'[1]HS_SEP 24'!$B$12:$D$519,2,FALSE)</f>
        <v>Commisioning test JTR termasuk NIDI</v>
      </c>
      <c r="C746" s="186" t="s">
        <v>57</v>
      </c>
      <c r="D746" s="66" t="e">
        <f>IF(D738&gt;0,1,0)</f>
        <v>#REF!</v>
      </c>
      <c r="E746" s="52" t="e">
        <f>D746-F746</f>
        <v>#REF!</v>
      </c>
      <c r="F746" s="52">
        <f>IF(G746="PLN",D746,0)</f>
        <v>0</v>
      </c>
      <c r="G746" s="66">
        <f>IF([1]ISIAN_RAB!$G$18=4,(VLOOKUP(RINCIAN_RAB_JASA!A746,'[1]HS_SEP 24'!$B$12:P1078,13,FALSE)),(VLOOKUP(RINCIAN_RAB_JASA!A746,'[1]HS_SEP 24'!$B$12:$P$520,4,FALSE)))</f>
        <v>0</v>
      </c>
      <c r="H746" s="66">
        <f>IF([1]ISIAN_RAB!$G$18=4,(VLOOKUP(A746,'[1]HS_SEP 24'!$B$12:$P$519,14,FALSE)),(IF([1]ISIAN_RAB!$G$18=2,(VLOOKUP(A746,'[1]HS_SEP 24'!$B$12:$P$519,7,FALSE)),(IF([1]ISIAN_RAB!$G$18=3,(VLOOKUP(A746,'[1]HS_SEP 24'!$B$12:$P5077,9,FALSE)),(IF([1]ISIAN_RAB!$G$18=5,(VLOOKUP(A746,'[1]HS_SEP 24'!$B$12:$P$519,11,FALSE)),"salah")))))))</f>
        <v>292981.58984312002</v>
      </c>
      <c r="I746" s="52" t="e">
        <f>IF(E746&lt;0,0,IF(G746="PLN","PLN",E746*G746))</f>
        <v>#REF!</v>
      </c>
      <c r="J746" s="66" t="e">
        <f>IF(D746&lt;0,0,D746*H746)</f>
        <v>#REF!</v>
      </c>
      <c r="K746" s="53" t="e">
        <f>SUM(I746:J746)</f>
        <v>#REF!</v>
      </c>
    </row>
    <row r="747" spans="1:13" ht="15" hidden="1" customHeight="1" x14ac:dyDescent="0.3">
      <c r="A747" s="192">
        <v>208</v>
      </c>
      <c r="B747" s="48" t="str">
        <f>VLOOKUP(A747,'[1]HS_SEP 24'!$B$12:$D$519,2,FALSE)</f>
        <v>Safety Cost K3L</v>
      </c>
      <c r="C747" s="186" t="s">
        <v>58</v>
      </c>
      <c r="D747" s="66" t="e">
        <f>IF(D739&gt;0,1,0)</f>
        <v>#REF!</v>
      </c>
      <c r="E747" s="52" t="e">
        <f>D747-F747</f>
        <v>#REF!</v>
      </c>
      <c r="F747" s="52">
        <f>IF(G747="PLN",D747,0)</f>
        <v>0</v>
      </c>
      <c r="G747" s="66">
        <f>IF([1]ISIAN_RAB!$G$18=4,(VLOOKUP(RINCIAN_RAB_JASA!A747,'[1]HS_SEP 24'!$B$12:P1079,13,FALSE)),(VLOOKUP(RINCIAN_RAB_JASA!A747,'[1]HS_SEP 24'!$B$12:$P$520,4,FALSE)))</f>
        <v>0</v>
      </c>
      <c r="H747" s="66">
        <f>IF([1]ISIAN_RAB!$G$18=4,(VLOOKUP(A747,'[1]HS_SEP 24'!$B$12:$P$519,14,FALSE)),(IF([1]ISIAN_RAB!$G$18=2,(VLOOKUP(A747,'[1]HS_SEP 24'!$B$12:$P$519,7,FALSE)),(IF([1]ISIAN_RAB!$G$18=3,(VLOOKUP(A747,'[1]HS_SEP 24'!$B$12:$P5078,9,FALSE)),(IF([1]ISIAN_RAB!$G$18=5,(VLOOKUP(A747,'[1]HS_SEP 24'!$B$12:$P$519,11,FALSE)),"salah")))))))</f>
        <v>259759.16986090899</v>
      </c>
      <c r="I747" s="52" t="e">
        <f>IF(E747&lt;0,0,IF(G747="PLN","PLN",E747*G747))</f>
        <v>#REF!</v>
      </c>
      <c r="J747" s="66" t="e">
        <f>IF(D747&lt;0,0,D747*H747)</f>
        <v>#REF!</v>
      </c>
      <c r="K747" s="53" t="e">
        <f>SUM(I747:J747)</f>
        <v>#REF!</v>
      </c>
    </row>
    <row r="748" spans="1:13" ht="15" hidden="1" customHeight="1" x14ac:dyDescent="0.3">
      <c r="A748" s="192"/>
      <c r="B748" s="190" t="s">
        <v>118</v>
      </c>
      <c r="C748" s="186" t="s">
        <v>119</v>
      </c>
      <c r="D748" s="66">
        <v>0</v>
      </c>
      <c r="E748" s="66"/>
      <c r="F748" s="66"/>
      <c r="G748" s="66"/>
      <c r="H748" s="66"/>
      <c r="I748" s="66">
        <v>0</v>
      </c>
      <c r="J748" s="66">
        <v>0</v>
      </c>
      <c r="K748" s="53">
        <v>0</v>
      </c>
    </row>
    <row r="749" spans="1:13" ht="15" hidden="1" customHeight="1" x14ac:dyDescent="0.3">
      <c r="A749" s="192"/>
      <c r="B749" s="190" t="s">
        <v>120</v>
      </c>
      <c r="C749" s="186" t="s">
        <v>121</v>
      </c>
      <c r="D749" s="66">
        <v>0</v>
      </c>
      <c r="E749" s="66"/>
      <c r="F749" s="66"/>
      <c r="G749" s="66"/>
      <c r="H749" s="66"/>
      <c r="I749" s="66"/>
      <c r="J749" s="52">
        <v>0</v>
      </c>
      <c r="K749" s="53">
        <v>0</v>
      </c>
    </row>
    <row r="750" spans="1:13" ht="15" hidden="1" customHeight="1" x14ac:dyDescent="0.3">
      <c r="A750" s="192"/>
      <c r="B750" s="168"/>
      <c r="C750" s="245"/>
      <c r="D750" s="245"/>
      <c r="E750" s="245"/>
      <c r="F750" s="245"/>
      <c r="G750" s="301"/>
      <c r="H750" s="301"/>
      <c r="I750" s="66"/>
      <c r="J750" s="66"/>
      <c r="K750" s="134"/>
    </row>
    <row r="751" spans="1:13" ht="15" hidden="1" customHeight="1" thickBot="1" x14ac:dyDescent="0.35">
      <c r="A751" s="156" t="s">
        <v>16</v>
      </c>
      <c r="B751" s="157"/>
      <c r="C751" s="157"/>
      <c r="D751" s="157"/>
      <c r="E751" s="157"/>
      <c r="F751" s="157"/>
      <c r="G751" s="157"/>
      <c r="H751" s="158"/>
      <c r="I751" s="159" t="e">
        <f>SUM(I645:I750)</f>
        <v>#REF!</v>
      </c>
      <c r="J751" s="159" t="e">
        <f>SUM(J645:J750)</f>
        <v>#REF!</v>
      </c>
      <c r="K751" s="160" t="e">
        <f>SUM(K645:K750)</f>
        <v>#REF!</v>
      </c>
    </row>
    <row r="752" spans="1:13" ht="15" hidden="1" customHeight="1" thickTop="1" x14ac:dyDescent="0.3">
      <c r="A752" s="161"/>
      <c r="B752" s="162" t="s">
        <v>59</v>
      </c>
      <c r="C752" s="163"/>
      <c r="D752" s="163"/>
      <c r="E752" s="163"/>
      <c r="F752" s="163"/>
      <c r="G752" s="164"/>
      <c r="H752" s="165"/>
      <c r="I752" s="164" t="e">
        <f>I751</f>
        <v>#REF!</v>
      </c>
      <c r="J752" s="164"/>
      <c r="K752" s="166" t="e">
        <f>I752+J752</f>
        <v>#REF!</v>
      </c>
      <c r="M752" s="87"/>
    </row>
    <row r="753" spans="1:15" ht="15" hidden="1" customHeight="1" x14ac:dyDescent="0.3">
      <c r="A753" s="167"/>
      <c r="B753" s="168" t="s">
        <v>60</v>
      </c>
      <c r="C753" s="169"/>
      <c r="D753" s="169"/>
      <c r="E753" s="169"/>
      <c r="F753" s="169"/>
      <c r="G753" s="170"/>
      <c r="H753" s="66"/>
      <c r="I753" s="170"/>
      <c r="J753" s="170" t="e">
        <f>J751</f>
        <v>#REF!</v>
      </c>
      <c r="K753" s="171" t="e">
        <f>I753+J753</f>
        <v>#REF!</v>
      </c>
      <c r="M753" s="87">
        <v>21483169.2771683</v>
      </c>
      <c r="N753" s="302">
        <f>M753*1.009009</f>
        <v>21676711.149186309</v>
      </c>
      <c r="O753" s="302">
        <f>M754-N753</f>
        <v>0.12798199057579041</v>
      </c>
    </row>
    <row r="754" spans="1:15" ht="15" hidden="1" customHeight="1" x14ac:dyDescent="0.3">
      <c r="A754" s="167"/>
      <c r="B754" s="168" t="s">
        <v>61</v>
      </c>
      <c r="C754" s="169"/>
      <c r="D754" s="169"/>
      <c r="E754" s="169"/>
      <c r="F754" s="169"/>
      <c r="G754" s="170"/>
      <c r="H754" s="66"/>
      <c r="I754" s="170"/>
      <c r="J754" s="170"/>
      <c r="K754" s="171" t="e">
        <f>K752+K753</f>
        <v>#REF!</v>
      </c>
      <c r="M754" s="87">
        <v>21676711.2771683</v>
      </c>
      <c r="N754" s="1">
        <f>M754/M753</f>
        <v>1.0090090059573142</v>
      </c>
    </row>
    <row r="755" spans="1:15" ht="15" hidden="1" customHeight="1" x14ac:dyDescent="0.3">
      <c r="A755" s="167"/>
      <c r="B755" s="168" t="s">
        <v>62</v>
      </c>
      <c r="C755" s="169"/>
      <c r="D755" s="169"/>
      <c r="E755" s="169"/>
      <c r="F755" s="169"/>
      <c r="G755" s="170"/>
      <c r="H755" s="66"/>
      <c r="I755" s="170"/>
      <c r="J755" s="170"/>
      <c r="K755" s="171" t="e">
        <f>ROUNDDOWN(K754*11%,0)</f>
        <v>#REF!</v>
      </c>
      <c r="M755" s="87"/>
    </row>
    <row r="756" spans="1:15" ht="15" hidden="1" customHeight="1" x14ac:dyDescent="0.3">
      <c r="A756" s="172"/>
      <c r="B756" s="168" t="s">
        <v>63</v>
      </c>
      <c r="C756" s="169"/>
      <c r="D756" s="169"/>
      <c r="E756" s="169"/>
      <c r="F756" s="169"/>
      <c r="G756" s="170"/>
      <c r="H756" s="170"/>
      <c r="I756" s="170"/>
      <c r="J756" s="170"/>
      <c r="K756" s="173" t="e">
        <f>K755+K754</f>
        <v>#REF!</v>
      </c>
      <c r="M756" s="87">
        <v>538133846</v>
      </c>
      <c r="N756" s="302">
        <f>M756*1.009009</f>
        <v>542981893.81861401</v>
      </c>
      <c r="O756" s="302">
        <f>N756-M757</f>
        <v>-5.1813859939575195</v>
      </c>
    </row>
    <row r="757" spans="1:15" ht="15" hidden="1" customHeight="1" thickBot="1" x14ac:dyDescent="0.35">
      <c r="A757" s="174"/>
      <c r="B757" s="175" t="s">
        <v>64</v>
      </c>
      <c r="C757" s="176"/>
      <c r="D757" s="176"/>
      <c r="E757" s="176"/>
      <c r="F757" s="176"/>
      <c r="G757" s="177"/>
      <c r="H757" s="177"/>
      <c r="I757" s="178"/>
      <c r="J757" s="178"/>
      <c r="K757" s="179" t="e">
        <f>ROUND(K756,0)</f>
        <v>#REF!</v>
      </c>
      <c r="M757" s="303">
        <v>542981899</v>
      </c>
      <c r="N757" s="304">
        <f>M757/M756</f>
        <v>1.0090090096284337</v>
      </c>
    </row>
    <row r="758" spans="1:15" ht="15" hidden="1" thickTop="1" x14ac:dyDescent="0.3">
      <c r="A758" s="6"/>
      <c r="B758" s="6"/>
      <c r="C758" s="15"/>
      <c r="D758" s="15"/>
      <c r="E758" s="15"/>
      <c r="F758" s="15"/>
      <c r="G758" s="16"/>
      <c r="H758" s="16"/>
      <c r="I758" s="16"/>
      <c r="J758" s="16"/>
      <c r="K758" s="16"/>
      <c r="M758" s="87"/>
      <c r="N758" s="305"/>
    </row>
    <row r="759" spans="1:15" hidden="1" x14ac:dyDescent="0.3">
      <c r="A759" s="6"/>
      <c r="B759" s="6"/>
      <c r="C759" s="15"/>
      <c r="D759" s="15"/>
      <c r="E759" s="15"/>
      <c r="F759" s="15"/>
      <c r="G759" s="16"/>
      <c r="H759" s="16"/>
      <c r="I759" s="16"/>
      <c r="J759" s="16"/>
      <c r="K759" s="16"/>
      <c r="M759" s="87">
        <v>28589053</v>
      </c>
      <c r="N759" s="302">
        <f>M760*1.009009</f>
        <v>28589053.150146</v>
      </c>
      <c r="O759" s="302">
        <f>N759-M759</f>
        <v>0.1501460000872612</v>
      </c>
    </row>
    <row r="760" spans="1:15" hidden="1" x14ac:dyDescent="0.3">
      <c r="A760" s="6"/>
      <c r="B760" s="6"/>
      <c r="C760" s="15"/>
      <c r="D760" s="15"/>
      <c r="E760" s="15"/>
      <c r="F760" s="15"/>
      <c r="G760" s="16"/>
      <c r="H760" s="16"/>
      <c r="I760" s="180" t="s">
        <v>65</v>
      </c>
      <c r="J760" s="16"/>
      <c r="K760" s="16"/>
      <c r="M760" s="87">
        <v>28333794</v>
      </c>
      <c r="N760" s="305">
        <f>M759/M760</f>
        <v>1.0090089947008156</v>
      </c>
    </row>
    <row r="761" spans="1:15" hidden="1" x14ac:dyDescent="0.3">
      <c r="A761" s="6"/>
      <c r="B761" s="6"/>
      <c r="C761" s="15"/>
      <c r="D761" s="15"/>
      <c r="E761" s="15"/>
      <c r="F761" s="15"/>
      <c r="G761" s="16"/>
      <c r="H761" s="16"/>
      <c r="I761" s="14" t="s">
        <v>66</v>
      </c>
      <c r="J761" s="16"/>
      <c r="K761" s="16"/>
      <c r="M761" s="87"/>
    </row>
    <row r="762" spans="1:15" hidden="1" x14ac:dyDescent="0.3">
      <c r="A762" s="6"/>
      <c r="B762" s="6"/>
      <c r="C762" s="15"/>
      <c r="D762" s="15"/>
      <c r="E762" s="15"/>
      <c r="F762" s="15"/>
      <c r="G762" s="16"/>
      <c r="H762" s="16"/>
      <c r="I762" s="180"/>
      <c r="J762" s="16"/>
      <c r="K762" s="16"/>
    </row>
    <row r="763" spans="1:15" hidden="1" x14ac:dyDescent="0.3">
      <c r="A763" s="6"/>
      <c r="B763" s="6"/>
      <c r="C763" s="15"/>
      <c r="D763" s="15"/>
      <c r="E763" s="15"/>
      <c r="F763" s="15"/>
      <c r="G763" s="16"/>
      <c r="H763" s="16"/>
      <c r="I763" s="180"/>
      <c r="J763" s="16"/>
      <c r="K763" s="16"/>
    </row>
    <row r="764" spans="1:15" hidden="1" x14ac:dyDescent="0.3">
      <c r="A764" s="6"/>
      <c r="B764" s="6"/>
      <c r="C764" s="15"/>
      <c r="D764" s="15"/>
      <c r="E764" s="15"/>
      <c r="F764" s="15"/>
      <c r="G764" s="16"/>
      <c r="H764" s="16"/>
      <c r="I764" s="180"/>
      <c r="J764" s="16"/>
      <c r="K764" s="16"/>
    </row>
    <row r="765" spans="1:15" hidden="1" x14ac:dyDescent="0.3">
      <c r="A765" s="6"/>
      <c r="B765" s="6"/>
      <c r="C765" s="15"/>
      <c r="D765" s="15"/>
      <c r="E765" s="15"/>
      <c r="F765" s="15"/>
      <c r="G765" s="16"/>
      <c r="H765" s="16"/>
      <c r="I765" s="180"/>
      <c r="J765" s="16"/>
      <c r="K765" s="16"/>
    </row>
    <row r="766" spans="1:15" hidden="1" x14ac:dyDescent="0.3">
      <c r="A766" s="6"/>
      <c r="B766" s="6"/>
      <c r="C766" s="15"/>
      <c r="D766" s="15"/>
      <c r="E766" s="15"/>
      <c r="F766" s="15"/>
      <c r="G766" s="16"/>
      <c r="H766" s="16"/>
      <c r="I766" s="180"/>
      <c r="J766" s="16"/>
      <c r="K766" s="16"/>
    </row>
    <row r="767" spans="1:15" hidden="1" x14ac:dyDescent="0.3">
      <c r="A767" s="6"/>
      <c r="B767" s="6"/>
      <c r="C767" s="15"/>
      <c r="D767" s="15"/>
      <c r="E767" s="15"/>
      <c r="F767" s="15"/>
      <c r="G767" s="16"/>
      <c r="H767" s="16"/>
      <c r="I767" s="180" t="s">
        <v>67</v>
      </c>
      <c r="J767" s="16"/>
      <c r="K767" s="16"/>
    </row>
    <row r="768" spans="1:15" x14ac:dyDescent="0.3">
      <c r="A768" s="6"/>
      <c r="B768" s="6"/>
      <c r="C768" s="15"/>
      <c r="D768" s="15"/>
      <c r="E768" s="15"/>
      <c r="F768" s="15"/>
      <c r="G768" s="16"/>
      <c r="H768" s="16"/>
      <c r="I768" s="16"/>
      <c r="J768" s="16"/>
      <c r="K768" s="16"/>
    </row>
    <row r="770" spans="1:3" x14ac:dyDescent="0.3">
      <c r="A770" s="306" t="s">
        <v>122</v>
      </c>
      <c r="B770" s="306"/>
      <c r="C770" s="306"/>
    </row>
    <row r="771" spans="1:3" x14ac:dyDescent="0.3">
      <c r="A771" s="306"/>
      <c r="B771" s="306"/>
      <c r="C771" s="306"/>
    </row>
    <row r="772" spans="1:3" x14ac:dyDescent="0.3">
      <c r="A772" s="307">
        <v>23</v>
      </c>
      <c r="B772" s="308" t="str">
        <f>VLOOKUP(A772,'[1]HS_SEP 24'!$B$12:$D$519,2,FALSE)</f>
        <v>Beton Block 400 x 400 x 100 - kotak</v>
      </c>
      <c r="C772" s="309">
        <f>SUMIF($A$286:$A$561,A772,$D$286:$D$561)</f>
        <v>0</v>
      </c>
    </row>
    <row r="773" spans="1:3" x14ac:dyDescent="0.3">
      <c r="A773" s="307">
        <v>501</v>
      </c>
      <c r="B773" s="308" t="str">
        <f>VLOOKUP(A773,'[1]HS_SEP 24'!$B$12:$D$519,2,FALSE)</f>
        <v>U - Bolt + Steel Plate TM/TR Bolt M.18 + 2 nut</v>
      </c>
      <c r="C773" s="309">
        <f>SUMIF($A$286:$A$561,A773,$D$286:$D$561)</f>
        <v>0</v>
      </c>
    </row>
    <row r="774" spans="1:3" x14ac:dyDescent="0.3">
      <c r="A774" s="307">
        <v>349</v>
      </c>
      <c r="B774" s="308" t="str">
        <f>VLOOKUP(A774,'[1]HS_SEP 24'!$B$12:$D$519,2,FALSE)</f>
        <v>Guy Wire Rod 5/8" (15 mm) - 2.500 mm - TM</v>
      </c>
      <c r="C774" s="309">
        <f>SUMIF($A$286:$A$561,A774,$D$286:$D$561)</f>
        <v>0</v>
      </c>
    </row>
    <row r="775" spans="1:3" x14ac:dyDescent="0.3">
      <c r="A775" s="307">
        <v>79</v>
      </c>
      <c r="B775" s="308" t="str">
        <f>VLOOKUP(A775,'[1]HS_SEP 24'!$B$12:$D$519,2,FALSE)</f>
        <v>Guy Insulator MV (TM) - belimbing</v>
      </c>
      <c r="C775" s="309">
        <f>SUMIF($A$286:$A$561,A775,$D$286:$D$561)</f>
        <v>0</v>
      </c>
    </row>
    <row r="776" spans="1:3" x14ac:dyDescent="0.3">
      <c r="A776" s="307">
        <v>439</v>
      </c>
      <c r="B776" s="308" t="str">
        <f>VLOOKUP(A776,'[1]HS_SEP 24'!$B$12:$D$519,2,FALSE)</f>
        <v>Preformed Termination 70 mm (542/u/2009)</v>
      </c>
      <c r="C776" s="309">
        <f>SUMIF($A$286:$A$561,A776,$D$286:$D$561)</f>
        <v>0</v>
      </c>
    </row>
    <row r="777" spans="1:3" x14ac:dyDescent="0.3">
      <c r="A777" s="307">
        <v>343</v>
      </c>
      <c r="B777" s="308" t="str">
        <f>VLOOKUP(A777,'[1]HS_SEP 24'!$B$12:$D$519,2,FALSE)</f>
        <v>Galvanized Steel Wire 70 mm - HDG</v>
      </c>
      <c r="C777" s="309">
        <f>SUMIF($A$286:$A$561,A777,$D$286:$D$561)</f>
        <v>0</v>
      </c>
    </row>
    <row r="778" spans="1:3" x14ac:dyDescent="0.3">
      <c r="A778" s="307">
        <v>450</v>
      </c>
      <c r="B778" s="308" t="str">
        <f>VLOOKUP(A778,'[1]HS_SEP 24'!$B$12:$D$519,2,FALSE)</f>
        <v>Single Guy Wire Band 9" - (t = 6 mm x 42 mm) HDG TM lengkap Nut-HDG</v>
      </c>
      <c r="C778" s="309">
        <f>SUMIF($A$286:$A$561,A778,$D$286:$D$561)</f>
        <v>0</v>
      </c>
    </row>
    <row r="779" spans="1:3" x14ac:dyDescent="0.3">
      <c r="A779" s="307">
        <v>421</v>
      </c>
      <c r="B779" s="308" t="str">
        <f>VLOOKUP(A779,'[1]HS_SEP 24'!$B$12:$D$519,2,FALSE)</f>
        <v>Pipa Galvanized 3/4" - 2 m (tebal= 1,6 mm) u/Pipa Pelindung</v>
      </c>
      <c r="C779" s="309">
        <f>SUMIF($A$286:$A$561,A779,$D$286:$D$561)</f>
        <v>0</v>
      </c>
    </row>
    <row r="780" spans="1:3" x14ac:dyDescent="0.3">
      <c r="A780" s="307">
        <v>304</v>
      </c>
      <c r="B780" s="308" t="str">
        <f>VLOOKUP(A780,'[1]HS_SEP 24'!$B$12:$D$519,2,FALSE)</f>
        <v>Cousen/Thimble - (t = 2,5 mm)</v>
      </c>
      <c r="C780" s="309">
        <f>SUMIF($A$286:$A$561,A780,$D$286:$D$561)</f>
        <v>0</v>
      </c>
    </row>
    <row r="781" spans="1:3" x14ac:dyDescent="0.3">
      <c r="A781" s="307">
        <v>497</v>
      </c>
      <c r="B781" s="308" t="str">
        <f>VLOOKUP(A781,'[1]HS_SEP 24'!$B$12:$D$519,2,FALSE)</f>
        <v>Turn Buckle TM 3/4" (7000 kg) - TM - (l=42 mm, t=6 mm)</v>
      </c>
      <c r="C781" s="309">
        <f>SUMIF($A$286:$A$561,A781,$D$286:$D$561)</f>
        <v>0</v>
      </c>
    </row>
    <row r="782" spans="1:3" x14ac:dyDescent="0.3">
      <c r="A782" s="307">
        <v>505</v>
      </c>
      <c r="B782" s="308" t="str">
        <f>VLOOKUP(A782,'[1]HS_SEP 24'!$B$12:$D$519,2,FALSE)</f>
        <v>Wire Clip M12 (70 mm)</v>
      </c>
      <c r="C782" s="309">
        <f>SUMIF($A$286:$A$561,A782,$D$286:$D$561)</f>
        <v>0</v>
      </c>
    </row>
    <row r="783" spans="1:3" x14ac:dyDescent="0.3">
      <c r="A783" s="307">
        <v>289</v>
      </c>
      <c r="B783" s="308" t="str">
        <f>VLOOKUP(A783,'[1]HS_SEP 24'!$B$12:$D$519,2,FALSE)</f>
        <v>Bolt &amp; Nut M.16 x 75 - HDG</v>
      </c>
      <c r="C783" s="309">
        <f>SUMIF($A$286:$A$561,A783,$D$286:$D$561)</f>
        <v>0</v>
      </c>
    </row>
    <row r="784" spans="1:3" x14ac:dyDescent="0.3">
      <c r="A784" s="307">
        <v>80</v>
      </c>
      <c r="B784" s="308" t="str">
        <f>VLOOKUP(A784,'[1]HS_SEP 24'!$B$12:$D$519,2,FALSE)</f>
        <v>Guy Wire Timble (t=2,5 mm)</v>
      </c>
      <c r="C784" s="309">
        <f>SUMIF($A$286:$A$561,A784,$D$286:$D$561)</f>
        <v>0</v>
      </c>
    </row>
    <row r="785" spans="1:3" x14ac:dyDescent="0.3">
      <c r="A785" s="307">
        <v>507</v>
      </c>
      <c r="B785" s="308" t="str">
        <f>VLOOKUP(A785,'[1]HS_SEP 24'!$B$12:$D$519,2,FALSE)</f>
        <v>Wire Clip M8 (22 mm)</v>
      </c>
      <c r="C785" s="309">
        <f>SUMIF($A$286:$A$561,A785,$D$286:$D$561)</f>
        <v>0</v>
      </c>
    </row>
    <row r="786" spans="1:3" x14ac:dyDescent="0.3">
      <c r="A786" s="307">
        <v>451</v>
      </c>
      <c r="B786" s="308" t="str">
        <f>VLOOKUP(A786,'[1]HS_SEP 24'!$B$12:$D$519,2,FALSE)</f>
        <v>Square Washer - (l=50 mm, p=50 mm, t=2,5 mm)</v>
      </c>
      <c r="C786" s="309">
        <f>SUMIF($A$286:$A$561,A786,$D$286:$D$561)</f>
        <v>0</v>
      </c>
    </row>
    <row r="787" spans="1:3" x14ac:dyDescent="0.3">
      <c r="A787" s="307">
        <v>219</v>
      </c>
      <c r="B787" s="308" t="str">
        <f>VLOOKUP(A787,'[1]HS_SEP 24'!$B$12:$D$519,2,FALSE)</f>
        <v>Single Arm Band 9" (t = 6 mm x 42 mm) HDG TM lengkap Nut-HDG</v>
      </c>
      <c r="C787" s="309">
        <f>SUMIF($A$286:$A$561,A787,$D$286:$D$561)</f>
        <v>0</v>
      </c>
    </row>
    <row r="788" spans="1:3" x14ac:dyDescent="0.3">
      <c r="A788" s="307">
        <v>456</v>
      </c>
      <c r="B788" s="308" t="str">
        <f>VLOOKUP(A788,'[1]HS_SEP 24'!$B$12:$D$519,2,FALSE)</f>
        <v>Strut Arm TM - (l=50 mm, t=5 mm, tgg=100 mm) NP 10 - 30 cm</v>
      </c>
      <c r="C788" s="309">
        <f>SUMIF($A$286:$A$561,A788,$D$286:$D$561)</f>
        <v>0</v>
      </c>
    </row>
    <row r="789" spans="1:3" x14ac:dyDescent="0.3">
      <c r="A789" s="307">
        <v>244</v>
      </c>
      <c r="B789" s="308" t="str">
        <f>VLOOKUP(A789,'[1]HS_SEP 24'!$B$12:$D$519,2,FALSE)</f>
        <v>Strut Tie 2000 - pipe 2" - 2,0 m, Tebal 2,0 mm - TM</v>
      </c>
      <c r="C789" s="309">
        <f>SUMIF($A$286:$A$561,A789,$D$286:$D$561)</f>
        <v>0</v>
      </c>
    </row>
    <row r="790" spans="1:3" x14ac:dyDescent="0.3">
      <c r="A790" s="307">
        <v>288</v>
      </c>
      <c r="B790" s="308" t="str">
        <f>VLOOKUP(A790,'[1]HS_SEP 24'!$B$12:$D$519,2,FALSE)</f>
        <v>Bolt &amp; Nut M.16 x 50 - HDG</v>
      </c>
      <c r="C790" s="309">
        <f>SUMIF($A$286:$A$561,A790,$D$286:$D$561)</f>
        <v>1</v>
      </c>
    </row>
    <row r="791" spans="1:3" x14ac:dyDescent="0.3">
      <c r="A791" s="307">
        <v>350</v>
      </c>
      <c r="B791" s="308" t="str">
        <f>VLOOKUP(A791,'[1]HS_SEP 24'!$B$12:$D$519,2,FALSE)</f>
        <v>Insulator - Pin Post Insulator 20 kV;12,5 kN - Porcelain (Tumpu)</v>
      </c>
      <c r="C791" s="309">
        <f>SUMIF($A$286:$A$561,A791,$D$286:$D$561)</f>
        <v>3</v>
      </c>
    </row>
    <row r="792" spans="1:3" x14ac:dyDescent="0.3">
      <c r="A792" s="307">
        <v>351</v>
      </c>
      <c r="B792" s="308" t="str">
        <f>VLOOKUP(A792,'[1]HS_SEP 24'!$B$12:$D$519,2,FALSE)</f>
        <v>Insulator - Strain Insulator 20 kV lengkap (SIR) Porcelain (Tarik)</v>
      </c>
      <c r="C792" s="309">
        <f>SUMIF($A$286:$A$561,A792,$D$286:$D$561)</f>
        <v>0</v>
      </c>
    </row>
    <row r="793" spans="1:3" x14ac:dyDescent="0.3">
      <c r="A793" s="307">
        <v>440</v>
      </c>
      <c r="B793" s="308" t="str">
        <f>VLOOKUP(A793,'[1]HS_SEP 24'!$B$12:$D$519,2,FALSE)</f>
        <v>Preformed Top Tie 150 mm (Semi Cond/non metalic/Composite)</v>
      </c>
      <c r="C793" s="309">
        <f>SUMIF($A$286:$A$561,A793,$D$286:$D$561)</f>
        <v>3</v>
      </c>
    </row>
    <row r="794" spans="1:3" x14ac:dyDescent="0.3">
      <c r="A794" s="307">
        <v>39</v>
      </c>
      <c r="B794" s="308" t="str">
        <f>VLOOKUP(A794,'[1]HS_SEP 24'!$B$12:$D$519,2,FALSE)</f>
        <v>Compresion Joint Sleeve Non Tension 150 mm - Al</v>
      </c>
      <c r="C794" s="309">
        <f>SUMIF($A$286:$A$561,A794,$D$286:$D$561)</f>
        <v>0</v>
      </c>
    </row>
    <row r="795" spans="1:3" x14ac:dyDescent="0.3">
      <c r="A795" s="307">
        <v>380</v>
      </c>
      <c r="B795" s="308" t="str">
        <f>VLOOKUP(A795,'[1]HS_SEP 24'!$B$12:$D$519,2,FALSE)</f>
        <v>Line Tap Connector Al 150 - 50 mm type G</v>
      </c>
      <c r="C795" s="309">
        <f>SUMIF($A$286:$A$561,A795,$D$286:$D$561)</f>
        <v>0</v>
      </c>
    </row>
    <row r="796" spans="1:3" x14ac:dyDescent="0.3">
      <c r="A796" s="307">
        <v>316</v>
      </c>
      <c r="B796" s="308" t="str">
        <f>VLOOKUP(A796,'[1]HS_SEP 24'!$B$12:$D$519,2,FALSE)</f>
        <v>Cross Arm UNP 100 - 2000 mm - (l=50 mm, t=5 mm, tgg=100 mm)-Tarik</v>
      </c>
      <c r="C796" s="309">
        <f>SUMIF($A$286:$A$561,A796,$D$286:$D$561)</f>
        <v>0</v>
      </c>
    </row>
    <row r="797" spans="1:3" x14ac:dyDescent="0.3">
      <c r="A797" s="307">
        <v>269</v>
      </c>
      <c r="B797" s="308" t="str">
        <f>VLOOKUP(A797,'[1]HS_SEP 24'!$B$12:$D$519,2,FALSE)</f>
        <v>Arm Tie Type 750 - 3/4" - (t=2,3 mm)</v>
      </c>
      <c r="C797" s="309">
        <f>SUMIF($A$286:$A$561,A797,$D$286:$D$561)</f>
        <v>1</v>
      </c>
    </row>
    <row r="798" spans="1:3" x14ac:dyDescent="0.3">
      <c r="A798" s="307">
        <v>267</v>
      </c>
      <c r="B798" s="308" t="str">
        <f>VLOOKUP(A798,'[1]HS_SEP 24'!$B$12:$D$519,2,FALSE)</f>
        <v>Arm Tie Band 8"(TM) (t = 6 mm x 42 mm) HDG TM lengkap Bolt&amp;Nut-HDG</v>
      </c>
      <c r="C798" s="309">
        <f>SUMIF($A$286:$A$561,A798,$D$286:$D$561)</f>
        <v>0</v>
      </c>
    </row>
    <row r="799" spans="1:3" x14ac:dyDescent="0.3">
      <c r="A799" s="307">
        <v>334</v>
      </c>
      <c r="B799" s="308" t="str">
        <f>VLOOKUP(A799,'[1]HS_SEP 24'!$B$12:$D$519,2,FALSE)</f>
        <v>Double Arm Band 8 " (t = 6 mm x 42 mm) HDG TM lengkap Bolt&amp;Nut-HDG</v>
      </c>
      <c r="C799" s="309">
        <f>SUMIF($A$286:$A$561,A799,$D$286:$D$561)</f>
        <v>0</v>
      </c>
    </row>
    <row r="800" spans="1:3" x14ac:dyDescent="0.3">
      <c r="A800" s="307">
        <v>287</v>
      </c>
      <c r="B800" s="308" t="str">
        <f>VLOOKUP(A800,'[1]HS_SEP 24'!$B$12:$D$519,2,FALSE)</f>
        <v>Bolt &amp; Nut M.16 x 400 (besi as) Double Arm - HDG</v>
      </c>
      <c r="C800" s="309">
        <f>SUMIF($A$286:$A$561,A800,$D$286:$D$561)</f>
        <v>2</v>
      </c>
    </row>
    <row r="801" spans="1:3" x14ac:dyDescent="0.3">
      <c r="A801" s="307">
        <v>347</v>
      </c>
      <c r="B801" s="308" t="str">
        <f>VLOOKUP(A801,'[1]HS_SEP 24'!$B$12:$D$519,2,FALSE)</f>
        <v>Ground Wire Clamp Type C - TM - (l=50 mm, t=6 mm, p=300 mm)</v>
      </c>
      <c r="C801" s="309">
        <f>SUMIF($A$286:$A$561,A801,$D$286:$D$561)</f>
        <v>0</v>
      </c>
    </row>
    <row r="802" spans="1:3" x14ac:dyDescent="0.3">
      <c r="A802" s="307">
        <v>438</v>
      </c>
      <c r="B802" s="308" t="str">
        <f>VLOOKUP(A802,'[1]HS_SEP 24'!$B$12:$D$519,2,FALSE)</f>
        <v>Preformed Termination 35 mm (542/u/2009)</v>
      </c>
      <c r="C802" s="309">
        <f>SUMIF($A$286:$A$561,A802,$D$286:$D$561)</f>
        <v>0</v>
      </c>
    </row>
    <row r="803" spans="1:3" x14ac:dyDescent="0.3">
      <c r="A803" s="307">
        <v>504</v>
      </c>
      <c r="B803" s="308" t="str">
        <f>VLOOKUP(A803,'[1]HS_SEP 24'!$B$12:$D$519,2,FALSE)</f>
        <v>Wire Clip M10 (35 mm)</v>
      </c>
      <c r="C803" s="309">
        <f>SUMIF($A$286:$A$561,A803,$D$286:$D$561)</f>
        <v>2</v>
      </c>
    </row>
    <row r="804" spans="1:3" x14ac:dyDescent="0.3">
      <c r="A804" s="307">
        <v>435</v>
      </c>
      <c r="B804" s="308" t="str">
        <f>VLOOKUP(A804,'[1]HS_SEP 24'!$B$12:$D$519,2,FALSE)</f>
        <v>Preformed Side Tie 150 mm (Semi Cond/non metalic/Composite)</v>
      </c>
      <c r="C804" s="309">
        <f>SUMIF($A$286:$A$561,A804,$D$286:$D$561)</f>
        <v>0</v>
      </c>
    </row>
    <row r="805" spans="1:3" x14ac:dyDescent="0.3">
      <c r="A805" s="307">
        <v>98</v>
      </c>
      <c r="B805" s="308" t="str">
        <f>VLOOKUP(A805,'[1]HS_SEP 24'!$B$12:$D$519,2,FALSE)</f>
        <v>Line Tap Connector Type 150 - 150 mm - Al</v>
      </c>
      <c r="C805" s="309">
        <f>SUMIF($A$286:$A$561,A805,$D$286:$D$561)</f>
        <v>0</v>
      </c>
    </row>
    <row r="806" spans="1:3" x14ac:dyDescent="0.3">
      <c r="A806" s="307">
        <v>503</v>
      </c>
      <c r="B806" s="308" t="str">
        <f>VLOOKUP(A806,'[1]HS_SEP 24'!$B$12:$D$519,2,FALSE)</f>
        <v>Washer 45 x 45 x 3,5 - HDG</v>
      </c>
      <c r="C806" s="309">
        <f>SUMIF($A$286:$A$561,A806,$D$286:$D$561)</f>
        <v>4</v>
      </c>
    </row>
    <row r="807" spans="1:3" x14ac:dyDescent="0.3">
      <c r="A807" s="307">
        <v>317</v>
      </c>
      <c r="B807" s="308" t="str">
        <f>VLOOKUP(A807,'[1]HS_SEP 24'!$B$12:$D$519,2,FALSE)</f>
        <v>Cross Arm UNP 100 - 2000 mm - (l=50 mm, t=5 mm, tgg=100 mm)-Tumpu</v>
      </c>
      <c r="C807" s="309">
        <f>SUMIF($A$286:$A$561,A807,$D$286:$D$561)</f>
        <v>1</v>
      </c>
    </row>
    <row r="808" spans="1:3" x14ac:dyDescent="0.3">
      <c r="A808" s="307">
        <v>345</v>
      </c>
      <c r="B808" s="308" t="str">
        <f>VLOOKUP(A808,'[1]HS_SEP 24'!$B$12:$D$519,2,FALSE)</f>
        <v>Ground Wire Clamp Type A - TM - (l=50 mm, t=6 mm, p=300 mm)</v>
      </c>
      <c r="C808" s="309">
        <f>SUMIF($A$286:$A$561,A808,$D$286:$D$561)</f>
        <v>1</v>
      </c>
    </row>
    <row r="809" spans="1:3" x14ac:dyDescent="0.3">
      <c r="A809" s="307">
        <v>25</v>
      </c>
      <c r="B809" s="308" t="str">
        <f>VLOOKUP(A809,'[1]HS_SEP 24'!$B$12:$D$519,2,FALSE)</f>
        <v>Bolt &amp; Nut M.14x 25 - HDG</v>
      </c>
      <c r="C809" s="309">
        <f>SUMIF($A$286:$A$561,A809,$D$286:$D$561)</f>
        <v>4</v>
      </c>
    </row>
    <row r="810" spans="1:3" x14ac:dyDescent="0.3">
      <c r="A810" s="307">
        <v>346</v>
      </c>
      <c r="B810" s="308" t="str">
        <f>VLOOKUP(A810,'[1]HS_SEP 24'!$B$12:$D$519,2,FALSE)</f>
        <v>Ground Wire Clamp Type B - TM - (l=50 mm, t=6 mm, p=300 mm)</v>
      </c>
      <c r="C810" s="309">
        <f>SUMIF($A$286:$A$561,A810,$D$286:$D$561)</f>
        <v>0</v>
      </c>
    </row>
    <row r="811" spans="1:3" x14ac:dyDescent="0.3">
      <c r="A811" s="307">
        <v>436</v>
      </c>
      <c r="B811" s="308" t="str">
        <f>VLOOKUP(A811,'[1]HS_SEP 24'!$B$12:$D$519,2,FALSE)</f>
        <v>Preformed Side Tie Double 150 mm (Semi Cond/non metalic/Composite)</v>
      </c>
      <c r="C811" s="309">
        <f>SUMIF($A$286:$A$561,A811,$D$286:$D$561)</f>
        <v>0</v>
      </c>
    </row>
    <row r="812" spans="1:3" x14ac:dyDescent="0.3">
      <c r="A812" s="307">
        <v>320</v>
      </c>
      <c r="B812" s="308" t="str">
        <f>VLOOKUP(A812,'[1]HS_SEP 24'!$B$12:$D$519,2,FALSE)</f>
        <v>Cross Arm UNP 100 - 6000 mm - (l=50 mm, t=5 mm, tgg=100 mm)</v>
      </c>
      <c r="C812" s="309">
        <f>SUMIF($A$286:$A$561,A812,$D$286:$D$561)</f>
        <v>0</v>
      </c>
    </row>
    <row r="813" spans="1:3" x14ac:dyDescent="0.3">
      <c r="A813" s="307">
        <v>328</v>
      </c>
      <c r="B813" s="308" t="str">
        <f>VLOOKUP(A813,'[1]HS_SEP 24'!$B$12:$D$519,2,FALSE)</f>
        <v>Cross Arm UNP 80 - 6000 (l=45 mm,t=3,5 mm,tgg=80 mm)</v>
      </c>
      <c r="C813" s="309">
        <f>SUMIF($A$286:$A$561,A813,$D$286:$D$561)</f>
        <v>0</v>
      </c>
    </row>
    <row r="814" spans="1:3" x14ac:dyDescent="0.3">
      <c r="A814" s="307">
        <v>160</v>
      </c>
      <c r="B814" s="308" t="str">
        <f>VLOOKUP(A814,'[1]HS_SEP 24'!$B$12:$D$519,2,FALSE)</f>
        <v>Penghalang panjat 9" HDG (l=35 mm, t=3,2 mm, besi 10 mm) lengkap Bolt&amp;Nut-HDG</v>
      </c>
      <c r="C814" s="309">
        <f>SUMIF($A$286:$A$561,A814,$D$286:$D$561)</f>
        <v>0</v>
      </c>
    </row>
    <row r="815" spans="1:3" x14ac:dyDescent="0.3">
      <c r="A815" s="307">
        <v>461</v>
      </c>
      <c r="B815" s="308" t="str">
        <f>VLOOKUP(A815,'[1]HS_SEP 24'!$B$12:$D$519,2,FALSE)</f>
        <v>Tanda Bahaya Kecil</v>
      </c>
      <c r="C815" s="309">
        <f>SUMIF($A$286:$A$561,A815,$D$286:$D$561)</f>
        <v>0</v>
      </c>
    </row>
    <row r="816" spans="1:3" x14ac:dyDescent="0.3">
      <c r="A816" s="307">
        <v>263</v>
      </c>
      <c r="B816" s="308" t="str">
        <f>VLOOKUP(A816,'[1]HS_SEP 24'!$B$12:$D$519,2,FALSE)</f>
        <v>AAAC - S 150 sq mm</v>
      </c>
      <c r="C816" s="309">
        <f>SUMIF($A$286:$A$561,A816,$D$286:$D$561)</f>
        <v>0</v>
      </c>
    </row>
    <row r="817" spans="1:3" x14ac:dyDescent="0.3">
      <c r="A817" s="307">
        <v>36</v>
      </c>
      <c r="B817" s="308" t="str">
        <f>VLOOKUP(A817,'[1]HS_SEP 24'!$B$12:$D$519,2,FALSE)</f>
        <v>Compresion Joint Sleeve Tension 150 mm - Al</v>
      </c>
      <c r="C817" s="309">
        <f>SUMIF($A$286:$A$561,A817,$D$286:$D$561)</f>
        <v>0</v>
      </c>
    </row>
    <row r="818" spans="1:3" x14ac:dyDescent="0.3">
      <c r="A818" s="307">
        <v>342</v>
      </c>
      <c r="B818" s="308" t="str">
        <f>VLOOKUP(A818,'[1]HS_SEP 24'!$B$12:$D$519,2,FALSE)</f>
        <v>Galvanized Steel Wire 35 mm - HDG</v>
      </c>
      <c r="C818" s="309">
        <f>SUMIF($A$286:$A$561,A818,$D$286:$D$561)</f>
        <v>0</v>
      </c>
    </row>
    <row r="819" spans="1:3" x14ac:dyDescent="0.3">
      <c r="A819" s="307">
        <v>378</v>
      </c>
      <c r="B819" s="308" t="str">
        <f>VLOOKUP(A819,'[1]HS_SEP 24'!$B$12:$D$519,2,FALSE)</f>
        <v xml:space="preserve">Line Tap Connector 50-70/35-50 mm type G </v>
      </c>
      <c r="C819" s="309">
        <f>SUMIF($A$286:$A$561,A819,$D$286:$D$561)</f>
        <v>0</v>
      </c>
    </row>
    <row r="820" spans="1:3" x14ac:dyDescent="0.3">
      <c r="A820" s="307">
        <v>290</v>
      </c>
      <c r="B820" s="308" t="str">
        <f>VLOOKUP(A820,'[1]HS_SEP 24'!$B$12:$D$519,2,FALSE)</f>
        <v xml:space="preserve">Bolt M.12 x 30 + Washer Cu </v>
      </c>
      <c r="C820" s="309">
        <f>SUMIF($A$286:$A$561,A820,$D$286:$D$561)</f>
        <v>0</v>
      </c>
    </row>
    <row r="821" spans="1:3" x14ac:dyDescent="0.3">
      <c r="A821" s="307">
        <v>259</v>
      </c>
      <c r="B821" s="308" t="str">
        <f>VLOOKUP(A821,'[1]HS_SEP 24'!$B$12:$D$519,2,FALSE)</f>
        <v>AAAC - 70 sq mm</v>
      </c>
      <c r="C821" s="309">
        <f>SUMIF($A$286:$A$561,A821,$D$286:$D$561)</f>
        <v>0</v>
      </c>
    </row>
    <row r="822" spans="1:3" x14ac:dyDescent="0.3">
      <c r="A822" s="307">
        <v>247</v>
      </c>
      <c r="B822" s="308" t="str">
        <f>VLOOKUP(A822,'[1]HS_SEP 24'!$B$12:$D$519,2,FALSE)</f>
        <v>Terminal Lug 70 mm - Al/Cu 1 Hole</v>
      </c>
      <c r="C822" s="309">
        <f>SUMIF($A$286:$A$561,A822,$D$286:$D$561)</f>
        <v>0</v>
      </c>
    </row>
    <row r="823" spans="1:3" x14ac:dyDescent="0.3">
      <c r="A823" s="307">
        <v>338</v>
      </c>
      <c r="B823" s="308" t="str">
        <f>VLOOKUP(A823,'[1]HS_SEP 24'!$B$12:$D$519,2,FALSE)</f>
        <v>Earthing Rod 16 mm - 2,5 m+clamp - TM - besi As, Electroplatting tembaga 35 micron</v>
      </c>
      <c r="C823" s="309">
        <f>SUMIF($A$286:$A$561,A823,$D$286:$D$561)</f>
        <v>0</v>
      </c>
    </row>
    <row r="824" spans="1:3" x14ac:dyDescent="0.3">
      <c r="A824" s="307">
        <v>204</v>
      </c>
      <c r="B824" s="308" t="str">
        <f>VLOOKUP(A824,'[1]HS_SEP 24'!$B$12:$D$519,2,FALSE)</f>
        <v>Pondasi type A (1 tiang) (91/u/2009)</v>
      </c>
      <c r="C824" s="309">
        <f>SUMIF($A$286:$A$561,A824,$D$286:$D$561)</f>
        <v>0</v>
      </c>
    </row>
    <row r="825" spans="1:3" x14ac:dyDescent="0.3">
      <c r="A825" s="307">
        <v>205</v>
      </c>
      <c r="B825" s="308" t="str">
        <f>VLOOKUP(A825,'[1]HS_SEP 24'!$B$12:$D$519,2,FALSE)</f>
        <v>Pondasi type D (2 Tiang) (91/u/2009)</v>
      </c>
      <c r="C825" s="309">
        <f>SUMIF($A$286:$A$561,A825,$D$286:$D$561)</f>
        <v>0</v>
      </c>
    </row>
    <row r="826" spans="1:3" x14ac:dyDescent="0.3">
      <c r="A826" s="307">
        <v>29</v>
      </c>
      <c r="B826" s="308" t="str">
        <f>VLOOKUP(A826,'[1]HS_SEP 24'!$B$12:$D$519,2,FALSE)</f>
        <v>Commisioning test Jaringan JTM termasuk NIDI</v>
      </c>
      <c r="C826" s="309">
        <f>SUMIF($A$286:$A$561,A826,$D$286:$D$561)</f>
        <v>0</v>
      </c>
    </row>
    <row r="827" spans="1:3" x14ac:dyDescent="0.3">
      <c r="A827" s="307">
        <v>208</v>
      </c>
      <c r="B827" s="308" t="str">
        <f>VLOOKUP(A827,'[1]HS_SEP 24'!$B$12:$D$519,2,FALSE)</f>
        <v>Safety Cost K3L</v>
      </c>
      <c r="C827" s="309">
        <f>SUMIF($A$286:$A$561,A827,$D$286:$D$561)</f>
        <v>0</v>
      </c>
    </row>
    <row r="828" spans="1:3" x14ac:dyDescent="0.3">
      <c r="A828" s="307">
        <v>502</v>
      </c>
      <c r="B828" s="308" t="str">
        <f>VLOOKUP(A828,'[1]HS_SEP 24'!$B$12:$D$519,2,FALSE)</f>
        <v>U - Strap - TM - (l=42 mm, t=6 mm)</v>
      </c>
      <c r="C828" s="309">
        <f>SUMIF($A$286:$A$561,A828,$D$286:$D$561)</f>
        <v>0</v>
      </c>
    </row>
    <row r="829" spans="1:3" x14ac:dyDescent="0.3">
      <c r="A829" s="307">
        <v>270</v>
      </c>
      <c r="B829" s="308" t="str">
        <f>VLOOKUP(A829,'[1]HS_SEP 24'!$B$12:$D$519,2,FALSE)</f>
        <v>Arm Tie Type 900 - 3/4" - (t=2,3 mm)</v>
      </c>
      <c r="C829" s="309">
        <f>SUMIF($A$286:$A$561,A829,$D$286:$D$561)</f>
        <v>0</v>
      </c>
    </row>
    <row r="830" spans="1:3" x14ac:dyDescent="0.3">
      <c r="A830" s="307">
        <v>319</v>
      </c>
      <c r="B830" s="308" t="str">
        <f>VLOOKUP(A830,'[1]HS_SEP 24'!$B$12:$D$519,2,FALSE)</f>
        <v>Cross Arm UNP 100 - 3000 mm - (l=50 mm, t=5 mm, tgg=100 mm)</v>
      </c>
      <c r="C830" s="309">
        <f>SUMIF($A$286:$A$561,A830,$D$286:$D$561)</f>
        <v>0</v>
      </c>
    </row>
    <row r="831" spans="1:3" x14ac:dyDescent="0.3">
      <c r="A831" s="307">
        <v>326</v>
      </c>
      <c r="B831" s="308" t="str">
        <f>VLOOKUP(A831,'[1]HS_SEP 24'!$B$12:$D$519,2,FALSE)</f>
        <v>Cross Arm UNP 80 - 2500 (l=42 mm,t=3,5 mm,tgg=80 mm)</v>
      </c>
      <c r="C831" s="309">
        <f>SUMIF($A$286:$A$561,A831,$D$286:$D$561)</f>
        <v>0</v>
      </c>
    </row>
    <row r="832" spans="1:3" x14ac:dyDescent="0.3">
      <c r="A832" s="307">
        <v>447</v>
      </c>
      <c r="B832" s="308" t="str">
        <f>VLOOKUP(A832,'[1]HS_SEP 24'!$B$12:$D$519,2,FALSE)</f>
        <v>Single Arm Band 8" (t = 6 mm x 42 mm) HDG TM lengkap Nut-HDG</v>
      </c>
      <c r="C832" s="309">
        <f>SUMIF($A$286:$A$561,A832,$D$286:$D$561)</f>
        <v>0</v>
      </c>
    </row>
    <row r="834" spans="1:3" x14ac:dyDescent="0.3">
      <c r="A834" s="306" t="s">
        <v>123</v>
      </c>
      <c r="B834" s="306"/>
      <c r="C834" s="306"/>
    </row>
    <row r="835" spans="1:3" x14ac:dyDescent="0.3">
      <c r="A835" s="306"/>
      <c r="B835" s="306"/>
      <c r="C835" s="306"/>
    </row>
    <row r="836" spans="1:3" x14ac:dyDescent="0.3">
      <c r="A836" s="307">
        <v>8</v>
      </c>
      <c r="B836" s="308" t="str">
        <f>VLOOKUP(A836,'[1]HS_SEP 24'!$B$12:$D$519,2,FALSE)</f>
        <v>BC 50 mm (Bare Conductor)</v>
      </c>
      <c r="C836" s="309" t="e">
        <f>SUMIF($A$568:$A$638,A836,$D$568:$D$638)</f>
        <v>#REF!</v>
      </c>
    </row>
    <row r="837" spans="1:3" x14ac:dyDescent="0.3">
      <c r="A837" s="310">
        <v>67</v>
      </c>
      <c r="B837" s="311" t="s">
        <v>124</v>
      </c>
      <c r="C837" s="309" t="e">
        <f>SUMIF($A$568:$A$638,A837,$D$568:$D$638)</f>
        <v>#REF!</v>
      </c>
    </row>
    <row r="838" spans="1:3" x14ac:dyDescent="0.3">
      <c r="A838" s="312">
        <v>91</v>
      </c>
      <c r="B838" s="308" t="str">
        <f>VLOOKUP(A838,'[1]HS_SEP 24'!$B$12:$D$519,2,FALSE)</f>
        <v>L bouw 3 " PVC</v>
      </c>
      <c r="C838" s="309" t="e">
        <f>SUMIF($A$568:$A$638,A838,$D$568:$D$638)</f>
        <v>#REF!</v>
      </c>
    </row>
    <row r="839" spans="1:3" x14ac:dyDescent="0.3">
      <c r="A839" s="312">
        <v>92</v>
      </c>
      <c r="B839" s="308" t="str">
        <f>VLOOKUP(A839,'[1]HS_SEP 24'!$B$12:$D$519,2,FALSE)</f>
        <v>L Bow 2" besi + sock draad dalam</v>
      </c>
      <c r="C839" s="309" t="e">
        <f>SUMIF($A$568:$A$638,A839,$D$568:$D$638)</f>
        <v>#REF!</v>
      </c>
    </row>
    <row r="840" spans="1:3" x14ac:dyDescent="0.3">
      <c r="A840" s="312">
        <v>93</v>
      </c>
      <c r="B840" s="308" t="str">
        <f>VLOOKUP(A840,'[1]HS_SEP 24'!$B$12:$D$519,2,FALSE)</f>
        <v>L Bow 3" besi + sock draad dalam</v>
      </c>
      <c r="C840" s="309" t="e">
        <f>SUMIF($A$568:$A$638,A840,$D$568:$D$638)</f>
        <v>#REF!</v>
      </c>
    </row>
    <row r="841" spans="1:3" x14ac:dyDescent="0.3">
      <c r="A841" s="312">
        <v>105</v>
      </c>
      <c r="B841" s="308" t="str">
        <f>VLOOKUP(A841,'[1]HS_SEP 24'!$B$12:$D$519,2,FALSE)</f>
        <v>NYA 50 sq mm (SPLN)</v>
      </c>
      <c r="C841" s="309" t="e">
        <f>SUMIF($A$568:$A$638,A841,$D$568:$D$638)</f>
        <v>#REF!</v>
      </c>
    </row>
    <row r="842" spans="1:3" x14ac:dyDescent="0.3">
      <c r="A842" s="312">
        <v>106</v>
      </c>
      <c r="B842" s="308" t="str">
        <f>VLOOKUP(A842,'[1]HS_SEP 24'!$B$12:$D$519,2,FALSE)</f>
        <v>NYAF 35 sq mm u/bawah Arrester (SPLN)</v>
      </c>
      <c r="C842" s="309" t="e">
        <f>SUMIF($A$568:$A$638,A842,$D$568:$D$638)</f>
        <v>#REF!</v>
      </c>
    </row>
    <row r="843" spans="1:3" x14ac:dyDescent="0.3">
      <c r="A843" s="312">
        <v>204</v>
      </c>
      <c r="B843" s="308" t="str">
        <f>VLOOKUP(A843,'[1]HS_SEP 24'!$B$12:$D$519,2,FALSE)</f>
        <v>Pondasi type A (1 tiang) (91/u/2009)</v>
      </c>
      <c r="C843" s="309" t="e">
        <f>SUMIF($A$568:$A$638,A843,$D$568:$D$638)</f>
        <v>#REF!</v>
      </c>
    </row>
    <row r="844" spans="1:3" x14ac:dyDescent="0.3">
      <c r="A844" s="312">
        <v>245</v>
      </c>
      <c r="B844" s="308" t="str">
        <f>VLOOKUP(A844,'[1]HS_SEP 24'!$B$12:$D$519,2,FALSE)</f>
        <v>Terminal Lug 35 mm - Cu 1 Hole</v>
      </c>
      <c r="C844" s="309" t="e">
        <f>SUMIF($A$568:$A$638,A844,$D$568:$D$638)</f>
        <v>#REF!</v>
      </c>
    </row>
    <row r="845" spans="1:3" x14ac:dyDescent="0.3">
      <c r="A845" s="312">
        <v>246</v>
      </c>
      <c r="B845" s="308" t="str">
        <f>VLOOKUP(A845,'[1]HS_SEP 24'!$B$12:$D$519,2,FALSE)</f>
        <v>Terminal Lug 50 mm - Cu 1 Hole</v>
      </c>
      <c r="C845" s="309" t="e">
        <f>SUMIF($A$568:$A$638,A845,$D$568:$D$638)</f>
        <v>#REF!</v>
      </c>
    </row>
    <row r="846" spans="1:3" x14ac:dyDescent="0.3">
      <c r="A846" s="307">
        <v>247</v>
      </c>
      <c r="B846" s="308" t="str">
        <f>VLOOKUP(A846,'[1]HS_SEP 24'!$B$12:$D$519,2,FALSE)</f>
        <v>Terminal Lug 70 mm - Al/Cu 1 Hole</v>
      </c>
      <c r="C846" s="309">
        <f>SUMIF($A$568:$A$638,A846,$D$568:$D$638)</f>
        <v>0</v>
      </c>
    </row>
    <row r="847" spans="1:3" x14ac:dyDescent="0.3">
      <c r="A847" s="312">
        <v>248</v>
      </c>
      <c r="B847" s="308" t="str">
        <f>VLOOKUP(A847,'[1]HS_SEP 24'!$B$12:$D$519,2,FALSE)</f>
        <v>Terminal Lug 70 mm - Cu 1 Hole</v>
      </c>
      <c r="C847" s="309" t="e">
        <f>SUMIF($A$568:$A$638,A847,$D$568:$D$638)</f>
        <v>#REF!</v>
      </c>
    </row>
    <row r="848" spans="1:3" x14ac:dyDescent="0.3">
      <c r="A848" s="312">
        <v>252</v>
      </c>
      <c r="B848" s="308" t="str">
        <f>VLOOKUP(A848,'[1]HS_SEP 24'!$B$12:$D$519,2,FALSE)</f>
        <v>Terminal Lug 150 mm - Cu 1 Hole</v>
      </c>
      <c r="C848" s="309" t="e">
        <f>SUMIF($A$568:$A$638,A848,$D$568:$D$638)</f>
        <v>#REF!</v>
      </c>
    </row>
    <row r="849" spans="1:3" x14ac:dyDescent="0.3">
      <c r="A849" s="307">
        <v>296</v>
      </c>
      <c r="B849" s="308" t="str">
        <f>VLOOKUP(A849,'[1]HS_SEP 24'!$B$12:$D$519,2,FALSE)</f>
        <v>C Clamp Cu 50 mm</v>
      </c>
      <c r="C849" s="309" t="e">
        <f>SUMIF($A$568:$A$638,A849,$D$568:$D$638)</f>
        <v>#REF!</v>
      </c>
    </row>
    <row r="850" spans="1:3" x14ac:dyDescent="0.3">
      <c r="A850" s="307">
        <v>338</v>
      </c>
      <c r="B850" s="308" t="str">
        <f>VLOOKUP(A850,'[1]HS_SEP 24'!$B$12:$D$519,2,FALSE)</f>
        <v>Earthing Rod 16 mm - 2,5 m+clamp - TM - besi As, Electroplatting tembaga 35 micron</v>
      </c>
      <c r="C850" s="309" t="e">
        <f>SUMIF($A$568:$A$638,A850,$D$568:$D$638)</f>
        <v>#REF!</v>
      </c>
    </row>
    <row r="851" spans="1:3" x14ac:dyDescent="0.3">
      <c r="A851" s="312">
        <v>364</v>
      </c>
      <c r="B851" s="308" t="str">
        <f>VLOOKUP(A851,'[1]HS_SEP 24'!$B$12:$D$519,2,FALSE)</f>
        <v>L Bow PVC 2"</v>
      </c>
      <c r="C851" s="309" t="e">
        <f>SUMIF($A$568:$A$638,A851,$D$568:$D$638)</f>
        <v>#REF!</v>
      </c>
    </row>
    <row r="852" spans="1:3" x14ac:dyDescent="0.3">
      <c r="A852" s="307">
        <v>383</v>
      </c>
      <c r="B852" s="308" t="str">
        <f>VLOOKUP(A852,'[1]HS_SEP 24'!$B$12:$D$519,2,FALSE)</f>
        <v>Link - HDG</v>
      </c>
      <c r="C852" s="309" t="e">
        <f>SUMIF($A$568:$A$638,A852,$D$568:$D$638)</f>
        <v>#REF!</v>
      </c>
    </row>
    <row r="853" spans="1:3" x14ac:dyDescent="0.3">
      <c r="A853" s="312">
        <v>388</v>
      </c>
      <c r="B853" s="308" t="str">
        <f>VLOOKUP(A853,'[1]HS_SEP 24'!$B$12:$D$519,2,FALSE)</f>
        <v>LVSB ; LV Panel 250A, 2 Jurusan (SPLN D3.016-1 : 2010)-LBS</v>
      </c>
      <c r="C853" s="309" t="e">
        <f>SUMIF($A$568:$A$638,A853,$D$568:$D$638)</f>
        <v>#REF!</v>
      </c>
    </row>
    <row r="854" spans="1:3" x14ac:dyDescent="0.3">
      <c r="A854" s="312">
        <v>409</v>
      </c>
      <c r="B854" s="308" t="str">
        <f>VLOOKUP(A854,'[1]HS_SEP 24'!$B$12:$D$519,2,FALSE)</f>
        <v>NYY 1 x 150 sq mm - Input (SPLN)</v>
      </c>
      <c r="C854" s="309" t="e">
        <f>SUMIF($A$568:$A$638,A854,$D$568:$D$638)</f>
        <v>#REF!</v>
      </c>
    </row>
    <row r="855" spans="1:3" x14ac:dyDescent="0.3">
      <c r="A855" s="312">
        <v>410</v>
      </c>
      <c r="B855" s="308" t="str">
        <f>VLOOKUP(A855,'[1]HS_SEP 24'!$B$12:$D$519,2,FALSE)</f>
        <v>NYY 4 x 70 sq mm - Output (SPLN)</v>
      </c>
      <c r="C855" s="309" t="e">
        <f>SUMIF($A$568:$A$638,A855,$D$568:$D$638)</f>
        <v>#REF!</v>
      </c>
    </row>
    <row r="856" spans="1:3" x14ac:dyDescent="0.3">
      <c r="A856" s="312">
        <v>417</v>
      </c>
      <c r="B856" s="308" t="str">
        <f>VLOOKUP(A856,'[1]HS_SEP 24'!$B$12:$D$519,2,FALSE)</f>
        <v>Pipa Galvanized 2" - 6 m (tebal= 2,3 mm)</v>
      </c>
      <c r="C856" s="309" t="e">
        <f>SUMIF($A$568:$A$638,A856,$D$568:$D$638)</f>
        <v>#REF!</v>
      </c>
    </row>
    <row r="857" spans="1:3" x14ac:dyDescent="0.3">
      <c r="A857" s="312">
        <v>419</v>
      </c>
      <c r="B857" s="308" t="str">
        <f>VLOOKUP(A857,'[1]HS_SEP 24'!$B$12:$D$519,2,FALSE)</f>
        <v>Pipa Galvanized 3" - 6 m (tebal= 2,5 mm)</v>
      </c>
      <c r="C857" s="309" t="e">
        <f>SUMIF($A$568:$A$638,A857,$D$568:$D$638)</f>
        <v>#REF!</v>
      </c>
    </row>
    <row r="858" spans="1:3" x14ac:dyDescent="0.3">
      <c r="A858" s="307">
        <v>423</v>
      </c>
      <c r="B858" s="308" t="str">
        <f>VLOOKUP(A858,'[1]HS_SEP 24'!$B$12:$D$519,2,FALSE)</f>
        <v>Pipa Galvanized 3/4" - 4 m (tebal= 1,6 mm)</v>
      </c>
      <c r="C858" s="309" t="e">
        <f>SUMIF($A$568:$A$638,A858,$D$568:$D$638)</f>
        <v>#REF!</v>
      </c>
    </row>
    <row r="859" spans="1:3" x14ac:dyDescent="0.3">
      <c r="A859" s="312">
        <v>431</v>
      </c>
      <c r="B859" s="308" t="str">
        <f>VLOOKUP(A859,'[1]HS_SEP 24'!$B$12:$D$519,2,FALSE)</f>
        <v>Polymer Arrester 24 kV - 10 kA</v>
      </c>
      <c r="C859" s="309" t="e">
        <f>SUMIF($A$568:$A$638,A859,$D$568:$D$638)</f>
        <v>#REF!</v>
      </c>
    </row>
    <row r="860" spans="1:3" x14ac:dyDescent="0.3">
      <c r="A860" s="312">
        <v>432</v>
      </c>
      <c r="B860" s="308" t="str">
        <f>VLOOKUP(A860,'[1]HS_SEP 24'!$B$12:$D$519,2,FALSE)</f>
        <v>Polymer Cut Out Switch 24 kV + Fuse</v>
      </c>
      <c r="C860" s="309" t="e">
        <f>SUMIF($A$568:$A$638,A860,$D$568:$D$638)</f>
        <v>#REF!</v>
      </c>
    </row>
    <row r="861" spans="1:3" x14ac:dyDescent="0.3">
      <c r="A861" s="307">
        <v>452</v>
      </c>
      <c r="B861" s="308" t="str">
        <f>VLOOKUP(A861,'[1]HS_SEP 24'!$B$12:$D$519,2,FALSE)</f>
        <v xml:space="preserve">Stainless Steel Strip non magnetic </v>
      </c>
      <c r="C861" s="309" t="e">
        <f>SUMIF($A$568:$A$638,A861,$D$568:$D$638)</f>
        <v>#REF!</v>
      </c>
    </row>
    <row r="862" spans="1:3" x14ac:dyDescent="0.3">
      <c r="A862" s="307">
        <v>453</v>
      </c>
      <c r="B862" s="308" t="str">
        <f>VLOOKUP(A862,'[1]HS_SEP 24'!$B$12:$D$519,2,FALSE)</f>
        <v>Stoping Buckle non magnetic</v>
      </c>
      <c r="C862" s="309" t="e">
        <f>SUMIF($A$568:$A$638,A862,$D$568:$D$638)</f>
        <v>#REF!</v>
      </c>
    </row>
    <row r="863" spans="1:3" x14ac:dyDescent="0.3">
      <c r="A863" s="313">
        <v>492</v>
      </c>
      <c r="B863" s="314" t="str">
        <f>VLOOKUP(A863,'[1]HS_SEP 24'!$B$12:$D$519,2,FALSE)</f>
        <v>Trafo Distribusi 20 kV 3 PH 100 kVA Yzn5 (D3)</v>
      </c>
      <c r="C863" s="309">
        <f>SUMIF($A$568:$A$638,A863,$D$568:$D$638)</f>
        <v>0</v>
      </c>
    </row>
    <row r="864" spans="1:3" x14ac:dyDescent="0.3">
      <c r="A864" s="307">
        <v>503</v>
      </c>
      <c r="B864" s="308" t="str">
        <f>VLOOKUP(A864,'[1]HS_SEP 24'!$B$12:$D$519,2,FALSE)</f>
        <v>Washer 45 x 45 x 3,5 - HDG</v>
      </c>
      <c r="C864" s="309">
        <f>SUMIF($A$568:$A$638,A864,$D$568:$D$638)</f>
        <v>0</v>
      </c>
    </row>
    <row r="865" spans="1:3" x14ac:dyDescent="0.3">
      <c r="A865" s="312">
        <v>460</v>
      </c>
      <c r="B865" s="308" t="str">
        <f>VLOOKUP(A865,'[1]HS_SEP 24'!$B$12:$D$519,2,FALSE)</f>
        <v>Tanda Bahaya Besar - (l=400 mm, tgg=450 mm)</v>
      </c>
      <c r="C865" s="309" t="e">
        <f>SUMIF($A$568:$A$638,A865,$D$568:$D$638)</f>
        <v>#REF!</v>
      </c>
    </row>
    <row r="866" spans="1:3" x14ac:dyDescent="0.3">
      <c r="A866" s="312">
        <v>104</v>
      </c>
      <c r="B866" s="308" t="str">
        <f>VLOOKUP(A866,'[1]HS_SEP 24'!$B$12:$D$519,2,FALSE)</f>
        <v>NYA 35 sq mm (SPLN)</v>
      </c>
      <c r="C866" s="309" t="e">
        <f>SUMIF($A$568:$A$638,A866,$D$568:$D$638)</f>
        <v>#REF!</v>
      </c>
    </row>
    <row r="867" spans="1:3" x14ac:dyDescent="0.3">
      <c r="A867" s="307">
        <v>97</v>
      </c>
      <c r="B867" s="308" t="e">
        <f>VLOOKUP(A867,'[1]HS_SEP 24'!$B$12:$D$519,2,FALSE)</f>
        <v>#N/A</v>
      </c>
      <c r="C867" s="309">
        <f>SUMIF($A$568:$A$638,A867,$D$568:$D$638)</f>
        <v>0</v>
      </c>
    </row>
    <row r="868" spans="1:3" x14ac:dyDescent="0.3">
      <c r="A868" s="307">
        <v>420</v>
      </c>
      <c r="B868" s="308" t="str">
        <f>VLOOKUP(A868,'[1]HS_SEP 24'!$B$12:$D$519,2,FALSE)</f>
        <v>Pipa Galvanized 3/4" - 1 m (tebal= 1,6 mm)</v>
      </c>
      <c r="C868" s="309" t="e">
        <f>SUMIF($A$568:$A$638,A868,$D$568:$D$638)</f>
        <v>#REF!</v>
      </c>
    </row>
    <row r="869" spans="1:3" x14ac:dyDescent="0.3">
      <c r="A869" s="312">
        <v>28</v>
      </c>
      <c r="B869" s="308" t="str">
        <f>VLOOKUP(A869,'[1]HS_SEP 24'!$B$12:$D$519,2,FALSE)</f>
        <v>Commisioning test GD termasuk NIDI</v>
      </c>
      <c r="C869" s="309" t="e">
        <f>SUMIF($A$568:$A$638,A869,$D$568:$D$638)</f>
        <v>#REF!</v>
      </c>
    </row>
    <row r="870" spans="1:3" x14ac:dyDescent="0.3">
      <c r="A870" s="312">
        <v>208</v>
      </c>
      <c r="B870" s="308" t="str">
        <f>VLOOKUP(A870,'[1]HS_SEP 24'!$B$12:$D$519,2,FALSE)</f>
        <v>Safety Cost K3L</v>
      </c>
      <c r="C870" s="309">
        <f>SUMIF($A$568:$A$638,A870,$D$568:$D$638)</f>
        <v>0</v>
      </c>
    </row>
    <row r="871" spans="1:3" x14ac:dyDescent="0.3">
      <c r="A871" s="312">
        <v>288</v>
      </c>
      <c r="B871" s="308" t="str">
        <f>VLOOKUP(A871,'[1]HS_SEP 24'!$B$12:$D$519,2,FALSE)</f>
        <v>Bolt &amp; Nut M.16 x 50 - HDG</v>
      </c>
      <c r="C871" s="309">
        <f>SUMIF($A$568:$A$638,A871,$D$568:$D$638)</f>
        <v>0</v>
      </c>
    </row>
    <row r="872" spans="1:3" x14ac:dyDescent="0.3">
      <c r="A872" s="307">
        <v>33</v>
      </c>
      <c r="B872" s="308" t="str">
        <f>VLOOKUP(A872,'[1]HS_SEP 24'!$B$12:$D$519,2,FALSE)</f>
        <v>Compresion Joint Sleeve Non Tension 70 mm - Al-Cu</v>
      </c>
      <c r="C872" s="309">
        <f>SUMIF($A$568:$A$638,A872,$D$568:$D$638)</f>
        <v>0</v>
      </c>
    </row>
    <row r="873" spans="1:3" x14ac:dyDescent="0.3">
      <c r="A873" s="312">
        <v>160</v>
      </c>
      <c r="B873" s="308" t="str">
        <f>VLOOKUP(A873,'[1]HS_SEP 24'!$B$12:$D$519,2,FALSE)</f>
        <v>Penghalang panjat 9" HDG (l=35 mm, t=3,2 mm, besi 10 mm) lengkap Bolt&amp;Nut-HDG</v>
      </c>
      <c r="C873" s="315">
        <f>SUMIF($A$568:$A$638,A873,$D$568:$D$638)</f>
        <v>0</v>
      </c>
    </row>
    <row r="876" spans="1:3" x14ac:dyDescent="0.3">
      <c r="A876" s="306" t="s">
        <v>125</v>
      </c>
      <c r="B876" s="306"/>
      <c r="C876" s="306"/>
    </row>
    <row r="877" spans="1:3" x14ac:dyDescent="0.3">
      <c r="A877" s="306"/>
      <c r="B877" s="306"/>
      <c r="C877" s="306"/>
    </row>
    <row r="878" spans="1:3" x14ac:dyDescent="0.3">
      <c r="A878" s="316">
        <v>204</v>
      </c>
      <c r="B878" s="314" t="str">
        <f>VLOOKUP(A878,'[1]HS_SEP 24'!$B$12:$D$519,2,FALSE)</f>
        <v>Pondasi type A (1 tiang) (91/u/2009)</v>
      </c>
      <c r="C878" s="309">
        <f>SUMIF($A$645:$A$749,A878,$D$645:$D$749)</f>
        <v>0</v>
      </c>
    </row>
    <row r="879" spans="1:3" x14ac:dyDescent="0.3">
      <c r="A879" s="307">
        <v>304</v>
      </c>
      <c r="B879" s="308" t="str">
        <f>VLOOKUP(A879,'[1]HS_SEP 24'!$B$12:$D$519,2,FALSE)</f>
        <v>Cousen/Thimble - (t = 2,5 mm)</v>
      </c>
      <c r="C879" s="309">
        <f>SUMIF($A$645:$A$749,A879,$D$645:$D$749)</f>
        <v>22</v>
      </c>
    </row>
    <row r="880" spans="1:3" x14ac:dyDescent="0.3">
      <c r="A880" s="307">
        <v>438</v>
      </c>
      <c r="B880" s="308" t="str">
        <f>VLOOKUP(A880,'[1]HS_SEP 24'!$B$12:$D$519,2,FALSE)</f>
        <v>Preformed Termination 35 mm (542/u/2009)</v>
      </c>
      <c r="C880" s="309">
        <f>SUMIF($A$645:$A$749,A880,$D$645:$D$749)</f>
        <v>88</v>
      </c>
    </row>
    <row r="881" spans="1:3" x14ac:dyDescent="0.3">
      <c r="A881" s="307">
        <v>342</v>
      </c>
      <c r="B881" s="308" t="str">
        <f>VLOOKUP(A881,'[1]HS_SEP 24'!$B$12:$D$519,2,FALSE)</f>
        <v>Galvanized Steel Wire 35 mm - HDG</v>
      </c>
      <c r="C881" s="309">
        <f>SUMIF($A$645:$A$749,A881,$D$645:$D$749)</f>
        <v>198</v>
      </c>
    </row>
    <row r="882" spans="1:3" x14ac:dyDescent="0.3">
      <c r="A882" s="307">
        <v>23</v>
      </c>
      <c r="B882" s="308" t="str">
        <f>VLOOKUP(A882,'[1]HS_SEP 24'!$B$12:$D$519,2,FALSE)</f>
        <v>Beton Block 400 x 400 x 100 - kotak</v>
      </c>
      <c r="C882" s="309">
        <f>SUMIF($A$645:$A$749,A882,$D$645:$D$749)</f>
        <v>22</v>
      </c>
    </row>
    <row r="883" spans="1:3" x14ac:dyDescent="0.3">
      <c r="A883" s="307">
        <v>501</v>
      </c>
      <c r="B883" s="308" t="str">
        <f>VLOOKUP(A883,'[1]HS_SEP 24'!$B$12:$D$519,2,FALSE)</f>
        <v>U - Bolt + Steel Plate TM/TR Bolt M.18 + 2 nut</v>
      </c>
      <c r="C883" s="309">
        <f>SUMIF($A$645:$A$749,A883,$D$645:$D$749)</f>
        <v>22</v>
      </c>
    </row>
    <row r="884" spans="1:3" x14ac:dyDescent="0.3">
      <c r="A884" s="307">
        <v>348</v>
      </c>
      <c r="B884" s="308" t="str">
        <f>VLOOKUP(A884,'[1]HS_SEP 24'!$B$12:$D$519,2,FALSE)</f>
        <v>Guy Wire Rod 5/8" (15 mm) - 1.800 mm - TR</v>
      </c>
      <c r="C884" s="309">
        <f>SUMIF($A$645:$A$749,A884,$D$645:$D$749)</f>
        <v>22</v>
      </c>
    </row>
    <row r="885" spans="1:3" x14ac:dyDescent="0.3">
      <c r="A885" s="307">
        <v>421</v>
      </c>
      <c r="B885" s="308" t="str">
        <f>VLOOKUP(A885,'[1]HS_SEP 24'!$B$12:$D$519,2,FALSE)</f>
        <v>Pipa Galvanized 3/4" - 2 m (tebal= 1,6 mm) u/Pipa Pelindung</v>
      </c>
      <c r="C885" s="309">
        <f>SUMIF($A$645:$A$749,A885,$D$645:$D$749)</f>
        <v>22</v>
      </c>
    </row>
    <row r="886" spans="1:3" x14ac:dyDescent="0.3">
      <c r="A886" s="307">
        <v>80</v>
      </c>
      <c r="B886" s="308" t="str">
        <f>VLOOKUP(A886,'[1]HS_SEP 24'!$B$12:$D$519,2,FALSE)</f>
        <v>Guy Wire Timble (t=2,5 mm)</v>
      </c>
      <c r="C886" s="309">
        <f>SUMIF($A$645:$A$749,A886,$D$645:$D$749)</f>
        <v>0</v>
      </c>
    </row>
    <row r="887" spans="1:3" x14ac:dyDescent="0.3">
      <c r="A887" s="307">
        <v>498</v>
      </c>
      <c r="B887" s="308" t="str">
        <f>VLOOKUP(A887,'[1]HS_SEP 24'!$B$12:$D$519,2,FALSE)</f>
        <v>Turn Buckle TR 5/8" (4000 kg) - TR - (l=33 mm, t=6 mm)</v>
      </c>
      <c r="C887" s="309">
        <f>SUMIF($A$645:$A$749,A887,$D$645:$D$749)</f>
        <v>22</v>
      </c>
    </row>
    <row r="888" spans="1:3" x14ac:dyDescent="0.3">
      <c r="A888" s="307">
        <v>504</v>
      </c>
      <c r="B888" s="308" t="str">
        <f>VLOOKUP(A888,'[1]HS_SEP 24'!$B$12:$D$519,2,FALSE)</f>
        <v>Wire Clip M10 (35 mm)</v>
      </c>
      <c r="C888" s="309">
        <f>SUMIF($A$645:$A$749,A888,$D$645:$D$749)</f>
        <v>22</v>
      </c>
    </row>
    <row r="889" spans="1:3" x14ac:dyDescent="0.3">
      <c r="A889" s="307">
        <v>78</v>
      </c>
      <c r="B889" s="308" t="str">
        <f>VLOOKUP(A889,'[1]HS_SEP 24'!$B$12:$D$519,2,FALSE)</f>
        <v>Guy Insulator LV (TR) - belimbing</v>
      </c>
      <c r="C889" s="309">
        <f>SUMIF($A$645:$A$749,A889,$D$645:$D$749)</f>
        <v>22</v>
      </c>
    </row>
    <row r="890" spans="1:3" x14ac:dyDescent="0.3">
      <c r="A890" s="307">
        <v>451</v>
      </c>
      <c r="B890" s="308" t="str">
        <f>VLOOKUP(A890,'[1]HS_SEP 24'!$B$12:$D$519,2,FALSE)</f>
        <v>Square Washer - (l=50 mm, p=50 mm, t=2,5 mm)</v>
      </c>
      <c r="C890" s="309">
        <f>SUMIF($A$645:$A$749,A890,$D$645:$D$749)</f>
        <v>0</v>
      </c>
    </row>
    <row r="891" spans="1:3" x14ac:dyDescent="0.3">
      <c r="A891" s="307">
        <v>228</v>
      </c>
      <c r="B891" s="308" t="str">
        <f>VLOOKUP(A891,'[1]HS_SEP 24'!$B$12:$D$519,2,FALSE)</f>
        <v>Single Guy Wire Band 6" - (t = 6 mm x 35 mm) HDG TR lengkap Nut-HDG</v>
      </c>
      <c r="C891" s="309">
        <f>SUMIF($A$645:$A$749,A891,$D$645:$D$749)</f>
        <v>22</v>
      </c>
    </row>
    <row r="892" spans="1:3" x14ac:dyDescent="0.3">
      <c r="A892" s="307">
        <v>215</v>
      </c>
      <c r="B892" s="308" t="str">
        <f>VLOOKUP(A892,'[1]HS_SEP 24'!$B$12:$D$519,2,FALSE)</f>
        <v>Single Arm Band 6" (t = 6 mm x 35 mm) HDG TR  lengkap Nut-HDG</v>
      </c>
      <c r="C892" s="309">
        <f>SUMIF($A$645:$A$749,A892,$D$645:$D$749)</f>
        <v>0</v>
      </c>
    </row>
    <row r="893" spans="1:3" x14ac:dyDescent="0.3">
      <c r="A893" s="307">
        <v>457</v>
      </c>
      <c r="B893" s="308" t="str">
        <f>VLOOKUP(A893,'[1]HS_SEP 24'!$B$12:$D$519,2,FALSE)</f>
        <v>Strut Arm TR - (l=50 mm, t=5 mm, tgg=100 mm) NP 10 - 25 cm</v>
      </c>
      <c r="C893" s="309">
        <f>SUMIF($A$645:$A$749,A893,$D$645:$D$749)</f>
        <v>0</v>
      </c>
    </row>
    <row r="894" spans="1:3" x14ac:dyDescent="0.3">
      <c r="A894" s="307">
        <v>458</v>
      </c>
      <c r="B894" s="308" t="str">
        <f>VLOOKUP(A894,'[1]HS_SEP 24'!$B$12:$D$519,2,FALSE)</f>
        <v>Strut Tie 2000 - pipe 2" - 1,5 meter, Tebal 2,0 mm - TR</v>
      </c>
      <c r="C894" s="309">
        <f>SUMIF($A$645:$A$749,A894,$D$645:$D$749)</f>
        <v>0</v>
      </c>
    </row>
    <row r="895" spans="1:3" x14ac:dyDescent="0.3">
      <c r="A895" s="307">
        <v>289</v>
      </c>
      <c r="B895" s="308" t="str">
        <f>VLOOKUP(A895,'[1]HS_SEP 24'!$B$12:$D$519,2,FALSE)</f>
        <v>Bolt &amp; Nut M.16 x 75 - HDG</v>
      </c>
      <c r="C895" s="309">
        <f>SUMIF($A$645:$A$749,A895,$D$645:$D$749)</f>
        <v>66</v>
      </c>
    </row>
    <row r="896" spans="1:3" x14ac:dyDescent="0.3">
      <c r="A896" s="307">
        <v>288</v>
      </c>
      <c r="B896" s="308" t="str">
        <f>VLOOKUP(A896,'[1]HS_SEP 24'!$B$12:$D$519,2,FALSE)</f>
        <v>Bolt &amp; Nut M.16 x 50 - HDG</v>
      </c>
      <c r="C896" s="309">
        <f>SUMIF($A$645:$A$749,A896,$D$645:$D$749)</f>
        <v>0</v>
      </c>
    </row>
    <row r="897" spans="1:3" x14ac:dyDescent="0.3">
      <c r="A897" s="307">
        <v>33</v>
      </c>
      <c r="B897" s="308" t="str">
        <f>VLOOKUP(A897,'[1]HS_SEP 24'!$B$12:$D$519,2,FALSE)</f>
        <v>Compresion Joint Sleeve Non Tension 70 mm - Al-Cu</v>
      </c>
      <c r="C897" s="309">
        <f>SUMIF($A$645:$A$749,A897,$D$645:$D$749)</f>
        <v>4</v>
      </c>
    </row>
    <row r="898" spans="1:3" x14ac:dyDescent="0.3">
      <c r="A898" s="307">
        <v>294</v>
      </c>
      <c r="B898" s="308" t="str">
        <f>VLOOKUP(A898,'[1]HS_SEP 24'!$B$12:$D$519,2,FALSE)</f>
        <v>Bundled End Assembly (BEA) - komplit</v>
      </c>
      <c r="C898" s="309">
        <f>SUMIF($A$645:$A$749,A898,$D$645:$D$749)</f>
        <v>2</v>
      </c>
    </row>
    <row r="899" spans="1:3" ht="27.6" x14ac:dyDescent="0.3">
      <c r="A899" s="317">
        <v>337</v>
      </c>
      <c r="B899" s="318" t="str">
        <f>VLOOKUP(A899,'[1]HS_SEP 24'!$B$12:$D$519,2,FALSE)</f>
        <v>Earthing Rod 16 mm - 1,5 m+clamp - TR- besi As, Electroplatting tembaga 35 micron</v>
      </c>
      <c r="C899" s="309">
        <f>SUMIF($A$645:$A$749,A899,$D$645:$D$749)</f>
        <v>5</v>
      </c>
    </row>
    <row r="900" spans="1:3" x14ac:dyDescent="0.3">
      <c r="A900" s="307">
        <v>259</v>
      </c>
      <c r="B900" s="308" t="str">
        <f>VLOOKUP(A900,'[1]HS_SEP 24'!$B$12:$D$519,2,FALSE)</f>
        <v>AAAC - 70 sq mm</v>
      </c>
      <c r="C900" s="309">
        <f>SUMIF($A$645:$A$749,A900,$D$645:$D$749)</f>
        <v>40</v>
      </c>
    </row>
    <row r="901" spans="1:3" x14ac:dyDescent="0.3">
      <c r="A901" s="307">
        <v>247</v>
      </c>
      <c r="B901" s="308" t="str">
        <f>VLOOKUP(A901,'[1]HS_SEP 24'!$B$12:$D$519,2,FALSE)</f>
        <v>Terminal Lug 70 mm - Al/Cu 1 Hole</v>
      </c>
      <c r="C901" s="309">
        <f>SUMIF($A$645:$A$749,A901,$D$645:$D$749)</f>
        <v>5</v>
      </c>
    </row>
    <row r="902" spans="1:3" x14ac:dyDescent="0.3">
      <c r="A902" s="307">
        <v>290</v>
      </c>
      <c r="B902" s="308" t="str">
        <f>VLOOKUP(A902,'[1]HS_SEP 24'!$B$12:$D$519,2,FALSE)</f>
        <v xml:space="preserve">Bolt M.12 x 30 + Washer Cu </v>
      </c>
      <c r="C902" s="309">
        <f>SUMIF($A$645:$A$749,A902,$D$645:$D$749)</f>
        <v>5</v>
      </c>
    </row>
    <row r="903" spans="1:3" x14ac:dyDescent="0.3">
      <c r="A903" s="307">
        <v>452</v>
      </c>
      <c r="B903" s="308" t="str">
        <f>VLOOKUP(A903,'[1]HS_SEP 24'!$B$12:$D$519,2,FALSE)</f>
        <v xml:space="preserve">Stainless Steel Strip non magnetic </v>
      </c>
      <c r="C903" s="309">
        <f>SUMIF($A$645:$A$749,A903,$D$645:$D$749)</f>
        <v>15</v>
      </c>
    </row>
    <row r="904" spans="1:3" x14ac:dyDescent="0.3">
      <c r="A904" s="307">
        <v>453</v>
      </c>
      <c r="B904" s="308" t="str">
        <f>VLOOKUP(A904,'[1]HS_SEP 24'!$B$12:$D$519,2,FALSE)</f>
        <v>Stoping Buckle non magnetic</v>
      </c>
      <c r="C904" s="309">
        <f>SUMIF($A$645:$A$749,A904,$D$645:$D$749)</f>
        <v>20</v>
      </c>
    </row>
    <row r="905" spans="1:3" x14ac:dyDescent="0.3">
      <c r="A905" s="307">
        <v>383</v>
      </c>
      <c r="B905" s="308" t="str">
        <f>VLOOKUP(A905,'[1]HS_SEP 24'!$B$12:$D$519,2,FALSE)</f>
        <v>Link - HDG</v>
      </c>
      <c r="C905" s="309">
        <f>SUMIF($A$645:$A$749,A905,$D$645:$D$749)</f>
        <v>15</v>
      </c>
    </row>
    <row r="906" spans="1:3" x14ac:dyDescent="0.3">
      <c r="A906" s="307">
        <v>423</v>
      </c>
      <c r="B906" s="308" t="str">
        <f>VLOOKUP(A906,'[1]HS_SEP 24'!$B$12:$D$519,2,FALSE)</f>
        <v>Pipa Galvanized 3/4" - 4 m (tebal= 1,6 mm)</v>
      </c>
      <c r="C906" s="309">
        <f>SUMIF($A$645:$A$749,A906,$D$645:$D$749)</f>
        <v>5</v>
      </c>
    </row>
    <row r="907" spans="1:3" x14ac:dyDescent="0.3">
      <c r="A907" s="307">
        <v>378</v>
      </c>
      <c r="B907" s="308" t="str">
        <f>VLOOKUP(A907,'[1]HS_SEP 24'!$B$12:$D$519,2,FALSE)</f>
        <v xml:space="preserve">Line Tap Connector 50-70/35-50 mm type G </v>
      </c>
      <c r="C907" s="309">
        <f>SUMIF($A$645:$A$749,A907,$D$645:$D$749)</f>
        <v>9</v>
      </c>
    </row>
    <row r="908" spans="1:3" x14ac:dyDescent="0.3">
      <c r="A908" s="307">
        <v>408</v>
      </c>
      <c r="B908" s="308" t="str">
        <f>VLOOKUP(A908,'[1]HS_SEP 24'!$B$12:$D$519,2,FALSE)</f>
        <v>NFA2X-T;3x70 + 1x70 mm2</v>
      </c>
      <c r="C908" s="309" t="e">
        <f>SUMIF($A$645:$A$749,A908,$D$645:$D$749)</f>
        <v>#REF!</v>
      </c>
    </row>
    <row r="909" spans="1:3" x14ac:dyDescent="0.3">
      <c r="A909" s="307">
        <v>82</v>
      </c>
      <c r="B909" s="308" t="str">
        <f>VLOOKUP(A909,'[1]HS_SEP 24'!$B$12:$D$519,2,FALSE)</f>
        <v>Insulated Tension Joint 70 mm</v>
      </c>
      <c r="C909" s="309" t="e">
        <f>SUMIF($A$645:$A$749,A909,$D$645:$D$749)</f>
        <v>#REF!</v>
      </c>
    </row>
    <row r="910" spans="1:3" x14ac:dyDescent="0.3">
      <c r="A910" s="307">
        <v>31</v>
      </c>
      <c r="B910" s="308" t="str">
        <f>VLOOKUP(A910,'[1]HS_SEP 24'!$B$12:$D$519,2,FALSE)</f>
        <v>Commisioning test JTR termasuk NIDI</v>
      </c>
      <c r="C910" s="309" t="e">
        <f>SUMIF($A$645:$A$749,A910,$D$645:$D$749)</f>
        <v>#REF!</v>
      </c>
    </row>
    <row r="911" spans="1:3" x14ac:dyDescent="0.3">
      <c r="A911" s="307">
        <v>208</v>
      </c>
      <c r="B911" s="308" t="str">
        <f>VLOOKUP(A911,'[1]HS_SEP 24'!$B$12:$D$519,2,FALSE)</f>
        <v>Safety Cost K3L</v>
      </c>
      <c r="C911" s="309" t="e">
        <f>SUMIF($A$645:$A$749,A911,$D$645:$D$749)</f>
        <v>#REF!</v>
      </c>
    </row>
    <row r="912" spans="1:3" x14ac:dyDescent="0.3">
      <c r="A912" s="307">
        <v>59</v>
      </c>
      <c r="B912" s="308" t="str">
        <f>VLOOKUP(A912,'[1]HS_SEP 24'!$B$12:$D$519,2,FALSE)</f>
        <v>Dead End Assembly (DEA) - komplit</v>
      </c>
      <c r="C912" s="309">
        <f>SUMIF($A$645:$A$749,A912,$D$645:$D$749)</f>
        <v>10</v>
      </c>
    </row>
    <row r="913" spans="1:11" x14ac:dyDescent="0.3">
      <c r="A913" s="307">
        <v>236</v>
      </c>
      <c r="B913" s="308" t="str">
        <f>VLOOKUP(A913,'[1]HS_SEP 24'!$B$12:$D$519,2,FALSE)</f>
        <v>Small Angle Assembly (SAA) + komplit</v>
      </c>
      <c r="C913" s="309">
        <f>SUMIF($A$645:$A$749,A913,$D$645:$D$749)</f>
        <v>25</v>
      </c>
    </row>
    <row r="914" spans="1:11" x14ac:dyDescent="0.3">
      <c r="A914" s="307">
        <v>94</v>
      </c>
      <c r="B914" s="308" t="str">
        <f>VLOOKUP(A914,'[1]HS_SEP 24'!$B$12:$D$519,2,FALSE)</f>
        <v>Large Angle Assembly (LAA) + komplit</v>
      </c>
      <c r="C914" s="309">
        <f>SUMIF($A$645:$A$749,A914,$D$645:$D$749)</f>
        <v>13</v>
      </c>
    </row>
    <row r="915" spans="1:11" x14ac:dyDescent="0.3">
      <c r="A915" s="307"/>
      <c r="B915" s="308"/>
      <c r="C915" s="309">
        <f>SUMIF($A$645:$A$749,A915,$D$645:$D$749)</f>
        <v>0</v>
      </c>
    </row>
    <row r="916" spans="1:11" x14ac:dyDescent="0.3">
      <c r="A916" s="319"/>
      <c r="B916" s="320"/>
      <c r="C916" s="306"/>
    </row>
    <row r="918" spans="1:11" x14ac:dyDescent="0.3">
      <c r="A918" s="307">
        <v>8</v>
      </c>
      <c r="B918" s="308" t="str">
        <f>VLOOKUP(A918,'[1]HS_SEP 24'!$B$12:$D$519,2,FALSE)</f>
        <v>BC 50 mm (Bare Conductor)</v>
      </c>
      <c r="D918" s="309" t="e">
        <f t="shared" ref="D918:D981" si="166">SUMIF($A$772:$A$864,A918,$C$772:$C$864)</f>
        <v>#REF!</v>
      </c>
      <c r="E918" s="52" t="e">
        <f>D918-F918</f>
        <v>#REF!</v>
      </c>
      <c r="F918" s="52">
        <f>IF(G918="PLN",D918,0)</f>
        <v>0</v>
      </c>
      <c r="G918" s="66">
        <f>IF([1]ISIAN_RAB!$G$18=4,(VLOOKUP(RINCIAN_RAB_JASA!A918,'[1]HS_SEP 24'!$B$12:P1244,13,FALSE)),(VLOOKUP(RINCIAN_RAB_JASA!A918,'[1]HS_SEP 24'!$B$12:$P$520,4,FALSE)))</f>
        <v>91011.176062990795</v>
      </c>
      <c r="H918" s="66">
        <f>IF([1]ISIAN_RAB!$G$18=4,(VLOOKUP(A918,'[1]HS_SEP 24'!$B$12:$P$519,14,FALSE)),(IF([1]ISIAN_RAB!$G$18=2,(VLOOKUP(A918,'[1]HS_SEP 24'!$B$12:$P$519,7,FALSE)),(IF([1]ISIAN_RAB!$G$18=3,(VLOOKUP(A918,'[1]HS_SEP 24'!$B$12:$P5243,9,FALSE)),(IF([1]ISIAN_RAB!$G$18=5,(VLOOKUP(A918,'[1]HS_SEP 24'!$B$12:$P$519,11,FALSE)),"salah")))))))</f>
        <v>3729.3299980030902</v>
      </c>
      <c r="I918" s="52" t="e">
        <f>IF(E918&lt;0,0,IF(G918="PLN","PLN",E918*G918))</f>
        <v>#REF!</v>
      </c>
      <c r="J918" s="66" t="e">
        <f>IF(D918&lt;0,0,D918*H918)</f>
        <v>#REF!</v>
      </c>
      <c r="K918" s="53" t="e">
        <f>SUM(I918:J918)</f>
        <v>#REF!</v>
      </c>
    </row>
    <row r="919" spans="1:11" x14ac:dyDescent="0.3">
      <c r="A919" s="307">
        <v>23</v>
      </c>
      <c r="B919" s="308" t="str">
        <f>VLOOKUP(A919,'[1]HS_SEP 24'!$B$12:$D$519,2,FALSE)</f>
        <v>Beton Block 400 x 400 x 100 - kotak</v>
      </c>
      <c r="D919" s="309">
        <f t="shared" si="166"/>
        <v>0</v>
      </c>
      <c r="E919" s="52">
        <f t="shared" ref="E919:E983" si="167">D919-F919</f>
        <v>0</v>
      </c>
      <c r="F919" s="52">
        <f t="shared" ref="F919:F983" si="168">IF(G919="PLN",D919,0)</f>
        <v>0</v>
      </c>
      <c r="G919" s="66">
        <f>IF([1]ISIAN_RAB!$G$18=4,(VLOOKUP(RINCIAN_RAB_JASA!A919,'[1]HS_SEP 24'!$B$12:P1245,13,FALSE)),(VLOOKUP(RINCIAN_RAB_JASA!A919,'[1]HS_SEP 24'!$B$12:$P$520,4,FALSE)))</f>
        <v>187872.21172360299</v>
      </c>
      <c r="H919" s="66">
        <f>IF([1]ISIAN_RAB!$G$18=4,(VLOOKUP(A919,'[1]HS_SEP 24'!$B$12:$P$519,14,FALSE)),(IF([1]ISIAN_RAB!$G$18=2,(VLOOKUP(A919,'[1]HS_SEP 24'!$B$12:$P$519,7,FALSE)),(IF([1]ISIAN_RAB!$G$18=3,(VLOOKUP(A919,'[1]HS_SEP 24'!$B$12:$P5244,9,FALSE)),(IF([1]ISIAN_RAB!$G$18=5,(VLOOKUP(A919,'[1]HS_SEP 24'!$B$12:$P$519,11,FALSE)),"salah")))))))</f>
        <v>117013.049937344</v>
      </c>
      <c r="I919" s="52">
        <f t="shared" ref="I919:I983" si="169">IF(E919&lt;0,0,IF(G919="PLN","PLN",E919*G919))</f>
        <v>0</v>
      </c>
      <c r="J919" s="66">
        <f t="shared" ref="J919:J983" si="170">IF(D919&lt;0,0,D919*H919)</f>
        <v>0</v>
      </c>
      <c r="K919" s="53">
        <f t="shared" ref="K919:K983" si="171">SUM(I919:J919)</f>
        <v>0</v>
      </c>
    </row>
    <row r="920" spans="1:11" x14ac:dyDescent="0.3">
      <c r="A920" s="307">
        <v>25</v>
      </c>
      <c r="B920" s="308" t="str">
        <f>VLOOKUP(A920,'[1]HS_SEP 24'!$B$12:$D$519,2,FALSE)</f>
        <v>Bolt &amp; Nut M.14x 25 - HDG</v>
      </c>
      <c r="D920" s="309">
        <f t="shared" si="166"/>
        <v>4</v>
      </c>
      <c r="E920" s="52">
        <f t="shared" si="167"/>
        <v>4</v>
      </c>
      <c r="F920" s="52">
        <f t="shared" si="168"/>
        <v>0</v>
      </c>
      <c r="G920" s="66">
        <f>IF([1]ISIAN_RAB!$G$18=4,(VLOOKUP(RINCIAN_RAB_JASA!A920,'[1]HS_SEP 24'!$B$12:P1246,13,FALSE)),(VLOOKUP(RINCIAN_RAB_JASA!A920,'[1]HS_SEP 24'!$B$12:$P$520,4,FALSE)))</f>
        <v>12707.3192948326</v>
      </c>
      <c r="H920" s="66">
        <f>IF([1]ISIAN_RAB!$G$18=4,(VLOOKUP(A920,'[1]HS_SEP 24'!$B$12:$P$519,14,FALSE)),(IF([1]ISIAN_RAB!$G$18=2,(VLOOKUP(A920,'[1]HS_SEP 24'!$B$12:$P$519,7,FALSE)),(IF([1]ISIAN_RAB!$G$18=3,(VLOOKUP(A920,'[1]HS_SEP 24'!$B$12:$P5245,9,FALSE)),(IF([1]ISIAN_RAB!$G$18=5,(VLOOKUP(A920,'[1]HS_SEP 24'!$B$12:$P$519,11,FALSE)),"salah")))))))</f>
        <v>2397.7799987160902</v>
      </c>
      <c r="I920" s="52">
        <f t="shared" si="169"/>
        <v>50829.277179330398</v>
      </c>
      <c r="J920" s="66">
        <f t="shared" si="170"/>
        <v>9591.1199948643607</v>
      </c>
      <c r="K920" s="53">
        <f t="shared" si="171"/>
        <v>60420.397174194761</v>
      </c>
    </row>
    <row r="921" spans="1:11" x14ac:dyDescent="0.3">
      <c r="A921" s="312">
        <v>28</v>
      </c>
      <c r="B921" s="308" t="str">
        <f>VLOOKUP(A921,'[1]HS_SEP 24'!$B$12:$D$519,2,FALSE)</f>
        <v>Commisioning test GD termasuk NIDI</v>
      </c>
      <c r="D921" s="309">
        <f t="shared" si="166"/>
        <v>0</v>
      </c>
      <c r="E921" s="52">
        <f t="shared" si="167"/>
        <v>0</v>
      </c>
      <c r="F921" s="52">
        <f t="shared" si="168"/>
        <v>0</v>
      </c>
      <c r="G921" s="66">
        <f>IF([1]ISIAN_RAB!$G$18=4,(VLOOKUP(RINCIAN_RAB_JASA!A921,'[1]HS_SEP 24'!$B$12:P1247,13,FALSE)),(VLOOKUP(RINCIAN_RAB_JASA!A921,'[1]HS_SEP 24'!$B$12:$P$520,4,FALSE)))</f>
        <v>0</v>
      </c>
      <c r="H921" s="66">
        <f>IF([1]ISIAN_RAB!$G$18=4,(VLOOKUP(A921,'[1]HS_SEP 24'!$B$12:$P$519,14,FALSE)),(IF([1]ISIAN_RAB!$G$18=2,(VLOOKUP(A921,'[1]HS_SEP 24'!$B$12:$P$519,7,FALSE)),(IF([1]ISIAN_RAB!$G$18=3,(VLOOKUP(A921,'[1]HS_SEP 24'!$B$12:$P5246,9,FALSE)),(IF([1]ISIAN_RAB!$G$18=5,(VLOOKUP(A921,'[1]HS_SEP 24'!$B$12:$P$519,11,FALSE)),"salah")))))))</f>
        <v>399520.439786073</v>
      </c>
      <c r="I921" s="52">
        <f t="shared" si="169"/>
        <v>0</v>
      </c>
      <c r="J921" s="66">
        <f t="shared" si="170"/>
        <v>0</v>
      </c>
      <c r="K921" s="53">
        <f t="shared" si="171"/>
        <v>0</v>
      </c>
    </row>
    <row r="922" spans="1:11" x14ac:dyDescent="0.3">
      <c r="A922" s="307">
        <v>29</v>
      </c>
      <c r="B922" s="308" t="str">
        <f>VLOOKUP(A922,'[1]HS_SEP 24'!$B$12:$D$519,2,FALSE)</f>
        <v>Commisioning test Jaringan JTM termasuk NIDI</v>
      </c>
      <c r="D922" s="309">
        <f t="shared" si="166"/>
        <v>0</v>
      </c>
      <c r="E922" s="52">
        <f t="shared" si="167"/>
        <v>0</v>
      </c>
      <c r="F922" s="52">
        <f t="shared" si="168"/>
        <v>0</v>
      </c>
      <c r="G922" s="66">
        <f>IF([1]ISIAN_RAB!$G$18=4,(VLOOKUP(RINCIAN_RAB_JASA!A922,'[1]HS_SEP 24'!$B$12:P1248,13,FALSE)),(VLOOKUP(RINCIAN_RAB_JASA!A922,'[1]HS_SEP 24'!$B$12:$P$520,4,FALSE)))</f>
        <v>0</v>
      </c>
      <c r="H922" s="66">
        <f>IF([1]ISIAN_RAB!$G$18=4,(VLOOKUP(A922,'[1]HS_SEP 24'!$B$12:$P$519,14,FALSE)),(IF([1]ISIAN_RAB!$G$18=2,(VLOOKUP(A922,'[1]HS_SEP 24'!$B$12:$P$519,7,FALSE)),(IF([1]ISIAN_RAB!$G$18=3,(VLOOKUP(A922,'[1]HS_SEP 24'!$B$12:$P5247,9,FALSE)),(IF([1]ISIAN_RAB!$G$18=5,(VLOOKUP(A922,'[1]HS_SEP 24'!$B$12:$P$519,11,FALSE)),"salah")))))))</f>
        <v>479424.32974328799</v>
      </c>
      <c r="I922" s="52">
        <f t="shared" si="169"/>
        <v>0</v>
      </c>
      <c r="J922" s="66">
        <f t="shared" si="170"/>
        <v>0</v>
      </c>
      <c r="K922" s="53">
        <f t="shared" si="171"/>
        <v>0</v>
      </c>
    </row>
    <row r="923" spans="1:11" x14ac:dyDescent="0.3">
      <c r="A923" s="307">
        <v>33</v>
      </c>
      <c r="B923" s="308" t="str">
        <f>VLOOKUP(A923,'[1]HS_SEP 24'!$B$12:$D$519,2,FALSE)</f>
        <v>Compresion Joint Sleeve Non Tension 70 mm - Al-Cu</v>
      </c>
      <c r="D923" s="309">
        <f t="shared" si="166"/>
        <v>0</v>
      </c>
      <c r="E923" s="52">
        <f t="shared" si="167"/>
        <v>0</v>
      </c>
      <c r="F923" s="52">
        <f t="shared" si="168"/>
        <v>0</v>
      </c>
      <c r="G923" s="66" t="str">
        <f>IF([1]ISIAN_RAB!$G$18=4,(VLOOKUP(RINCIAN_RAB_JASA!A923,'[1]HS_SEP 24'!$B$12:P1249,13,FALSE)),(VLOOKUP(RINCIAN_RAB_JASA!A923,'[1]HS_SEP 24'!$B$12:$P$520,4,FALSE)))</f>
        <v>PLN</v>
      </c>
      <c r="H923" s="66">
        <f>IF([1]ISIAN_RAB!$G$18=4,(VLOOKUP(A923,'[1]HS_SEP 24'!$B$12:$P$519,14,FALSE)),(IF([1]ISIAN_RAB!$G$18=2,(VLOOKUP(A923,'[1]HS_SEP 24'!$B$12:$P$519,7,FALSE)),(IF([1]ISIAN_RAB!$G$18=3,(VLOOKUP(A923,'[1]HS_SEP 24'!$B$12:$P5248,9,FALSE)),(IF([1]ISIAN_RAB!$G$18=5,(VLOOKUP(A923,'[1]HS_SEP 24'!$B$12:$P$519,11,FALSE)),"salah")))))))</f>
        <v>11186.999994009801</v>
      </c>
      <c r="I923" s="52" t="str">
        <f t="shared" si="169"/>
        <v>PLN</v>
      </c>
      <c r="J923" s="66">
        <f t="shared" si="170"/>
        <v>0</v>
      </c>
      <c r="K923" s="53">
        <f t="shared" si="171"/>
        <v>0</v>
      </c>
    </row>
    <row r="924" spans="1:11" x14ac:dyDescent="0.3">
      <c r="A924" s="307">
        <v>36</v>
      </c>
      <c r="B924" s="308" t="str">
        <f>VLOOKUP(A924,'[1]HS_SEP 24'!$B$12:$D$519,2,FALSE)</f>
        <v>Compresion Joint Sleeve Tension 150 mm - Al</v>
      </c>
      <c r="D924" s="309">
        <f t="shared" si="166"/>
        <v>0</v>
      </c>
      <c r="E924" s="52">
        <f t="shared" si="167"/>
        <v>0</v>
      </c>
      <c r="F924" s="52">
        <f t="shared" si="168"/>
        <v>0</v>
      </c>
      <c r="G924" s="66" t="str">
        <f>IF([1]ISIAN_RAB!$G$18=4,(VLOOKUP(RINCIAN_RAB_JASA!A924,'[1]HS_SEP 24'!$B$12:P1250,13,FALSE)),(VLOOKUP(RINCIAN_RAB_JASA!A924,'[1]HS_SEP 24'!$B$12:$P$520,4,FALSE)))</f>
        <v>PLN</v>
      </c>
      <c r="H924" s="66">
        <f>IF([1]ISIAN_RAB!$G$18=4,(VLOOKUP(A924,'[1]HS_SEP 24'!$B$12:$P$519,14,FALSE)),(IF([1]ISIAN_RAB!$G$18=2,(VLOOKUP(A924,'[1]HS_SEP 24'!$B$12:$P$519,7,FALSE)),(IF([1]ISIAN_RAB!$G$18=3,(VLOOKUP(A924,'[1]HS_SEP 24'!$B$12:$P5249,9,FALSE)),(IF([1]ISIAN_RAB!$G$18=5,(VLOOKUP(A924,'[1]HS_SEP 24'!$B$12:$P$519,11,FALSE)),"salah")))))))</f>
        <v>21940.3799882518</v>
      </c>
      <c r="I924" s="52" t="str">
        <f t="shared" si="169"/>
        <v>PLN</v>
      </c>
      <c r="J924" s="66">
        <f t="shared" si="170"/>
        <v>0</v>
      </c>
      <c r="K924" s="53">
        <f t="shared" si="171"/>
        <v>0</v>
      </c>
    </row>
    <row r="925" spans="1:11" x14ac:dyDescent="0.3">
      <c r="A925" s="307">
        <v>39</v>
      </c>
      <c r="B925" s="308" t="str">
        <f>VLOOKUP(A925,'[1]HS_SEP 24'!$B$12:$D$519,2,FALSE)</f>
        <v>Compresion Joint Sleeve Non Tension 150 mm - Al</v>
      </c>
      <c r="D925" s="309">
        <f t="shared" si="166"/>
        <v>0</v>
      </c>
      <c r="E925" s="52">
        <f t="shared" si="167"/>
        <v>0</v>
      </c>
      <c r="F925" s="52">
        <f t="shared" si="168"/>
        <v>0</v>
      </c>
      <c r="G925" s="66" t="str">
        <f>IF([1]ISIAN_RAB!$G$18=4,(VLOOKUP(RINCIAN_RAB_JASA!A925,'[1]HS_SEP 24'!$B$12:P1251,13,FALSE)),(VLOOKUP(RINCIAN_RAB_JASA!A925,'[1]HS_SEP 24'!$B$12:$P$520,4,FALSE)))</f>
        <v>PLN</v>
      </c>
      <c r="H925" s="66">
        <f>IF([1]ISIAN_RAB!$G$18=4,(VLOOKUP(A925,'[1]HS_SEP 24'!$B$12:$P$519,14,FALSE)),(IF([1]ISIAN_RAB!$G$18=2,(VLOOKUP(A925,'[1]HS_SEP 24'!$B$12:$P$519,7,FALSE)),(IF([1]ISIAN_RAB!$G$18=3,(VLOOKUP(A925,'[1]HS_SEP 24'!$B$12:$P5250,9,FALSE)),(IF([1]ISIAN_RAB!$G$18=5,(VLOOKUP(A925,'[1]HS_SEP 24'!$B$12:$P$519,11,FALSE)),"salah")))))))</f>
        <v>13317.479992869001</v>
      </c>
      <c r="I925" s="52" t="str">
        <f t="shared" si="169"/>
        <v>PLN</v>
      </c>
      <c r="J925" s="66">
        <f t="shared" si="170"/>
        <v>0</v>
      </c>
      <c r="K925" s="53">
        <f t="shared" si="171"/>
        <v>0</v>
      </c>
    </row>
    <row r="926" spans="1:11" x14ac:dyDescent="0.3">
      <c r="A926" s="310">
        <v>67</v>
      </c>
      <c r="B926" s="311" t="s">
        <v>124</v>
      </c>
      <c r="D926" s="309" t="e">
        <f t="shared" si="166"/>
        <v>#REF!</v>
      </c>
      <c r="E926" s="52" t="e">
        <f t="shared" si="167"/>
        <v>#REF!</v>
      </c>
      <c r="F926" s="52" t="e">
        <f t="shared" si="168"/>
        <v>#REF!</v>
      </c>
      <c r="G926" s="66" t="str">
        <f>IF([1]ISIAN_RAB!$G$18=4,(VLOOKUP(RINCIAN_RAB_JASA!A926,'[1]HS_SEP 24'!$B$12:P1252,13,FALSE)),(VLOOKUP(RINCIAN_RAB_JASA!A926,'[1]HS_SEP 24'!$B$12:$P$520,4,FALSE)))</f>
        <v>PLN</v>
      </c>
      <c r="H926" s="66">
        <f>IF([1]ISIAN_RAB!$G$18=4,(VLOOKUP(A926,'[1]HS_SEP 24'!$B$12:$P$519,14,FALSE)),(IF([1]ISIAN_RAB!$G$18=2,(VLOOKUP(A926,'[1]HS_SEP 24'!$B$12:$P$519,7,FALSE)),(IF([1]ISIAN_RAB!$G$18=3,(VLOOKUP(A926,'[1]HS_SEP 24'!$B$12:$P5251,9,FALSE)),(IF([1]ISIAN_RAB!$G$18=5,(VLOOKUP(A926,'[1]HS_SEP 24'!$B$12:$P$519,11,FALSE)),"salah")))))))</f>
        <v>519518.33972181898</v>
      </c>
      <c r="I926" s="52" t="e">
        <f t="shared" si="169"/>
        <v>#REF!</v>
      </c>
      <c r="J926" s="66" t="e">
        <f t="shared" si="170"/>
        <v>#REF!</v>
      </c>
      <c r="K926" s="53" t="e">
        <f t="shared" si="171"/>
        <v>#REF!</v>
      </c>
    </row>
    <row r="927" spans="1:11" x14ac:dyDescent="0.3">
      <c r="A927" s="307">
        <v>79</v>
      </c>
      <c r="B927" s="308" t="str">
        <f>VLOOKUP(A927,'[1]HS_SEP 24'!$B$12:$D$519,2,FALSE)</f>
        <v>Guy Insulator MV (TM) - belimbing</v>
      </c>
      <c r="D927" s="309">
        <f t="shared" si="166"/>
        <v>0</v>
      </c>
      <c r="E927" s="52">
        <f t="shared" si="167"/>
        <v>0</v>
      </c>
      <c r="F927" s="52">
        <f t="shared" si="168"/>
        <v>0</v>
      </c>
      <c r="G927" s="66">
        <f>IF([1]ISIAN_RAB!$G$18=4,(VLOOKUP(RINCIAN_RAB_JASA!A927,'[1]HS_SEP 24'!$B$12:P1253,13,FALSE)),(VLOOKUP(RINCIAN_RAB_JASA!A927,'[1]HS_SEP 24'!$B$12:$P$520,4,FALSE)))</f>
        <v>85302.995665312003</v>
      </c>
      <c r="H927" s="66">
        <f>IF([1]ISIAN_RAB!$G$18=4,(VLOOKUP(A927,'[1]HS_SEP 24'!$B$12:$P$519,14,FALSE)),(IF([1]ISIAN_RAB!$G$18=2,(VLOOKUP(A927,'[1]HS_SEP 24'!$B$12:$P$519,7,FALSE)),(IF([1]ISIAN_RAB!$G$18=3,(VLOOKUP(A927,'[1]HS_SEP 24'!$B$12:$P5252,9,FALSE)),(IF([1]ISIAN_RAB!$G$18=5,(VLOOKUP(A927,'[1]HS_SEP 24'!$B$12:$P$519,11,FALSE)),"salah")))))))</f>
        <v>7205.2199961419001</v>
      </c>
      <c r="I927" s="52">
        <f t="shared" si="169"/>
        <v>0</v>
      </c>
      <c r="J927" s="66">
        <f t="shared" si="170"/>
        <v>0</v>
      </c>
      <c r="K927" s="53">
        <f t="shared" si="171"/>
        <v>0</v>
      </c>
    </row>
    <row r="928" spans="1:11" x14ac:dyDescent="0.3">
      <c r="A928" s="312">
        <v>91</v>
      </c>
      <c r="B928" s="308" t="str">
        <f>VLOOKUP(A928,'[1]HS_SEP 24'!$B$12:$D$519,2,FALSE)</f>
        <v>L bouw 3 " PVC</v>
      </c>
      <c r="D928" s="309" t="e">
        <f t="shared" si="166"/>
        <v>#REF!</v>
      </c>
      <c r="E928" s="52" t="e">
        <f t="shared" si="167"/>
        <v>#REF!</v>
      </c>
      <c r="F928" s="52">
        <f t="shared" si="168"/>
        <v>0</v>
      </c>
      <c r="G928" s="66">
        <f>IF([1]ISIAN_RAB!$G$18=4,(VLOOKUP(RINCIAN_RAB_JASA!A928,'[1]HS_SEP 24'!$B$12:P1254,13,FALSE)),(VLOOKUP(RINCIAN_RAB_JASA!A928,'[1]HS_SEP 24'!$B$12:$P$520,4,FALSE)))</f>
        <v>68245.565672248296</v>
      </c>
      <c r="H928" s="66">
        <f>IF([1]ISIAN_RAB!$G$18=4,(VLOOKUP(A928,'[1]HS_SEP 24'!$B$12:$P$519,14,FALSE)),(IF([1]ISIAN_RAB!$G$18=2,(VLOOKUP(A928,'[1]HS_SEP 24'!$B$12:$P$519,7,FALSE)),(IF([1]ISIAN_RAB!$G$18=3,(VLOOKUP(A928,'[1]HS_SEP 24'!$B$12:$P5253,9,FALSE)),(IF([1]ISIAN_RAB!$G$18=5,(VLOOKUP(A928,'[1]HS_SEP 24'!$B$12:$P$519,11,FALSE)),"salah")))))))</f>
        <v>6392.4299965771097</v>
      </c>
      <c r="I928" s="52" t="e">
        <f t="shared" si="169"/>
        <v>#REF!</v>
      </c>
      <c r="J928" s="66" t="e">
        <f t="shared" si="170"/>
        <v>#REF!</v>
      </c>
      <c r="K928" s="53" t="e">
        <f t="shared" si="171"/>
        <v>#REF!</v>
      </c>
    </row>
    <row r="929" spans="1:11" x14ac:dyDescent="0.3">
      <c r="A929" s="312">
        <v>92</v>
      </c>
      <c r="B929" s="308" t="str">
        <f>VLOOKUP(A929,'[1]HS_SEP 24'!$B$12:$D$519,2,FALSE)</f>
        <v>L Bow 2" besi + sock draad dalam</v>
      </c>
      <c r="D929" s="309" t="e">
        <f t="shared" si="166"/>
        <v>#REF!</v>
      </c>
      <c r="E929" s="52" t="e">
        <f t="shared" si="167"/>
        <v>#REF!</v>
      </c>
      <c r="F929" s="52">
        <f t="shared" si="168"/>
        <v>0</v>
      </c>
      <c r="G929" s="66">
        <f>IF([1]ISIAN_RAB!$G$18=4,(VLOOKUP(RINCIAN_RAB_JASA!A929,'[1]HS_SEP 24'!$B$12:P1255,13,FALSE)),(VLOOKUP(RINCIAN_RAB_JASA!A929,'[1]HS_SEP 24'!$B$12:$P$520,4,FALSE)))</f>
        <v>157110.11543611201</v>
      </c>
      <c r="H929" s="66">
        <f>IF([1]ISIAN_RAB!$G$18=4,(VLOOKUP(A929,'[1]HS_SEP 24'!$B$12:$P$519,14,FALSE)),(IF([1]ISIAN_RAB!$G$18=2,(VLOOKUP(A929,'[1]HS_SEP 24'!$B$12:$P$519,7,FALSE)),(IF([1]ISIAN_RAB!$G$18=3,(VLOOKUP(A929,'[1]HS_SEP 24'!$B$12:$P5254,9,FALSE)),(IF([1]ISIAN_RAB!$G$18=5,(VLOOKUP(A929,'[1]HS_SEP 24'!$B$12:$P$519,11,FALSE)),"salah")))))))</f>
        <v>10121.759994580199</v>
      </c>
      <c r="I929" s="52" t="e">
        <f t="shared" si="169"/>
        <v>#REF!</v>
      </c>
      <c r="J929" s="66" t="e">
        <f t="shared" si="170"/>
        <v>#REF!</v>
      </c>
      <c r="K929" s="53" t="e">
        <f t="shared" si="171"/>
        <v>#REF!</v>
      </c>
    </row>
    <row r="930" spans="1:11" x14ac:dyDescent="0.3">
      <c r="A930" s="312">
        <v>93</v>
      </c>
      <c r="B930" s="308" t="str">
        <f>VLOOKUP(A930,'[1]HS_SEP 24'!$B$12:$D$519,2,FALSE)</f>
        <v>L Bow 3" besi + sock draad dalam</v>
      </c>
      <c r="D930" s="309" t="e">
        <f t="shared" si="166"/>
        <v>#REF!</v>
      </c>
      <c r="E930" s="52" t="e">
        <f t="shared" si="167"/>
        <v>#REF!</v>
      </c>
      <c r="F930" s="52">
        <f t="shared" si="168"/>
        <v>0</v>
      </c>
      <c r="G930" s="66">
        <f>IF([1]ISIAN_RAB!$G$18=4,(VLOOKUP(RINCIAN_RAB_JASA!A930,'[1]HS_SEP 24'!$B$12:P1256,13,FALSE)),(VLOOKUP(RINCIAN_RAB_JASA!A930,'[1]HS_SEP 24'!$B$12:$P$520,4,FALSE)))</f>
        <v>238619.464102967</v>
      </c>
      <c r="H930" s="66">
        <f>IF([1]ISIAN_RAB!$G$18=4,(VLOOKUP(A930,'[1]HS_SEP 24'!$B$12:$P$519,14,FALSE)),(IF([1]ISIAN_RAB!$G$18=2,(VLOOKUP(A930,'[1]HS_SEP 24'!$B$12:$P$519,7,FALSE)),(IF([1]ISIAN_RAB!$G$18=3,(VLOOKUP(A930,'[1]HS_SEP 24'!$B$12:$P5255,9,FALSE)),(IF([1]ISIAN_RAB!$G$18=5,(VLOOKUP(A930,'[1]HS_SEP 24'!$B$12:$P$519,11,FALSE)),"salah")))))))</f>
        <v>11186.999994009801</v>
      </c>
      <c r="I930" s="52" t="e">
        <f t="shared" si="169"/>
        <v>#REF!</v>
      </c>
      <c r="J930" s="66" t="e">
        <f t="shared" si="170"/>
        <v>#REF!</v>
      </c>
      <c r="K930" s="53" t="e">
        <f t="shared" si="171"/>
        <v>#REF!</v>
      </c>
    </row>
    <row r="931" spans="1:11" x14ac:dyDescent="0.3">
      <c r="A931" s="307">
        <v>97</v>
      </c>
      <c r="B931" s="308" t="e">
        <f>VLOOKUP(A931,'[1]HS_SEP 24'!$B$12:$D$519,2,FALSE)</f>
        <v>#N/A</v>
      </c>
      <c r="D931" s="309">
        <f t="shared" si="166"/>
        <v>0</v>
      </c>
      <c r="E931" s="52" t="e">
        <f t="shared" si="167"/>
        <v>#N/A</v>
      </c>
      <c r="F931" s="52" t="e">
        <f t="shared" si="168"/>
        <v>#N/A</v>
      </c>
      <c r="G931" s="66" t="e">
        <f>IF([1]ISIAN_RAB!$G$18=4,(VLOOKUP(RINCIAN_RAB_JASA!A931,'[1]HS_SEP 24'!$B$12:P1257,13,FALSE)),(VLOOKUP(RINCIAN_RAB_JASA!A931,'[1]HS_SEP 24'!$B$12:$P$520,4,FALSE)))</f>
        <v>#N/A</v>
      </c>
      <c r="H931" s="66" t="e">
        <f>IF([1]ISIAN_RAB!$G$18=4,(VLOOKUP(A931,'[1]HS_SEP 24'!$B$12:$P$519,14,FALSE)),(IF([1]ISIAN_RAB!$G$18=2,(VLOOKUP(A931,'[1]HS_SEP 24'!$B$12:$P$519,7,FALSE)),(IF([1]ISIAN_RAB!$G$18=3,(VLOOKUP(A931,'[1]HS_SEP 24'!$B$12:$P5256,9,FALSE)),(IF([1]ISIAN_RAB!$G$18=5,(VLOOKUP(A931,'[1]HS_SEP 24'!$B$12:$P$519,11,FALSE)),"salah")))))))</f>
        <v>#N/A</v>
      </c>
      <c r="I931" s="52" t="e">
        <f t="shared" si="169"/>
        <v>#N/A</v>
      </c>
      <c r="J931" s="66" t="e">
        <f t="shared" si="170"/>
        <v>#N/A</v>
      </c>
      <c r="K931" s="53" t="e">
        <f t="shared" si="171"/>
        <v>#N/A</v>
      </c>
    </row>
    <row r="932" spans="1:11" x14ac:dyDescent="0.3">
      <c r="A932" s="312">
        <v>104</v>
      </c>
      <c r="B932" s="308" t="str">
        <f>VLOOKUP(A932,'[1]HS_SEP 24'!$B$12:$D$519,2,FALSE)</f>
        <v>NYA 35 sq mm (SPLN)</v>
      </c>
      <c r="D932" s="309">
        <f t="shared" si="166"/>
        <v>0</v>
      </c>
      <c r="E932" s="52">
        <f t="shared" si="167"/>
        <v>0</v>
      </c>
      <c r="F932" s="52">
        <f t="shared" si="168"/>
        <v>0</v>
      </c>
      <c r="G932" s="66">
        <f>IF([1]ISIAN_RAB!$G$18=4,(VLOOKUP(RINCIAN_RAB_JASA!A932,'[1]HS_SEP 24'!$B$12:P1258,13,FALSE)),(VLOOKUP(RINCIAN_RAB_JASA!A932,'[1]HS_SEP 24'!$B$12:$P$520,4,FALSE)))</f>
        <v>79269.512367765405</v>
      </c>
      <c r="H932" s="66">
        <f>IF([1]ISIAN_RAB!$G$18=4,(VLOOKUP(A932,'[1]HS_SEP 24'!$B$12:$P$519,14,FALSE)),(IF([1]ISIAN_RAB!$G$18=2,(VLOOKUP(A932,'[1]HS_SEP 24'!$B$12:$P$519,7,FALSE)),(IF([1]ISIAN_RAB!$G$18=3,(VLOOKUP(A932,'[1]HS_SEP 24'!$B$12:$P5257,9,FALSE)),(IF([1]ISIAN_RAB!$G$18=5,(VLOOKUP(A932,'[1]HS_SEP 24'!$B$12:$P$519,11,FALSE)),"salah")))))))</f>
        <v>7685.3699958848001</v>
      </c>
      <c r="I932" s="52">
        <f t="shared" si="169"/>
        <v>0</v>
      </c>
      <c r="J932" s="66">
        <f t="shared" si="170"/>
        <v>0</v>
      </c>
      <c r="K932" s="53">
        <f t="shared" si="171"/>
        <v>0</v>
      </c>
    </row>
    <row r="933" spans="1:11" x14ac:dyDescent="0.3">
      <c r="A933" s="312">
        <v>105</v>
      </c>
      <c r="B933" s="308" t="str">
        <f>VLOOKUP(A933,'[1]HS_SEP 24'!$B$12:$D$519,2,FALSE)</f>
        <v>NYA 50 sq mm (SPLN)</v>
      </c>
      <c r="D933" s="309" t="e">
        <f t="shared" si="166"/>
        <v>#REF!</v>
      </c>
      <c r="E933" s="52" t="e">
        <f t="shared" si="167"/>
        <v>#REF!</v>
      </c>
      <c r="F933" s="52">
        <f t="shared" si="168"/>
        <v>0</v>
      </c>
      <c r="G933" s="66">
        <f>IF([1]ISIAN_RAB!$G$18=4,(VLOOKUP(RINCIAN_RAB_JASA!A933,'[1]HS_SEP 24'!$B$12:P1259,13,FALSE)),(VLOOKUP(RINCIAN_RAB_JASA!A933,'[1]HS_SEP 24'!$B$12:$P$520,4,FALSE)))</f>
        <v>92494.147162387701</v>
      </c>
      <c r="H933" s="66">
        <f>IF([1]ISIAN_RAB!$G$18=4,(VLOOKUP(A933,'[1]HS_SEP 24'!$B$12:$P$519,14,FALSE)),(IF([1]ISIAN_RAB!$G$18=2,(VLOOKUP(A933,'[1]HS_SEP 24'!$B$12:$P$519,7,FALSE)),(IF([1]ISIAN_RAB!$G$18=3,(VLOOKUP(A933,'[1]HS_SEP 24'!$B$12:$P5258,9,FALSE)),(IF([1]ISIAN_RAB!$G$18=5,(VLOOKUP(A933,'[1]HS_SEP 24'!$B$12:$P$519,11,FALSE)),"salah")))))))</f>
        <v>11048.399994084</v>
      </c>
      <c r="I933" s="52" t="e">
        <f t="shared" si="169"/>
        <v>#REF!</v>
      </c>
      <c r="J933" s="66" t="e">
        <f t="shared" si="170"/>
        <v>#REF!</v>
      </c>
      <c r="K933" s="53" t="e">
        <f t="shared" si="171"/>
        <v>#REF!</v>
      </c>
    </row>
    <row r="934" spans="1:11" x14ac:dyDescent="0.3">
      <c r="A934" s="312">
        <v>106</v>
      </c>
      <c r="B934" s="308" t="str">
        <f>VLOOKUP(A934,'[1]HS_SEP 24'!$B$12:$D$519,2,FALSE)</f>
        <v>NYAF 35 sq mm u/bawah Arrester (SPLN)</v>
      </c>
      <c r="D934" s="309" t="e">
        <f t="shared" si="166"/>
        <v>#REF!</v>
      </c>
      <c r="E934" s="52" t="e">
        <f t="shared" si="167"/>
        <v>#REF!</v>
      </c>
      <c r="F934" s="52">
        <f t="shared" si="168"/>
        <v>0</v>
      </c>
      <c r="G934" s="66">
        <f>IF([1]ISIAN_RAB!$G$18=4,(VLOOKUP(RINCIAN_RAB_JASA!A934,'[1]HS_SEP 24'!$B$12:P1260,13,FALSE)),(VLOOKUP(RINCIAN_RAB_JASA!A934,'[1]HS_SEP 24'!$B$12:$P$520,4,FALSE)))</f>
        <v>92467.116262398704</v>
      </c>
      <c r="H934" s="66">
        <f>IF([1]ISIAN_RAB!$G$18=4,(VLOOKUP(A934,'[1]HS_SEP 24'!$B$12:$P$519,14,FALSE)),(IF([1]ISIAN_RAB!$G$18=2,(VLOOKUP(A934,'[1]HS_SEP 24'!$B$12:$P$519,7,FALSE)),(IF([1]ISIAN_RAB!$G$18=3,(VLOOKUP(A934,'[1]HS_SEP 24'!$B$12:$P5259,9,FALSE)),(IF([1]ISIAN_RAB!$G$18=5,(VLOOKUP(A934,'[1]HS_SEP 24'!$B$12:$P$519,11,FALSE)),"salah")))))))</f>
        <v>11048.399994084</v>
      </c>
      <c r="I934" s="52" t="e">
        <f t="shared" si="169"/>
        <v>#REF!</v>
      </c>
      <c r="J934" s="66" t="e">
        <f t="shared" si="170"/>
        <v>#REF!</v>
      </c>
      <c r="K934" s="53" t="e">
        <f t="shared" si="171"/>
        <v>#REF!</v>
      </c>
    </row>
    <row r="935" spans="1:11" x14ac:dyDescent="0.3">
      <c r="A935" s="307">
        <v>160</v>
      </c>
      <c r="B935" s="308" t="str">
        <f>VLOOKUP(A935,'[1]HS_SEP 24'!$B$12:$D$519,2,FALSE)</f>
        <v>Penghalang panjat 9" HDG (l=35 mm, t=3,2 mm, besi 10 mm) lengkap Bolt&amp;Nut-HDG</v>
      </c>
      <c r="D935" s="309">
        <f t="shared" si="166"/>
        <v>0</v>
      </c>
      <c r="E935" s="52">
        <f t="shared" si="167"/>
        <v>0</v>
      </c>
      <c r="F935" s="52">
        <f t="shared" si="168"/>
        <v>0</v>
      </c>
      <c r="G935" s="66">
        <f>IF([1]ISIAN_RAB!$G$18=4,(VLOOKUP(RINCIAN_RAB_JASA!A935,'[1]HS_SEP 24'!$B$12:P1261,13,FALSE)),(VLOOKUP(RINCIAN_RAB_JASA!A935,'[1]HS_SEP 24'!$B$12:$P$520,4,FALSE)))</f>
        <v>220674.674910264</v>
      </c>
      <c r="H935" s="66">
        <f>IF([1]ISIAN_RAB!$G$18=4,(VLOOKUP(A935,'[1]HS_SEP 24'!$B$12:$P$519,14,FALSE)),(IF([1]ISIAN_RAB!$G$18=2,(VLOOKUP(A935,'[1]HS_SEP 24'!$B$12:$P$519,7,FALSE)),(IF([1]ISIAN_RAB!$G$18=3,(VLOOKUP(A935,'[1]HS_SEP 24'!$B$12:$P5260,9,FALSE)),(IF([1]ISIAN_RAB!$G$18=5,(VLOOKUP(A935,'[1]HS_SEP 24'!$B$12:$P$519,11,FALSE)),"salah")))))))</f>
        <v>15981.5699914425</v>
      </c>
      <c r="I935" s="52">
        <f t="shared" si="169"/>
        <v>0</v>
      </c>
      <c r="J935" s="66">
        <f t="shared" si="170"/>
        <v>0</v>
      </c>
      <c r="K935" s="53">
        <f t="shared" si="171"/>
        <v>0</v>
      </c>
    </row>
    <row r="936" spans="1:11" x14ac:dyDescent="0.3">
      <c r="A936" s="307">
        <v>204</v>
      </c>
      <c r="B936" s="308" t="str">
        <f>VLOOKUP(A936,'[1]HS_SEP 24'!$B$12:$D$519,2,FALSE)</f>
        <v>Pondasi type A (1 tiang) (91/u/2009)</v>
      </c>
      <c r="D936" s="309" t="e">
        <f t="shared" si="166"/>
        <v>#REF!</v>
      </c>
      <c r="E936" s="52" t="e">
        <f t="shared" si="167"/>
        <v>#REF!</v>
      </c>
      <c r="F936" s="52">
        <f t="shared" si="168"/>
        <v>0</v>
      </c>
      <c r="G936" s="66">
        <f>IF([1]ISIAN_RAB!$G$18=4,(VLOOKUP(RINCIAN_RAB_JASA!A936,'[1]HS_SEP 24'!$B$12:P1262,13,FALSE)),(VLOOKUP(RINCIAN_RAB_JASA!A936,'[1]HS_SEP 24'!$B$12:$P$520,4,FALSE)))</f>
        <v>492236.41719983501</v>
      </c>
      <c r="H936" s="66">
        <f>IF([1]ISIAN_RAB!$G$18=4,(VLOOKUP(A936,'[1]HS_SEP 24'!$B$12:$P$519,14,FALSE)),(IF([1]ISIAN_RAB!$G$18=2,(VLOOKUP(A936,'[1]HS_SEP 24'!$B$12:$P$519,7,FALSE)),(IF([1]ISIAN_RAB!$G$18=3,(VLOOKUP(A936,'[1]HS_SEP 24'!$B$12:$P5261,9,FALSE)),(IF([1]ISIAN_RAB!$G$18=5,(VLOOKUP(A936,'[1]HS_SEP 24'!$B$12:$P$519,11,FALSE)),"salah")))))))</f>
        <v>254972.51986347299</v>
      </c>
      <c r="I936" s="52" t="e">
        <f t="shared" si="169"/>
        <v>#REF!</v>
      </c>
      <c r="J936" s="66" t="e">
        <f t="shared" si="170"/>
        <v>#REF!</v>
      </c>
      <c r="K936" s="53" t="e">
        <f t="shared" si="171"/>
        <v>#REF!</v>
      </c>
    </row>
    <row r="937" spans="1:11" x14ac:dyDescent="0.3">
      <c r="A937" s="307">
        <v>219</v>
      </c>
      <c r="B937" s="308" t="str">
        <f>VLOOKUP(A937,'[1]HS_SEP 24'!$B$12:$D$519,2,FALSE)</f>
        <v>Single Arm Band 9" (t = 6 mm x 42 mm) HDG TM lengkap Nut-HDG</v>
      </c>
      <c r="D937" s="309">
        <f t="shared" si="166"/>
        <v>0</v>
      </c>
      <c r="E937" s="52">
        <f t="shared" si="167"/>
        <v>0</v>
      </c>
      <c r="F937" s="52">
        <f t="shared" si="168"/>
        <v>0</v>
      </c>
      <c r="G937" s="66">
        <f>IF([1]ISIAN_RAB!$G$18=4,(VLOOKUP(RINCIAN_RAB_JASA!A937,'[1]HS_SEP 24'!$B$12:P1263,13,FALSE)),(VLOOKUP(RINCIAN_RAB_JASA!A937,'[1]HS_SEP 24'!$B$12:$P$520,4,FALSE)))</f>
        <v>130018.62894712899</v>
      </c>
      <c r="H937" s="66">
        <f>IF([1]ISIAN_RAB!$G$18=4,(VLOOKUP(A937,'[1]HS_SEP 24'!$B$12:$P$519,14,FALSE)),(IF([1]ISIAN_RAB!$G$18=2,(VLOOKUP(A937,'[1]HS_SEP 24'!$B$12:$P$519,7,FALSE)),(IF([1]ISIAN_RAB!$G$18=3,(VLOOKUP(A937,'[1]HS_SEP 24'!$B$12:$P5262,9,FALSE)),(IF([1]ISIAN_RAB!$G$18=5,(VLOOKUP(A937,'[1]HS_SEP 24'!$B$12:$P$519,11,FALSE)),"salah")))))))</f>
        <v>15448.949991727701</v>
      </c>
      <c r="I937" s="52">
        <f t="shared" si="169"/>
        <v>0</v>
      </c>
      <c r="J937" s="66">
        <f t="shared" si="170"/>
        <v>0</v>
      </c>
      <c r="K937" s="53">
        <f t="shared" si="171"/>
        <v>0</v>
      </c>
    </row>
    <row r="938" spans="1:11" x14ac:dyDescent="0.3">
      <c r="A938" s="307">
        <v>244</v>
      </c>
      <c r="B938" s="308" t="str">
        <f>VLOOKUP(A938,'[1]HS_SEP 24'!$B$12:$D$519,2,FALSE)</f>
        <v>Strut Tie 2000 - pipe 2" - 2,0 m, Tebal 2,0 mm - TM</v>
      </c>
      <c r="D938" s="309">
        <f t="shared" si="166"/>
        <v>0</v>
      </c>
      <c r="E938" s="52">
        <f t="shared" si="167"/>
        <v>0</v>
      </c>
      <c r="F938" s="52">
        <f t="shared" si="168"/>
        <v>0</v>
      </c>
      <c r="G938" s="66">
        <f>IF([1]ISIAN_RAB!$G$18=4,(VLOOKUP(RINCIAN_RAB_JASA!A938,'[1]HS_SEP 24'!$B$12:P1264,13,FALSE)),(VLOOKUP(RINCIAN_RAB_JASA!A938,'[1]HS_SEP 24'!$B$12:$P$520,4,FALSE)))</f>
        <v>265387.511892082</v>
      </c>
      <c r="H938" s="66">
        <f>IF([1]ISIAN_RAB!$G$18=4,(VLOOKUP(A938,'[1]HS_SEP 24'!$B$12:$P$519,14,FALSE)),(IF([1]ISIAN_RAB!$G$18=2,(VLOOKUP(A938,'[1]HS_SEP 24'!$B$12:$P$519,7,FALSE)),(IF([1]ISIAN_RAB!$G$18=3,(VLOOKUP(A938,'[1]HS_SEP 24'!$B$12:$P5263,9,FALSE)),(IF([1]ISIAN_RAB!$G$18=5,(VLOOKUP(A938,'[1]HS_SEP 24'!$B$12:$P$519,11,FALSE)),"salah")))))))</f>
        <v>13317.479992869001</v>
      </c>
      <c r="I938" s="52">
        <f t="shared" si="169"/>
        <v>0</v>
      </c>
      <c r="J938" s="66">
        <f t="shared" si="170"/>
        <v>0</v>
      </c>
      <c r="K938" s="53">
        <f t="shared" si="171"/>
        <v>0</v>
      </c>
    </row>
    <row r="939" spans="1:11" x14ac:dyDescent="0.3">
      <c r="A939" s="312">
        <v>245</v>
      </c>
      <c r="B939" s="308" t="str">
        <f>VLOOKUP(A939,'[1]HS_SEP 24'!$B$12:$D$519,2,FALSE)</f>
        <v>Terminal Lug 35 mm - Cu 1 Hole</v>
      </c>
      <c r="D939" s="309" t="e">
        <f t="shared" si="166"/>
        <v>#REF!</v>
      </c>
      <c r="E939" s="52" t="e">
        <f t="shared" si="167"/>
        <v>#REF!</v>
      </c>
      <c r="F939" s="52" t="e">
        <f t="shared" si="168"/>
        <v>#REF!</v>
      </c>
      <c r="G939" s="66" t="str">
        <f>IF([1]ISIAN_RAB!$G$18=4,(VLOOKUP(RINCIAN_RAB_JASA!A939,'[1]HS_SEP 24'!$B$12:P1265,13,FALSE)),(VLOOKUP(RINCIAN_RAB_JASA!A939,'[1]HS_SEP 24'!$B$12:$P$520,4,FALSE)))</f>
        <v>PLN</v>
      </c>
      <c r="H939" s="66">
        <f>IF([1]ISIAN_RAB!$G$18=4,(VLOOKUP(A939,'[1]HS_SEP 24'!$B$12:$P$519,14,FALSE)),(IF([1]ISIAN_RAB!$G$18=2,(VLOOKUP(A939,'[1]HS_SEP 24'!$B$12:$P$519,7,FALSE)),(IF([1]ISIAN_RAB!$G$18=3,(VLOOKUP(A939,'[1]HS_SEP 24'!$B$12:$P5264,9,FALSE)),(IF([1]ISIAN_RAB!$G$18=5,(VLOOKUP(A939,'[1]HS_SEP 24'!$B$12:$P$519,11,FALSE)),"salah")))))))</f>
        <v>8790.2099952932003</v>
      </c>
      <c r="I939" s="52" t="e">
        <f t="shared" si="169"/>
        <v>#REF!</v>
      </c>
      <c r="J939" s="66" t="e">
        <f t="shared" si="170"/>
        <v>#REF!</v>
      </c>
      <c r="K939" s="53" t="e">
        <f t="shared" si="171"/>
        <v>#REF!</v>
      </c>
    </row>
    <row r="940" spans="1:11" x14ac:dyDescent="0.3">
      <c r="A940" s="312">
        <v>246</v>
      </c>
      <c r="B940" s="308" t="str">
        <f>VLOOKUP(A940,'[1]HS_SEP 24'!$B$12:$D$519,2,FALSE)</f>
        <v>Terminal Lug 50 mm - Cu 1 Hole</v>
      </c>
      <c r="D940" s="309" t="e">
        <f t="shared" si="166"/>
        <v>#REF!</v>
      </c>
      <c r="E940" s="52" t="e">
        <f t="shared" si="167"/>
        <v>#REF!</v>
      </c>
      <c r="F940" s="52" t="e">
        <f t="shared" si="168"/>
        <v>#REF!</v>
      </c>
      <c r="G940" s="66" t="str">
        <f>IF([1]ISIAN_RAB!$G$18=4,(VLOOKUP(RINCIAN_RAB_JASA!A940,'[1]HS_SEP 24'!$B$12:P1266,13,FALSE)),(VLOOKUP(RINCIAN_RAB_JASA!A940,'[1]HS_SEP 24'!$B$12:$P$520,4,FALSE)))</f>
        <v>PLN</v>
      </c>
      <c r="H940" s="66">
        <f>IF([1]ISIAN_RAB!$G$18=4,(VLOOKUP(A940,'[1]HS_SEP 24'!$B$12:$P$519,14,FALSE)),(IF([1]ISIAN_RAB!$G$18=2,(VLOOKUP(A940,'[1]HS_SEP 24'!$B$12:$P$519,7,FALSE)),(IF([1]ISIAN_RAB!$G$18=3,(VLOOKUP(A940,'[1]HS_SEP 24'!$B$12:$P5265,9,FALSE)),(IF([1]ISIAN_RAB!$G$18=5,(VLOOKUP(A940,'[1]HS_SEP 24'!$B$12:$P$519,11,FALSE)),"salah")))))))</f>
        <v>11719.6199937246</v>
      </c>
      <c r="I940" s="52" t="e">
        <f t="shared" si="169"/>
        <v>#REF!</v>
      </c>
      <c r="J940" s="66" t="e">
        <f t="shared" si="170"/>
        <v>#REF!</v>
      </c>
      <c r="K940" s="53" t="e">
        <f t="shared" si="171"/>
        <v>#REF!</v>
      </c>
    </row>
    <row r="941" spans="1:11" x14ac:dyDescent="0.3">
      <c r="A941" s="307">
        <v>247</v>
      </c>
      <c r="B941" s="308" t="str">
        <f>VLOOKUP(A941,'[1]HS_SEP 24'!$B$12:$D$519,2,FALSE)</f>
        <v>Terminal Lug 70 mm - Al/Cu 1 Hole</v>
      </c>
      <c r="D941" s="309">
        <f t="shared" si="166"/>
        <v>0</v>
      </c>
      <c r="E941" s="52">
        <f t="shared" si="167"/>
        <v>0</v>
      </c>
      <c r="F941" s="52">
        <f t="shared" si="168"/>
        <v>0</v>
      </c>
      <c r="G941" s="66" t="str">
        <f>IF([1]ISIAN_RAB!$G$18=4,(VLOOKUP(RINCIAN_RAB_JASA!A941,'[1]HS_SEP 24'!$B$12:P1267,13,FALSE)),(VLOOKUP(RINCIAN_RAB_JASA!A941,'[1]HS_SEP 24'!$B$12:$P$520,4,FALSE)))</f>
        <v>PLN</v>
      </c>
      <c r="H941" s="66">
        <f>IF([1]ISIAN_RAB!$G$18=4,(VLOOKUP(A941,'[1]HS_SEP 24'!$B$12:$P$519,14,FALSE)),(IF([1]ISIAN_RAB!$G$18=2,(VLOOKUP(A941,'[1]HS_SEP 24'!$B$12:$P$519,7,FALSE)),(IF([1]ISIAN_RAB!$G$18=3,(VLOOKUP(A941,'[1]HS_SEP 24'!$B$12:$P5266,9,FALSE)),(IF([1]ISIAN_RAB!$G$18=5,(VLOOKUP(A941,'[1]HS_SEP 24'!$B$12:$P$519,11,FALSE)),"salah")))))))</f>
        <v>11719.6199937246</v>
      </c>
      <c r="I941" s="52" t="str">
        <f t="shared" si="169"/>
        <v>PLN</v>
      </c>
      <c r="J941" s="66">
        <f t="shared" si="170"/>
        <v>0</v>
      </c>
      <c r="K941" s="53">
        <f t="shared" si="171"/>
        <v>0</v>
      </c>
    </row>
    <row r="942" spans="1:11" x14ac:dyDescent="0.3">
      <c r="A942" s="312">
        <v>248</v>
      </c>
      <c r="B942" s="308" t="str">
        <f>VLOOKUP(A942,'[1]HS_SEP 24'!$B$12:$D$519,2,FALSE)</f>
        <v>Terminal Lug 70 mm - Cu 1 Hole</v>
      </c>
      <c r="D942" s="309" t="e">
        <f t="shared" si="166"/>
        <v>#REF!</v>
      </c>
      <c r="E942" s="52" t="e">
        <f t="shared" si="167"/>
        <v>#REF!</v>
      </c>
      <c r="F942" s="52" t="e">
        <f t="shared" si="168"/>
        <v>#REF!</v>
      </c>
      <c r="G942" s="66" t="str">
        <f>IF([1]ISIAN_RAB!$G$18=4,(VLOOKUP(RINCIAN_RAB_JASA!A942,'[1]HS_SEP 24'!$B$12:P1268,13,FALSE)),(VLOOKUP(RINCIAN_RAB_JASA!A942,'[1]HS_SEP 24'!$B$12:$P$520,4,FALSE)))</f>
        <v>PLN</v>
      </c>
      <c r="H942" s="66">
        <f>IF([1]ISIAN_RAB!$G$18=4,(VLOOKUP(A942,'[1]HS_SEP 24'!$B$12:$P$519,14,FALSE)),(IF([1]ISIAN_RAB!$G$18=2,(VLOOKUP(A942,'[1]HS_SEP 24'!$B$12:$P$519,7,FALSE)),(IF([1]ISIAN_RAB!$G$18=3,(VLOOKUP(A942,'[1]HS_SEP 24'!$B$12:$P5267,9,FALSE)),(IF([1]ISIAN_RAB!$G$18=5,(VLOOKUP(A942,'[1]HS_SEP 24'!$B$12:$P$519,11,FALSE)),"salah")))))))</f>
        <v>11719.6199937246</v>
      </c>
      <c r="I942" s="52" t="e">
        <f t="shared" si="169"/>
        <v>#REF!</v>
      </c>
      <c r="J942" s="66" t="e">
        <f t="shared" si="170"/>
        <v>#REF!</v>
      </c>
      <c r="K942" s="53" t="e">
        <f t="shared" si="171"/>
        <v>#REF!</v>
      </c>
    </row>
    <row r="943" spans="1:11" x14ac:dyDescent="0.3">
      <c r="A943" s="312">
        <v>252</v>
      </c>
      <c r="B943" s="308" t="str">
        <f>VLOOKUP(A943,'[1]HS_SEP 24'!$B$12:$D$519,2,FALSE)</f>
        <v>Terminal Lug 150 mm - Cu 1 Hole</v>
      </c>
      <c r="D943" s="309" t="e">
        <f t="shared" si="166"/>
        <v>#REF!</v>
      </c>
      <c r="E943" s="52" t="e">
        <f t="shared" si="167"/>
        <v>#REF!</v>
      </c>
      <c r="F943" s="52" t="e">
        <f t="shared" si="168"/>
        <v>#REF!</v>
      </c>
      <c r="G943" s="66" t="str">
        <f>IF([1]ISIAN_RAB!$G$18=4,(VLOOKUP(RINCIAN_RAB_JASA!A943,'[1]HS_SEP 24'!$B$12:P1269,13,FALSE)),(VLOOKUP(RINCIAN_RAB_JASA!A943,'[1]HS_SEP 24'!$B$12:$P$520,4,FALSE)))</f>
        <v>PLN</v>
      </c>
      <c r="H943" s="66">
        <f>IF([1]ISIAN_RAB!$G$18=4,(VLOOKUP(A943,'[1]HS_SEP 24'!$B$12:$P$519,14,FALSE)),(IF([1]ISIAN_RAB!$G$18=2,(VLOOKUP(A943,'[1]HS_SEP 24'!$B$12:$P$519,7,FALSE)),(IF([1]ISIAN_RAB!$G$18=3,(VLOOKUP(A943,'[1]HS_SEP 24'!$B$12:$P5268,9,FALSE)),(IF([1]ISIAN_RAB!$G$18=5,(VLOOKUP(A943,'[1]HS_SEP 24'!$B$12:$P$519,11,FALSE)),"salah")))))))</f>
        <v>12784.859993154199</v>
      </c>
      <c r="I943" s="52" t="e">
        <f t="shared" si="169"/>
        <v>#REF!</v>
      </c>
      <c r="J943" s="66" t="e">
        <f t="shared" si="170"/>
        <v>#REF!</v>
      </c>
      <c r="K943" s="53" t="e">
        <f t="shared" si="171"/>
        <v>#REF!</v>
      </c>
    </row>
    <row r="944" spans="1:11" x14ac:dyDescent="0.3">
      <c r="A944" s="307">
        <v>259</v>
      </c>
      <c r="B944" s="308" t="str">
        <f>VLOOKUP(A944,'[1]HS_SEP 24'!$B$12:$D$519,2,FALSE)</f>
        <v>AAAC - 70 sq mm</v>
      </c>
      <c r="D944" s="309">
        <f t="shared" si="166"/>
        <v>0</v>
      </c>
      <c r="E944" s="52">
        <f t="shared" si="167"/>
        <v>0</v>
      </c>
      <c r="F944" s="52">
        <f t="shared" si="168"/>
        <v>0</v>
      </c>
      <c r="G944" s="66" t="str">
        <f>IF([1]ISIAN_RAB!$G$18=4,(VLOOKUP(RINCIAN_RAB_JASA!A944,'[1]HS_SEP 24'!$B$12:P1270,13,FALSE)),(VLOOKUP(RINCIAN_RAB_JASA!A944,'[1]HS_SEP 24'!$B$12:$P$520,4,FALSE)))</f>
        <v>PLN</v>
      </c>
      <c r="H944" s="66">
        <f>IF([1]ISIAN_RAB!$G$18=4,(VLOOKUP(A944,'[1]HS_SEP 24'!$B$12:$P$519,14,FALSE)),(IF([1]ISIAN_RAB!$G$18=2,(VLOOKUP(A944,'[1]HS_SEP 24'!$B$12:$P$519,7,FALSE)),(IF([1]ISIAN_RAB!$G$18=3,(VLOOKUP(A944,'[1]HS_SEP 24'!$B$12:$P5269,9,FALSE)),(IF([1]ISIAN_RAB!$G$18=5,(VLOOKUP(A944,'[1]HS_SEP 24'!$B$12:$P$519,11,FALSE)),"salah")))))))</f>
        <v>1804.76999903362</v>
      </c>
      <c r="I944" s="52" t="str">
        <f t="shared" si="169"/>
        <v>PLN</v>
      </c>
      <c r="J944" s="66">
        <f t="shared" si="170"/>
        <v>0</v>
      </c>
      <c r="K944" s="53">
        <f t="shared" si="171"/>
        <v>0</v>
      </c>
    </row>
    <row r="945" spans="1:11" x14ac:dyDescent="0.3">
      <c r="A945" s="307">
        <v>263</v>
      </c>
      <c r="B945" s="308" t="str">
        <f>VLOOKUP(A945,'[1]HS_SEP 24'!$B$12:$D$519,2,FALSE)</f>
        <v>AAAC - S 150 sq mm</v>
      </c>
      <c r="D945" s="309">
        <f t="shared" si="166"/>
        <v>0</v>
      </c>
      <c r="E945" s="52">
        <f t="shared" si="167"/>
        <v>0</v>
      </c>
      <c r="F945" s="52">
        <f t="shared" si="168"/>
        <v>0</v>
      </c>
      <c r="G945" s="66" t="str">
        <f>IF([1]ISIAN_RAB!$G$18=4,(VLOOKUP(RINCIAN_RAB_JASA!A945,'[1]HS_SEP 24'!$B$12:P1271,13,FALSE)),(VLOOKUP(RINCIAN_RAB_JASA!A945,'[1]HS_SEP 24'!$B$12:$P$520,4,FALSE)))</f>
        <v>PLN</v>
      </c>
      <c r="H945" s="66">
        <f>IF([1]ISIAN_RAB!$G$18=4,(VLOOKUP(A945,'[1]HS_SEP 24'!$B$12:$P$519,14,FALSE)),(IF([1]ISIAN_RAB!$G$18=2,(VLOOKUP(A945,'[1]HS_SEP 24'!$B$12:$P$519,7,FALSE)),(IF([1]ISIAN_RAB!$G$18=3,(VLOOKUP(A945,'[1]HS_SEP 24'!$B$12:$P5270,9,FALSE)),(IF([1]ISIAN_RAB!$G$18=5,(VLOOKUP(A945,'[1]HS_SEP 24'!$B$12:$P$519,11,FALSE)),"salah")))))))</f>
        <v>4553.9999975615201</v>
      </c>
      <c r="I945" s="52" t="str">
        <f t="shared" si="169"/>
        <v>PLN</v>
      </c>
      <c r="J945" s="66">
        <f t="shared" si="170"/>
        <v>0</v>
      </c>
      <c r="K945" s="53">
        <f t="shared" si="171"/>
        <v>0</v>
      </c>
    </row>
    <row r="946" spans="1:11" x14ac:dyDescent="0.3">
      <c r="A946" s="307">
        <v>267</v>
      </c>
      <c r="B946" s="308" t="str">
        <f>VLOOKUP(A946,'[1]HS_SEP 24'!$B$12:$D$519,2,FALSE)</f>
        <v>Arm Tie Band 8"(TM) (t = 6 mm x 42 mm) HDG TM lengkap Bolt&amp;Nut-HDG</v>
      </c>
      <c r="D946" s="309">
        <f t="shared" si="166"/>
        <v>0</v>
      </c>
      <c r="E946" s="52">
        <f t="shared" si="167"/>
        <v>0</v>
      </c>
      <c r="F946" s="52">
        <f t="shared" si="168"/>
        <v>0</v>
      </c>
      <c r="G946" s="66">
        <f>IF([1]ISIAN_RAB!$G$18=4,(VLOOKUP(RINCIAN_RAB_JASA!A946,'[1]HS_SEP 24'!$B$12:P1272,13,FALSE)),(VLOOKUP(RINCIAN_RAB_JASA!A946,'[1]HS_SEP 24'!$B$12:$P$520,4,FALSE)))</f>
        <v>83629</v>
      </c>
      <c r="H946" s="66">
        <f>IF([1]ISIAN_RAB!$G$18=4,(VLOOKUP(A946,'[1]HS_SEP 24'!$B$12:$P$519,14,FALSE)),(IF([1]ISIAN_RAB!$G$18=2,(VLOOKUP(A946,'[1]HS_SEP 24'!$B$12:$P$519,7,FALSE)),(IF([1]ISIAN_RAB!$G$18=3,(VLOOKUP(A946,'[1]HS_SEP 24'!$B$12:$P5271,9,FALSE)),(IF([1]ISIAN_RAB!$G$18=5,(VLOOKUP(A946,'[1]HS_SEP 24'!$B$12:$P$519,11,FALSE)),"salah")))))))</f>
        <v>23971.859987164</v>
      </c>
      <c r="I946" s="52">
        <f t="shared" si="169"/>
        <v>0</v>
      </c>
      <c r="J946" s="66">
        <f t="shared" si="170"/>
        <v>0</v>
      </c>
      <c r="K946" s="53">
        <f t="shared" si="171"/>
        <v>0</v>
      </c>
    </row>
    <row r="947" spans="1:11" x14ac:dyDescent="0.3">
      <c r="A947" s="307">
        <v>269</v>
      </c>
      <c r="B947" s="308" t="str">
        <f>VLOOKUP(A947,'[1]HS_SEP 24'!$B$12:$D$519,2,FALSE)</f>
        <v>Arm Tie Type 750 - 3/4" - (t=2,3 mm)</v>
      </c>
      <c r="D947" s="309">
        <f t="shared" si="166"/>
        <v>1</v>
      </c>
      <c r="E947" s="52">
        <f t="shared" si="167"/>
        <v>1</v>
      </c>
      <c r="F947" s="52">
        <f t="shared" si="168"/>
        <v>0</v>
      </c>
      <c r="G947" s="66">
        <f>IF([1]ISIAN_RAB!$G$18=4,(VLOOKUP(RINCIAN_RAB_JASA!A947,'[1]HS_SEP 24'!$B$12:P1273,13,FALSE)),(VLOOKUP(RINCIAN_RAB_JASA!A947,'[1]HS_SEP 24'!$B$12:$P$520,4,FALSE)))</f>
        <v>59012</v>
      </c>
      <c r="H947" s="66">
        <f>IF([1]ISIAN_RAB!$G$18=4,(VLOOKUP(A947,'[1]HS_SEP 24'!$B$12:$P$519,14,FALSE)),(IF([1]ISIAN_RAB!$G$18=2,(VLOOKUP(A947,'[1]HS_SEP 24'!$B$12:$P$519,7,FALSE)),(IF([1]ISIAN_RAB!$G$18=3,(VLOOKUP(A947,'[1]HS_SEP 24'!$B$12:$P5272,9,FALSE)),(IF([1]ISIAN_RAB!$G$18=5,(VLOOKUP(A947,'[1]HS_SEP 24'!$B$12:$P$519,11,FALSE)),"salah")))))))</f>
        <v>4794.5699974326999</v>
      </c>
      <c r="I947" s="52">
        <f t="shared" si="169"/>
        <v>59012</v>
      </c>
      <c r="J947" s="66">
        <f t="shared" si="170"/>
        <v>4794.5699974326999</v>
      </c>
      <c r="K947" s="53">
        <f t="shared" si="171"/>
        <v>63806.5699974327</v>
      </c>
    </row>
    <row r="948" spans="1:11" x14ac:dyDescent="0.3">
      <c r="A948" s="307">
        <v>270</v>
      </c>
      <c r="B948" s="308" t="str">
        <f>VLOOKUP(A948,'[1]HS_SEP 24'!$B$12:$D$519,2,FALSE)</f>
        <v>Arm Tie Type 900 - 3/4" - (t=2,3 mm)</v>
      </c>
      <c r="D948" s="309">
        <f t="shared" si="166"/>
        <v>0</v>
      </c>
      <c r="E948" s="52">
        <f t="shared" si="167"/>
        <v>0</v>
      </c>
      <c r="F948" s="52">
        <f t="shared" si="168"/>
        <v>0</v>
      </c>
      <c r="G948" s="66">
        <f>IF([1]ISIAN_RAB!$G$18=4,(VLOOKUP(RINCIAN_RAB_JASA!A948,'[1]HS_SEP 24'!$B$12:P1274,13,FALSE)),(VLOOKUP(RINCIAN_RAB_JASA!A948,'[1]HS_SEP 24'!$B$12:$P$520,4,FALSE)))</f>
        <v>66518</v>
      </c>
      <c r="H948" s="66">
        <f>IF([1]ISIAN_RAB!$G$18=4,(VLOOKUP(A948,'[1]HS_SEP 24'!$B$12:$P$519,14,FALSE)),(IF([1]ISIAN_RAB!$G$18=2,(VLOOKUP(A948,'[1]HS_SEP 24'!$B$12:$P$519,7,FALSE)),(IF([1]ISIAN_RAB!$G$18=3,(VLOOKUP(A948,'[1]HS_SEP 24'!$B$12:$P5273,9,FALSE)),(IF([1]ISIAN_RAB!$G$18=5,(VLOOKUP(A948,'[1]HS_SEP 24'!$B$12:$P$519,11,FALSE)),"salah")))))))</f>
        <v>4794.5699974326999</v>
      </c>
      <c r="I948" s="52">
        <f t="shared" si="169"/>
        <v>0</v>
      </c>
      <c r="J948" s="66">
        <f t="shared" si="170"/>
        <v>0</v>
      </c>
      <c r="K948" s="53">
        <f t="shared" si="171"/>
        <v>0</v>
      </c>
    </row>
    <row r="949" spans="1:11" x14ac:dyDescent="0.3">
      <c r="A949" s="307">
        <v>287</v>
      </c>
      <c r="B949" s="308" t="str">
        <f>VLOOKUP(A949,'[1]HS_SEP 24'!$B$12:$D$519,2,FALSE)</f>
        <v>Bolt &amp; Nut M.16 x 400 (besi as) Double Arm - HDG</v>
      </c>
      <c r="D949" s="309">
        <f t="shared" si="166"/>
        <v>2</v>
      </c>
      <c r="E949" s="52">
        <f t="shared" si="167"/>
        <v>2</v>
      </c>
      <c r="F949" s="52">
        <f t="shared" si="168"/>
        <v>0</v>
      </c>
      <c r="G949" s="66">
        <f>IF([1]ISIAN_RAB!$G$18=4,(VLOOKUP(RINCIAN_RAB_JASA!A949,'[1]HS_SEP 24'!$B$12:P1274,13,FALSE)),(VLOOKUP(RINCIAN_RAB_JASA!A949,'[1]HS_SEP 24'!$B$12:$P$520,4,FALSE)))</f>
        <v>63135</v>
      </c>
      <c r="H949" s="66">
        <f>IF([1]ISIAN_RAB!$G$18=4,(VLOOKUP(A949,'[1]HS_SEP 24'!$B$12:$P$519,14,FALSE)),(IF([1]ISIAN_RAB!$G$18=2,(VLOOKUP(A949,'[1]HS_SEP 24'!$B$12:$P$519,7,FALSE)),(IF([1]ISIAN_RAB!$G$18=3,(VLOOKUP(A949,'[1]HS_SEP 24'!$B$12:$P5273,9,FALSE)),(IF([1]ISIAN_RAB!$G$18=5,(VLOOKUP(A949,'[1]HS_SEP 24'!$B$12:$P$519,11,FALSE)),"salah")))))))</f>
        <v>4261.9499977179003</v>
      </c>
      <c r="I949" s="52">
        <f t="shared" si="169"/>
        <v>126270</v>
      </c>
      <c r="J949" s="66">
        <f t="shared" si="170"/>
        <v>8523.8999954358005</v>
      </c>
      <c r="K949" s="53">
        <f t="shared" si="171"/>
        <v>134793.89999543579</v>
      </c>
    </row>
    <row r="950" spans="1:11" x14ac:dyDescent="0.3">
      <c r="A950" s="307">
        <v>288</v>
      </c>
      <c r="B950" s="308" t="str">
        <f>VLOOKUP(A950,'[1]HS_SEP 24'!$B$12:$D$519,2,FALSE)</f>
        <v>Bolt &amp; Nut M.16 x 50 - HDG</v>
      </c>
      <c r="D950" s="309">
        <f t="shared" si="166"/>
        <v>1</v>
      </c>
      <c r="E950" s="52">
        <f t="shared" si="167"/>
        <v>1</v>
      </c>
      <c r="F950" s="52">
        <f t="shared" si="168"/>
        <v>0</v>
      </c>
      <c r="G950" s="66">
        <f>IF([1]ISIAN_RAB!$G$18=4,(VLOOKUP(RINCIAN_RAB_JASA!A950,'[1]HS_SEP 24'!$B$12:P1275,13,FALSE)),(VLOOKUP(RINCIAN_RAB_JASA!A950,'[1]HS_SEP 24'!$B$12:$P$520,4,FALSE)))</f>
        <v>11856</v>
      </c>
      <c r="H950" s="66">
        <f>IF([1]ISIAN_RAB!$G$18=4,(VLOOKUP(A950,'[1]HS_SEP 24'!$B$12:$P$519,14,FALSE)),(IF([1]ISIAN_RAB!$G$18=2,(VLOOKUP(A950,'[1]HS_SEP 24'!$B$12:$P$519,7,FALSE)),(IF([1]ISIAN_RAB!$G$18=3,(VLOOKUP(A950,'[1]HS_SEP 24'!$B$12:$P5274,9,FALSE)),(IF([1]ISIAN_RAB!$G$18=5,(VLOOKUP(A950,'[1]HS_SEP 24'!$B$12:$P$519,11,FALSE)),"salah")))))))</f>
        <v>2290.8599987733401</v>
      </c>
      <c r="I950" s="52">
        <f t="shared" si="169"/>
        <v>11856</v>
      </c>
      <c r="J950" s="66">
        <f t="shared" si="170"/>
        <v>2290.8599987733401</v>
      </c>
      <c r="K950" s="53">
        <f t="shared" si="171"/>
        <v>14146.85999877334</v>
      </c>
    </row>
    <row r="951" spans="1:11" x14ac:dyDescent="0.3">
      <c r="A951" s="307">
        <v>289</v>
      </c>
      <c r="B951" s="308" t="str">
        <f>VLOOKUP(A951,'[1]HS_SEP 24'!$B$12:$D$519,2,FALSE)</f>
        <v>Bolt &amp; Nut M.16 x 75 - HDG</v>
      </c>
      <c r="D951" s="309">
        <f t="shared" si="166"/>
        <v>0</v>
      </c>
      <c r="E951" s="52">
        <f t="shared" si="167"/>
        <v>0</v>
      </c>
      <c r="F951" s="52">
        <f t="shared" si="168"/>
        <v>0</v>
      </c>
      <c r="G951" s="66">
        <f>IF([1]ISIAN_RAB!$G$18=4,(VLOOKUP(RINCIAN_RAB_JASA!A951,'[1]HS_SEP 24'!$B$12:P1276,13,FALSE)),(VLOOKUP(RINCIAN_RAB_JASA!A951,'[1]HS_SEP 24'!$B$12:$P$520,4,FALSE)))</f>
        <v>14122</v>
      </c>
      <c r="H951" s="66">
        <f>IF([1]ISIAN_RAB!$G$18=4,(VLOOKUP(A951,'[1]HS_SEP 24'!$B$12:$P$519,14,FALSE)),(IF([1]ISIAN_RAB!$G$18=2,(VLOOKUP(A951,'[1]HS_SEP 24'!$B$12:$P$519,7,FALSE)),(IF([1]ISIAN_RAB!$G$18=3,(VLOOKUP(A951,'[1]HS_SEP 24'!$B$12:$P5275,9,FALSE)),(IF([1]ISIAN_RAB!$G$18=5,(VLOOKUP(A951,'[1]HS_SEP 24'!$B$12:$P$519,11,FALSE)),"salah")))))))</f>
        <v>2344.3199987447101</v>
      </c>
      <c r="I951" s="52">
        <f t="shared" si="169"/>
        <v>0</v>
      </c>
      <c r="J951" s="66">
        <f t="shared" si="170"/>
        <v>0</v>
      </c>
      <c r="K951" s="53">
        <f t="shared" si="171"/>
        <v>0</v>
      </c>
    </row>
    <row r="952" spans="1:11" x14ac:dyDescent="0.3">
      <c r="A952" s="307">
        <v>290</v>
      </c>
      <c r="B952" s="308" t="str">
        <f>VLOOKUP(A952,'[1]HS_SEP 24'!$B$12:$D$519,2,FALSE)</f>
        <v xml:space="preserve">Bolt M.12 x 30 + Washer Cu </v>
      </c>
      <c r="D952" s="309">
        <f t="shared" si="166"/>
        <v>0</v>
      </c>
      <c r="E952" s="52">
        <f t="shared" si="167"/>
        <v>0</v>
      </c>
      <c r="F952" s="52">
        <f t="shared" si="168"/>
        <v>0</v>
      </c>
      <c r="G952" s="66">
        <f>IF([1]ISIAN_RAB!$G$18=4,(VLOOKUP(RINCIAN_RAB_JASA!A952,'[1]HS_SEP 24'!$B$12:P1277,13,FALSE)),(VLOOKUP(RINCIAN_RAB_JASA!A952,'[1]HS_SEP 24'!$B$12:$P$520,4,FALSE)))</f>
        <v>13697</v>
      </c>
      <c r="H952" s="66">
        <f>IF([1]ISIAN_RAB!$G$18=4,(VLOOKUP(A952,'[1]HS_SEP 24'!$B$12:$P$519,14,FALSE)),(IF([1]ISIAN_RAB!$G$18=2,(VLOOKUP(A952,'[1]HS_SEP 24'!$B$12:$P$519,7,FALSE)),(IF([1]ISIAN_RAB!$G$18=3,(VLOOKUP(A952,'[1]HS_SEP 24'!$B$12:$P5276,9,FALSE)),(IF([1]ISIAN_RAB!$G$18=5,(VLOOKUP(A952,'[1]HS_SEP 24'!$B$12:$P$519,11,FALSE)),"salah")))))))</f>
        <v>2397.7799987160902</v>
      </c>
      <c r="I952" s="52">
        <f t="shared" si="169"/>
        <v>0</v>
      </c>
      <c r="J952" s="66">
        <f t="shared" si="170"/>
        <v>0</v>
      </c>
      <c r="K952" s="53">
        <f t="shared" si="171"/>
        <v>0</v>
      </c>
    </row>
    <row r="953" spans="1:11" x14ac:dyDescent="0.3">
      <c r="A953" s="307">
        <v>296</v>
      </c>
      <c r="B953" s="308" t="str">
        <f>VLOOKUP(A953,'[1]HS_SEP 24'!$B$12:$D$519,2,FALSE)</f>
        <v>C Clamp Cu 50 mm</v>
      </c>
      <c r="D953" s="309" t="e">
        <f t="shared" si="166"/>
        <v>#REF!</v>
      </c>
      <c r="E953" s="52" t="e">
        <f t="shared" si="167"/>
        <v>#REF!</v>
      </c>
      <c r="F953" s="52">
        <f t="shared" si="168"/>
        <v>0</v>
      </c>
      <c r="G953" s="66">
        <f>IF([1]ISIAN_RAB!$G$18=4,(VLOOKUP(RINCIAN_RAB_JASA!A953,'[1]HS_SEP 24'!$B$12:P1278,13,FALSE)),(VLOOKUP(RINCIAN_RAB_JASA!A953,'[1]HS_SEP 24'!$B$12:$P$520,4,FALSE)))</f>
        <v>31350</v>
      </c>
      <c r="H953" s="66">
        <f>IF([1]ISIAN_RAB!$G$18=4,(VLOOKUP(A953,'[1]HS_SEP 24'!$B$12:$P$519,14,FALSE)),(IF([1]ISIAN_RAB!$G$18=2,(VLOOKUP(A953,'[1]HS_SEP 24'!$B$12:$P$519,7,FALSE)),(IF([1]ISIAN_RAB!$G$18=3,(VLOOKUP(A953,'[1]HS_SEP 24'!$B$12:$P5277,9,FALSE)),(IF([1]ISIAN_RAB!$G$18=5,(VLOOKUP(A953,'[1]HS_SEP 24'!$B$12:$P$519,11,FALSE)),"salah")))))))</f>
        <v>12252.2399934394</v>
      </c>
      <c r="I953" s="52" t="e">
        <f t="shared" si="169"/>
        <v>#REF!</v>
      </c>
      <c r="J953" s="66" t="e">
        <f t="shared" si="170"/>
        <v>#REF!</v>
      </c>
      <c r="K953" s="53" t="e">
        <f t="shared" si="171"/>
        <v>#REF!</v>
      </c>
    </row>
    <row r="954" spans="1:11" x14ac:dyDescent="0.3">
      <c r="A954" s="307">
        <v>304</v>
      </c>
      <c r="B954" s="308" t="str">
        <f>VLOOKUP(A954,'[1]HS_SEP 24'!$B$12:$D$519,2,FALSE)</f>
        <v>Cousen/Thimble - (t = 2,5 mm)</v>
      </c>
      <c r="D954" s="309">
        <f t="shared" si="166"/>
        <v>0</v>
      </c>
      <c r="E954" s="52">
        <f t="shared" si="167"/>
        <v>0</v>
      </c>
      <c r="F954" s="52">
        <f t="shared" si="168"/>
        <v>0</v>
      </c>
      <c r="G954" s="66">
        <f>IF([1]ISIAN_RAB!$G$18=4,(VLOOKUP(RINCIAN_RAB_JASA!A954,'[1]HS_SEP 24'!$B$12:P1279,13,FALSE)),(VLOOKUP(RINCIAN_RAB_JASA!A954,'[1]HS_SEP 24'!$B$12:$P$520,4,FALSE)))</f>
        <v>7775</v>
      </c>
      <c r="H954" s="66">
        <f>IF([1]ISIAN_RAB!$G$18=4,(VLOOKUP(A954,'[1]HS_SEP 24'!$B$12:$P$519,14,FALSE)),(IF([1]ISIAN_RAB!$G$18=2,(VLOOKUP(A954,'[1]HS_SEP 24'!$B$12:$P$519,7,FALSE)),(IF([1]ISIAN_RAB!$G$18=3,(VLOOKUP(A954,'[1]HS_SEP 24'!$B$12:$P5278,9,FALSE)),(IF([1]ISIAN_RAB!$G$18=5,(VLOOKUP(A954,'[1]HS_SEP 24'!$B$12:$P$519,11,FALSE)),"salah")))))))</f>
        <v>2397.7799987160902</v>
      </c>
      <c r="I954" s="52">
        <f t="shared" si="169"/>
        <v>0</v>
      </c>
      <c r="J954" s="66">
        <f t="shared" si="170"/>
        <v>0</v>
      </c>
      <c r="K954" s="53">
        <f t="shared" si="171"/>
        <v>0</v>
      </c>
    </row>
    <row r="955" spans="1:11" x14ac:dyDescent="0.3">
      <c r="A955" s="307">
        <v>316</v>
      </c>
      <c r="B955" s="308" t="str">
        <f>VLOOKUP(A955,'[1]HS_SEP 24'!$B$12:$D$519,2,FALSE)</f>
        <v>Cross Arm UNP 100 - 2000 mm - (l=50 mm, t=5 mm, tgg=100 mm)-Tarik</v>
      </c>
      <c r="D955" s="309">
        <f t="shared" si="166"/>
        <v>0</v>
      </c>
      <c r="E955" s="52">
        <f t="shared" si="167"/>
        <v>0</v>
      </c>
      <c r="F955" s="52">
        <f t="shared" si="168"/>
        <v>0</v>
      </c>
      <c r="G955" s="66">
        <f>IF([1]ISIAN_RAB!$G$18=4,(VLOOKUP(RINCIAN_RAB_JASA!A955,'[1]HS_SEP 24'!$B$12:P1280,13,FALSE)),(VLOOKUP(RINCIAN_RAB_JASA!A955,'[1]HS_SEP 24'!$B$12:$P$520,4,FALSE)))</f>
        <v>495328</v>
      </c>
      <c r="H955" s="66">
        <f>IF([1]ISIAN_RAB!$G$18=4,(VLOOKUP(A955,'[1]HS_SEP 24'!$B$12:$P$519,14,FALSE)),(IF([1]ISIAN_RAB!$G$18=2,(VLOOKUP(A955,'[1]HS_SEP 24'!$B$12:$P$519,7,FALSE)),(IF([1]ISIAN_RAB!$G$18=3,(VLOOKUP(A955,'[1]HS_SEP 24'!$B$12:$P5279,9,FALSE)),(IF([1]ISIAN_RAB!$G$18=5,(VLOOKUP(A955,'[1]HS_SEP 24'!$B$12:$P$519,11,FALSE)),"salah")))))))</f>
        <v>40955.309978070101</v>
      </c>
      <c r="I955" s="52">
        <f t="shared" si="169"/>
        <v>0</v>
      </c>
      <c r="J955" s="66">
        <f t="shared" si="170"/>
        <v>0</v>
      </c>
      <c r="K955" s="53">
        <f t="shared" si="171"/>
        <v>0</v>
      </c>
    </row>
    <row r="956" spans="1:11" x14ac:dyDescent="0.3">
      <c r="A956" s="307">
        <v>317</v>
      </c>
      <c r="B956" s="308" t="str">
        <f>VLOOKUP(A956,'[1]HS_SEP 24'!$B$12:$D$519,2,FALSE)</f>
        <v>Cross Arm UNP 100 - 2000 mm - (l=50 mm, t=5 mm, tgg=100 mm)-Tumpu</v>
      </c>
      <c r="D956" s="309">
        <f t="shared" si="166"/>
        <v>1</v>
      </c>
      <c r="E956" s="52">
        <f t="shared" si="167"/>
        <v>1</v>
      </c>
      <c r="F956" s="52">
        <f t="shared" si="168"/>
        <v>0</v>
      </c>
      <c r="G956" s="66">
        <f>IF([1]ISIAN_RAB!$G$18=4,(VLOOKUP(RINCIAN_RAB_JASA!A956,'[1]HS_SEP 24'!$B$12:P1281,13,FALSE)),(VLOOKUP(RINCIAN_RAB_JASA!A956,'[1]HS_SEP 24'!$B$12:$P$520,4,FALSE)))</f>
        <v>495328</v>
      </c>
      <c r="H956" s="66">
        <f>IF([1]ISIAN_RAB!$G$18=4,(VLOOKUP(A956,'[1]HS_SEP 24'!$B$12:$P$519,14,FALSE)),(IF([1]ISIAN_RAB!$G$18=2,(VLOOKUP(A956,'[1]HS_SEP 24'!$B$12:$P$519,7,FALSE)),(IF([1]ISIAN_RAB!$G$18=3,(VLOOKUP(A956,'[1]HS_SEP 24'!$B$12:$P5280,9,FALSE)),(IF([1]ISIAN_RAB!$G$18=5,(VLOOKUP(A956,'[1]HS_SEP 24'!$B$12:$P$519,11,FALSE)),"salah")))))))</f>
        <v>40955.309978070101</v>
      </c>
      <c r="I956" s="52">
        <f t="shared" si="169"/>
        <v>495328</v>
      </c>
      <c r="J956" s="66">
        <f t="shared" si="170"/>
        <v>40955.309978070101</v>
      </c>
      <c r="K956" s="53">
        <f t="shared" si="171"/>
        <v>536283.30997807009</v>
      </c>
    </row>
    <row r="957" spans="1:11" x14ac:dyDescent="0.3">
      <c r="A957" s="307">
        <v>334</v>
      </c>
      <c r="B957" s="308" t="str">
        <f>VLOOKUP(A957,'[1]HS_SEP 24'!$B$12:$D$519,2,FALSE)</f>
        <v>Double Arm Band 8 " (t = 6 mm x 42 mm) HDG TM lengkap Bolt&amp;Nut-HDG</v>
      </c>
      <c r="D957" s="309">
        <f t="shared" si="166"/>
        <v>0</v>
      </c>
      <c r="E957" s="52">
        <f t="shared" si="167"/>
        <v>0</v>
      </c>
      <c r="F957" s="52">
        <f t="shared" si="168"/>
        <v>0</v>
      </c>
      <c r="G957" s="66">
        <f>IF([1]ISIAN_RAB!$G$18=4,(VLOOKUP(RINCIAN_RAB_JASA!A957,'[1]HS_SEP 24'!$B$12:P1282,13,FALSE)),(VLOOKUP(RINCIAN_RAB_JASA!A957,'[1]HS_SEP 24'!$B$12:$P$520,4,FALSE)))</f>
        <v>137575</v>
      </c>
      <c r="H957" s="66">
        <f>IF([1]ISIAN_RAB!$G$18=4,(VLOOKUP(A957,'[1]HS_SEP 24'!$B$12:$P$519,14,FALSE)),(IF([1]ISIAN_RAB!$G$18=2,(VLOOKUP(A957,'[1]HS_SEP 24'!$B$12:$P$519,7,FALSE)),(IF([1]ISIAN_RAB!$G$18=3,(VLOOKUP(A957,'[1]HS_SEP 24'!$B$12:$P5281,9,FALSE)),(IF([1]ISIAN_RAB!$G$18=5,(VLOOKUP(A957,'[1]HS_SEP 24'!$B$12:$P$519,11,FALSE)),"salah")))))))</f>
        <v>21307.7699885906</v>
      </c>
      <c r="I957" s="52">
        <f t="shared" si="169"/>
        <v>0</v>
      </c>
      <c r="J957" s="66">
        <f t="shared" si="170"/>
        <v>0</v>
      </c>
      <c r="K957" s="53">
        <f t="shared" si="171"/>
        <v>0</v>
      </c>
    </row>
    <row r="958" spans="1:11" x14ac:dyDescent="0.3">
      <c r="A958" s="307">
        <v>338</v>
      </c>
      <c r="B958" s="308" t="str">
        <f>VLOOKUP(A958,'[1]HS_SEP 24'!$B$12:$D$519,2,FALSE)</f>
        <v>Earthing Rod 16 mm - 2,5 m+clamp - TM - besi As, Electroplatting tembaga 35 micron</v>
      </c>
      <c r="D958" s="309" t="e">
        <f t="shared" si="166"/>
        <v>#REF!</v>
      </c>
      <c r="E958" s="52" t="e">
        <f t="shared" si="167"/>
        <v>#REF!</v>
      </c>
      <c r="F958" s="52">
        <f t="shared" si="168"/>
        <v>0</v>
      </c>
      <c r="G958" s="66">
        <f>IF([1]ISIAN_RAB!$G$18=4,(VLOOKUP(RINCIAN_RAB_JASA!A958,'[1]HS_SEP 24'!$B$12:P1283,13,FALSE)),(VLOOKUP(RINCIAN_RAB_JASA!A958,'[1]HS_SEP 24'!$B$12:$P$520,4,FALSE)))</f>
        <v>260904</v>
      </c>
      <c r="H958" s="66">
        <f>IF([1]ISIAN_RAB!$G$18=4,(VLOOKUP(A958,'[1]HS_SEP 24'!$B$12:$P$519,14,FALSE)),(IF([1]ISIAN_RAB!$G$18=2,(VLOOKUP(A958,'[1]HS_SEP 24'!$B$12:$P$519,7,FALSE)),(IF([1]ISIAN_RAB!$G$18=3,(VLOOKUP(A958,'[1]HS_SEP 24'!$B$12:$P5282,9,FALSE)),(IF([1]ISIAN_RAB!$G$18=5,(VLOOKUP(A958,'[1]HS_SEP 24'!$B$12:$P$519,11,FALSE)),"salah")))))))</f>
        <v>49730.669973371201</v>
      </c>
      <c r="I958" s="52" t="e">
        <f t="shared" si="169"/>
        <v>#REF!</v>
      </c>
      <c r="J958" s="66" t="e">
        <f t="shared" si="170"/>
        <v>#REF!</v>
      </c>
      <c r="K958" s="53" t="e">
        <f t="shared" si="171"/>
        <v>#REF!</v>
      </c>
    </row>
    <row r="959" spans="1:11" x14ac:dyDescent="0.3">
      <c r="A959" s="307">
        <v>342</v>
      </c>
      <c r="B959" s="308" t="str">
        <f>VLOOKUP(A959,'[1]HS_SEP 24'!$B$12:$D$519,2,FALSE)</f>
        <v>Galvanized Steel Wire 35 mm - HDG</v>
      </c>
      <c r="D959" s="309">
        <f t="shared" si="166"/>
        <v>0</v>
      </c>
      <c r="E959" s="52">
        <f t="shared" si="167"/>
        <v>0</v>
      </c>
      <c r="F959" s="52">
        <f t="shared" si="168"/>
        <v>0</v>
      </c>
      <c r="G959" s="66" t="str">
        <f>IF([1]ISIAN_RAB!$G$18=4,(VLOOKUP(RINCIAN_RAB_JASA!A959,'[1]HS_SEP 24'!$B$12:P1284,13,FALSE)),(VLOOKUP(RINCIAN_RAB_JASA!A959,'[1]HS_SEP 24'!$B$12:$P$520,4,FALSE)))</f>
        <v>PLN</v>
      </c>
      <c r="H959" s="66">
        <f>IF([1]ISIAN_RAB!$G$18=4,(VLOOKUP(A959,'[1]HS_SEP 24'!$B$12:$P$519,14,FALSE)),(IF([1]ISIAN_RAB!$G$18=2,(VLOOKUP(A959,'[1]HS_SEP 24'!$B$12:$P$519,7,FALSE)),(IF([1]ISIAN_RAB!$G$18=3,(VLOOKUP(A959,'[1]HS_SEP 24'!$B$12:$P5283,9,FALSE)),(IF([1]ISIAN_RAB!$G$18=5,(VLOOKUP(A959,'[1]HS_SEP 24'!$B$12:$P$519,11,FALSE)),"salah")))))))</f>
        <v>3160.07999830791</v>
      </c>
      <c r="I959" s="52" t="str">
        <f t="shared" si="169"/>
        <v>PLN</v>
      </c>
      <c r="J959" s="66">
        <f t="shared" si="170"/>
        <v>0</v>
      </c>
      <c r="K959" s="53">
        <f t="shared" si="171"/>
        <v>0</v>
      </c>
    </row>
    <row r="960" spans="1:11" x14ac:dyDescent="0.3">
      <c r="A960" s="307">
        <v>343</v>
      </c>
      <c r="B960" s="308" t="str">
        <f>VLOOKUP(A960,'[1]HS_SEP 24'!$B$12:$D$519,2,FALSE)</f>
        <v>Galvanized Steel Wire 70 mm - HDG</v>
      </c>
      <c r="D960" s="309">
        <f t="shared" si="166"/>
        <v>0</v>
      </c>
      <c r="E960" s="52">
        <f t="shared" si="167"/>
        <v>0</v>
      </c>
      <c r="F960" s="52">
        <f t="shared" si="168"/>
        <v>0</v>
      </c>
      <c r="G960" s="66" t="str">
        <f>IF([1]ISIAN_RAB!$G$18=4,(VLOOKUP(RINCIAN_RAB_JASA!A960,'[1]HS_SEP 24'!$B$12:P1285,13,FALSE)),(VLOOKUP(RINCIAN_RAB_JASA!A960,'[1]HS_SEP 24'!$B$12:$P$520,4,FALSE)))</f>
        <v>PLN</v>
      </c>
      <c r="H960" s="66">
        <f>IF([1]ISIAN_RAB!$G$18=4,(VLOOKUP(A960,'[1]HS_SEP 24'!$B$12:$P$519,14,FALSE)),(IF([1]ISIAN_RAB!$G$18=2,(VLOOKUP(A960,'[1]HS_SEP 24'!$B$12:$P$519,7,FALSE)),(IF([1]ISIAN_RAB!$G$18=3,(VLOOKUP(A960,'[1]HS_SEP 24'!$B$12:$P5284,9,FALSE)),(IF([1]ISIAN_RAB!$G$18=5,(VLOOKUP(A960,'[1]HS_SEP 24'!$B$12:$P$519,11,FALSE)),"salah")))))))</f>
        <v>3393.7199981827998</v>
      </c>
      <c r="I960" s="52" t="str">
        <f t="shared" si="169"/>
        <v>PLN</v>
      </c>
      <c r="J960" s="66">
        <f t="shared" si="170"/>
        <v>0</v>
      </c>
      <c r="K960" s="53">
        <f t="shared" si="171"/>
        <v>0</v>
      </c>
    </row>
    <row r="961" spans="1:11" x14ac:dyDescent="0.3">
      <c r="A961" s="307">
        <v>345</v>
      </c>
      <c r="B961" s="308" t="str">
        <f>VLOOKUP(A961,'[1]HS_SEP 24'!$B$12:$D$519,2,FALSE)</f>
        <v>Ground Wire Clamp Type A - TM - (l=50 mm, t=6 mm, p=300 mm)</v>
      </c>
      <c r="D961" s="309">
        <f t="shared" si="166"/>
        <v>1</v>
      </c>
      <c r="E961" s="52">
        <f t="shared" si="167"/>
        <v>1</v>
      </c>
      <c r="F961" s="52">
        <f t="shared" si="168"/>
        <v>0</v>
      </c>
      <c r="G961" s="66">
        <f>IF([1]ISIAN_RAB!$G$18=4,(VLOOKUP(RINCIAN_RAB_JASA!A961,'[1]HS_SEP 24'!$B$12:P1286,13,FALSE)),(VLOOKUP(RINCIAN_RAB_JASA!A961,'[1]HS_SEP 24'!$B$12:$P$520,4,FALSE)))</f>
        <v>54266</v>
      </c>
      <c r="H961" s="66">
        <f>IF([1]ISIAN_RAB!$G$18=4,(VLOOKUP(A961,'[1]HS_SEP 24'!$B$12:$P$519,14,FALSE)),(IF([1]ISIAN_RAB!$G$18=2,(VLOOKUP(A961,'[1]HS_SEP 24'!$B$12:$P$519,7,FALSE)),(IF([1]ISIAN_RAB!$G$18=3,(VLOOKUP(A961,'[1]HS_SEP 24'!$B$12:$P5285,9,FALSE)),(IF([1]ISIAN_RAB!$G$18=5,(VLOOKUP(A961,'[1]HS_SEP 24'!$B$12:$P$519,11,FALSE)),"salah")))))))</f>
        <v>8790.2099952932003</v>
      </c>
      <c r="I961" s="52">
        <f t="shared" si="169"/>
        <v>54266</v>
      </c>
      <c r="J961" s="66">
        <f t="shared" si="170"/>
        <v>8790.2099952932003</v>
      </c>
      <c r="K961" s="53">
        <f t="shared" si="171"/>
        <v>63056.209995293204</v>
      </c>
    </row>
    <row r="962" spans="1:11" x14ac:dyDescent="0.3">
      <c r="A962" s="307">
        <v>346</v>
      </c>
      <c r="B962" s="308" t="str">
        <f>VLOOKUP(A962,'[1]HS_SEP 24'!$B$12:$D$519,2,FALSE)</f>
        <v>Ground Wire Clamp Type B - TM - (l=50 mm, t=6 mm, p=300 mm)</v>
      </c>
      <c r="D962" s="309">
        <f t="shared" si="166"/>
        <v>0</v>
      </c>
      <c r="E962" s="52">
        <f t="shared" si="167"/>
        <v>0</v>
      </c>
      <c r="F962" s="52">
        <f t="shared" si="168"/>
        <v>0</v>
      </c>
      <c r="G962" s="66">
        <f>IF([1]ISIAN_RAB!$G$18=4,(VLOOKUP(RINCIAN_RAB_JASA!A962,'[1]HS_SEP 24'!$B$12:P1287,13,FALSE)),(VLOOKUP(RINCIAN_RAB_JASA!A962,'[1]HS_SEP 24'!$B$12:$P$520,4,FALSE)))</f>
        <v>54266</v>
      </c>
      <c r="H962" s="66">
        <f>IF([1]ISIAN_RAB!$G$18=4,(VLOOKUP(A962,'[1]HS_SEP 24'!$B$12:$P$519,14,FALSE)),(IF([1]ISIAN_RAB!$G$18=2,(VLOOKUP(A962,'[1]HS_SEP 24'!$B$12:$P$519,7,FALSE)),(IF([1]ISIAN_RAB!$G$18=3,(VLOOKUP(A962,'[1]HS_SEP 24'!$B$12:$P5286,9,FALSE)),(IF([1]ISIAN_RAB!$G$18=5,(VLOOKUP(A962,'[1]HS_SEP 24'!$B$12:$P$519,11,FALSE)),"salah")))))))</f>
        <v>8790.2099952932003</v>
      </c>
      <c r="I962" s="52">
        <f t="shared" si="169"/>
        <v>0</v>
      </c>
      <c r="J962" s="66">
        <f t="shared" si="170"/>
        <v>0</v>
      </c>
      <c r="K962" s="53">
        <f t="shared" si="171"/>
        <v>0</v>
      </c>
    </row>
    <row r="963" spans="1:11" x14ac:dyDescent="0.3">
      <c r="A963" s="307">
        <v>347</v>
      </c>
      <c r="B963" s="308" t="str">
        <f>VLOOKUP(A963,'[1]HS_SEP 24'!$B$12:$D$519,2,FALSE)</f>
        <v>Ground Wire Clamp Type C - TM - (l=50 mm, t=6 mm, p=300 mm)</v>
      </c>
      <c r="D963" s="309">
        <f t="shared" si="166"/>
        <v>0</v>
      </c>
      <c r="E963" s="52">
        <f t="shared" si="167"/>
        <v>0</v>
      </c>
      <c r="F963" s="52">
        <f t="shared" si="168"/>
        <v>0</v>
      </c>
      <c r="G963" s="66">
        <f>IF([1]ISIAN_RAB!$G$18=4,(VLOOKUP(RINCIAN_RAB_JASA!A963,'[1]HS_SEP 24'!$B$12:P1288,13,FALSE)),(VLOOKUP(RINCIAN_RAB_JASA!A963,'[1]HS_SEP 24'!$B$12:$P$520,4,FALSE)))</f>
        <v>73626</v>
      </c>
      <c r="H963" s="66">
        <f>IF([1]ISIAN_RAB!$G$18=4,(VLOOKUP(A963,'[1]HS_SEP 24'!$B$12:$P$519,14,FALSE)),(IF([1]ISIAN_RAB!$G$18=2,(VLOOKUP(A963,'[1]HS_SEP 24'!$B$12:$P$519,7,FALSE)),(IF([1]ISIAN_RAB!$G$18=3,(VLOOKUP(A963,'[1]HS_SEP 24'!$B$12:$P5287,9,FALSE)),(IF([1]ISIAN_RAB!$G$18=5,(VLOOKUP(A963,'[1]HS_SEP 24'!$B$12:$P$519,11,FALSE)),"salah")))))))</f>
        <v>8790.2099952932003</v>
      </c>
      <c r="I963" s="52">
        <f t="shared" si="169"/>
        <v>0</v>
      </c>
      <c r="J963" s="66">
        <f t="shared" si="170"/>
        <v>0</v>
      </c>
      <c r="K963" s="53">
        <f t="shared" si="171"/>
        <v>0</v>
      </c>
    </row>
    <row r="964" spans="1:11" x14ac:dyDescent="0.3">
      <c r="A964" s="307">
        <v>349</v>
      </c>
      <c r="B964" s="308" t="str">
        <f>VLOOKUP(A964,'[1]HS_SEP 24'!$B$12:$D$519,2,FALSE)</f>
        <v>Guy Wire Rod 5/8" (15 mm) - 2.500 mm - TM</v>
      </c>
      <c r="D964" s="309">
        <f t="shared" si="166"/>
        <v>0</v>
      </c>
      <c r="E964" s="52">
        <f t="shared" si="167"/>
        <v>0</v>
      </c>
      <c r="F964" s="52">
        <f t="shared" si="168"/>
        <v>0</v>
      </c>
      <c r="G964" s="66">
        <f>IF([1]ISIAN_RAB!$G$18=4,(VLOOKUP(RINCIAN_RAB_JASA!A964,'[1]HS_SEP 24'!$B$12:P1289,13,FALSE)),(VLOOKUP(RINCIAN_RAB_JASA!A964,'[1]HS_SEP 24'!$B$12:$P$520,4,FALSE)))</f>
        <v>160772</v>
      </c>
      <c r="H964" s="66">
        <f>IF([1]ISIAN_RAB!$G$18=4,(VLOOKUP(A964,'[1]HS_SEP 24'!$B$12:$P$519,14,FALSE)),(IF([1]ISIAN_RAB!$G$18=2,(VLOOKUP(A964,'[1]HS_SEP 24'!$B$12:$P$519,7,FALSE)),(IF([1]ISIAN_RAB!$G$18=3,(VLOOKUP(A964,'[1]HS_SEP 24'!$B$12:$P5288,9,FALSE)),(IF([1]ISIAN_RAB!$G$18=5,(VLOOKUP(A964,'[1]HS_SEP 24'!$B$12:$P$519,11,FALSE)),"salah")))))))</f>
        <v>29253.509984335898</v>
      </c>
      <c r="I964" s="52">
        <f t="shared" si="169"/>
        <v>0</v>
      </c>
      <c r="J964" s="66">
        <f t="shared" si="170"/>
        <v>0</v>
      </c>
      <c r="K964" s="53">
        <f t="shared" si="171"/>
        <v>0</v>
      </c>
    </row>
    <row r="965" spans="1:11" x14ac:dyDescent="0.3">
      <c r="A965" s="307">
        <v>350</v>
      </c>
      <c r="B965" s="308" t="str">
        <f>VLOOKUP(A965,'[1]HS_SEP 24'!$B$12:$D$519,2,FALSE)</f>
        <v>Insulator - Pin Post Insulator 20 kV;12,5 kN - Porcelain (Tumpu)</v>
      </c>
      <c r="D965" s="309">
        <f t="shared" si="166"/>
        <v>3</v>
      </c>
      <c r="E965" s="52">
        <f t="shared" si="167"/>
        <v>0</v>
      </c>
      <c r="F965" s="52">
        <f t="shared" si="168"/>
        <v>3</v>
      </c>
      <c r="G965" s="66" t="str">
        <f>IF([1]ISIAN_RAB!$G$18=4,(VLOOKUP(RINCIAN_RAB_JASA!A965,'[1]HS_SEP 24'!$B$12:P1290,13,FALSE)),(VLOOKUP(RINCIAN_RAB_JASA!A965,'[1]HS_SEP 24'!$B$12:$P$520,4,FALSE)))</f>
        <v>PLN</v>
      </c>
      <c r="H965" s="66">
        <f>IF([1]ISIAN_RAB!$G$18=4,(VLOOKUP(A965,'[1]HS_SEP 24'!$B$12:$P$519,14,FALSE)),(IF([1]ISIAN_RAB!$G$18=2,(VLOOKUP(A965,'[1]HS_SEP 24'!$B$12:$P$519,7,FALSE)),(IF([1]ISIAN_RAB!$G$18=3,(VLOOKUP(A965,'[1]HS_SEP 24'!$B$12:$P5289,9,FALSE)),(IF([1]ISIAN_RAB!$G$18=5,(VLOOKUP(A965,'[1]HS_SEP 24'!$B$12:$P$519,11,FALSE)),"salah")))))))</f>
        <v>23402.609987468801</v>
      </c>
      <c r="I965" s="52" t="str">
        <f t="shared" si="169"/>
        <v>PLN</v>
      </c>
      <c r="J965" s="66">
        <f t="shared" si="170"/>
        <v>70207.829962406395</v>
      </c>
      <c r="K965" s="53">
        <f t="shared" si="171"/>
        <v>70207.829962406395</v>
      </c>
    </row>
    <row r="966" spans="1:11" x14ac:dyDescent="0.3">
      <c r="A966" s="307">
        <v>351</v>
      </c>
      <c r="B966" s="308" t="str">
        <f>VLOOKUP(A966,'[1]HS_SEP 24'!$B$12:$D$519,2,FALSE)</f>
        <v>Insulator - Strain Insulator 20 kV lengkap (SIR) Porcelain (Tarik)</v>
      </c>
      <c r="D966" s="309">
        <f t="shared" si="166"/>
        <v>0</v>
      </c>
      <c r="E966" s="52">
        <f t="shared" si="167"/>
        <v>0</v>
      </c>
      <c r="F966" s="52">
        <f t="shared" si="168"/>
        <v>0</v>
      </c>
      <c r="G966" s="66" t="str">
        <f>IF([1]ISIAN_RAB!$G$18=4,(VLOOKUP(RINCIAN_RAB_JASA!A966,'[1]HS_SEP 24'!$B$12:P1291,13,FALSE)),(VLOOKUP(RINCIAN_RAB_JASA!A966,'[1]HS_SEP 24'!$B$12:$P$520,4,FALSE)))</f>
        <v>PLN</v>
      </c>
      <c r="H966" s="66">
        <f>IF([1]ISIAN_RAB!$G$18=4,(VLOOKUP(A966,'[1]HS_SEP 24'!$B$12:$P$519,14,FALSE)),(IF([1]ISIAN_RAB!$G$18=2,(VLOOKUP(A966,'[1]HS_SEP 24'!$B$12:$P$519,7,FALSE)),(IF([1]ISIAN_RAB!$G$18=3,(VLOOKUP(A966,'[1]HS_SEP 24'!$B$12:$P5290,9,FALSE)),(IF([1]ISIAN_RAB!$G$18=5,(VLOOKUP(A966,'[1]HS_SEP 24'!$B$12:$P$519,11,FALSE)),"salah")))))))</f>
        <v>26328.059985902401</v>
      </c>
      <c r="I966" s="52" t="str">
        <f t="shared" si="169"/>
        <v>PLN</v>
      </c>
      <c r="J966" s="66">
        <f t="shared" si="170"/>
        <v>0</v>
      </c>
      <c r="K966" s="53">
        <f t="shared" si="171"/>
        <v>0</v>
      </c>
    </row>
    <row r="967" spans="1:11" x14ac:dyDescent="0.3">
      <c r="A967" s="312">
        <v>364</v>
      </c>
      <c r="B967" s="308" t="str">
        <f>VLOOKUP(A967,'[1]HS_SEP 24'!$B$12:$D$519,2,FALSE)</f>
        <v>L Bow PVC 2"</v>
      </c>
      <c r="D967" s="309" t="e">
        <f t="shared" si="166"/>
        <v>#REF!</v>
      </c>
      <c r="E967" s="52" t="e">
        <f t="shared" si="167"/>
        <v>#REF!</v>
      </c>
      <c r="F967" s="52">
        <f t="shared" si="168"/>
        <v>0</v>
      </c>
      <c r="G967" s="66">
        <f>IF([1]ISIAN_RAB!$G$18=4,(VLOOKUP(RINCIAN_RAB_JASA!A967,'[1]HS_SEP 24'!$B$12:P1292,13,FALSE)),(VLOOKUP(RINCIAN_RAB_JASA!A967,'[1]HS_SEP 24'!$B$12:$P$520,4,FALSE)))</f>
        <v>42244</v>
      </c>
      <c r="H967" s="66">
        <f>IF([1]ISIAN_RAB!$G$18=4,(VLOOKUP(A967,'[1]HS_SEP 24'!$B$12:$P$519,14,FALSE)),(IF([1]ISIAN_RAB!$G$18=2,(VLOOKUP(A967,'[1]HS_SEP 24'!$B$12:$P$519,7,FALSE)),(IF([1]ISIAN_RAB!$G$18=3,(VLOOKUP(A967,'[1]HS_SEP 24'!$B$12:$P5291,9,FALSE)),(IF([1]ISIAN_RAB!$G$18=5,(VLOOKUP(A967,'[1]HS_SEP 24'!$B$12:$P$519,11,FALSE)),"salah")))))))</f>
        <v>6126.1199967197099</v>
      </c>
      <c r="I967" s="52" t="e">
        <f t="shared" si="169"/>
        <v>#REF!</v>
      </c>
      <c r="J967" s="66" t="e">
        <f t="shared" si="170"/>
        <v>#REF!</v>
      </c>
      <c r="K967" s="53" t="e">
        <f t="shared" si="171"/>
        <v>#REF!</v>
      </c>
    </row>
    <row r="968" spans="1:11" x14ac:dyDescent="0.3">
      <c r="A968" s="307">
        <v>378</v>
      </c>
      <c r="B968" s="308" t="str">
        <f>VLOOKUP(A968,'[1]HS_SEP 24'!$B$12:$D$519,2,FALSE)</f>
        <v xml:space="preserve">Line Tap Connector 50-70/35-50 mm type G </v>
      </c>
      <c r="D968" s="309">
        <f t="shared" si="166"/>
        <v>0</v>
      </c>
      <c r="E968" s="52">
        <f t="shared" si="167"/>
        <v>0</v>
      </c>
      <c r="F968" s="52">
        <f t="shared" si="168"/>
        <v>0</v>
      </c>
      <c r="G968" s="66" t="str">
        <f>IF([1]ISIAN_RAB!$G$18=4,(VLOOKUP(RINCIAN_RAB_JASA!A968,'[1]HS_SEP 24'!$B$12:P1293,13,FALSE)),(VLOOKUP(RINCIAN_RAB_JASA!A968,'[1]HS_SEP 24'!$B$12:$P$520,4,FALSE)))</f>
        <v>PLN</v>
      </c>
      <c r="H968" s="66">
        <f>IF([1]ISIAN_RAB!$G$18=4,(VLOOKUP(A968,'[1]HS_SEP 24'!$B$12:$P$519,14,FALSE)),(IF([1]ISIAN_RAB!$G$18=2,(VLOOKUP(A968,'[1]HS_SEP 24'!$B$12:$P$519,7,FALSE)),(IF([1]ISIAN_RAB!$G$18=3,(VLOOKUP(A968,'[1]HS_SEP 24'!$B$12:$P5292,9,FALSE)),(IF([1]ISIAN_RAB!$G$18=5,(VLOOKUP(A968,'[1]HS_SEP 24'!$B$12:$P$519,11,FALSE)),"salah")))))))</f>
        <v>10654.379994295001</v>
      </c>
      <c r="I968" s="52" t="str">
        <f t="shared" si="169"/>
        <v>PLN</v>
      </c>
      <c r="J968" s="66">
        <f t="shared" si="170"/>
        <v>0</v>
      </c>
      <c r="K968" s="53">
        <f t="shared" si="171"/>
        <v>0</v>
      </c>
    </row>
    <row r="969" spans="1:11" x14ac:dyDescent="0.3">
      <c r="A969" s="307">
        <v>383</v>
      </c>
      <c r="B969" s="308" t="str">
        <f>VLOOKUP(A969,'[1]HS_SEP 24'!$B$12:$D$519,2,FALSE)</f>
        <v>Link - HDG</v>
      </c>
      <c r="D969" s="309" t="e">
        <f t="shared" si="166"/>
        <v>#REF!</v>
      </c>
      <c r="E969" s="52" t="e">
        <f t="shared" si="167"/>
        <v>#REF!</v>
      </c>
      <c r="F969" s="52">
        <f t="shared" si="168"/>
        <v>0</v>
      </c>
      <c r="G969" s="66">
        <f>IF([1]ISIAN_RAB!$G$18=4,(VLOOKUP(RINCIAN_RAB_JASA!A969,'[1]HS_SEP 24'!$B$12:P1294,13,FALSE)),(VLOOKUP(RINCIAN_RAB_JASA!A969,'[1]HS_SEP 24'!$B$12:$P$520,4,FALSE)))</f>
        <v>3834</v>
      </c>
      <c r="H969" s="66">
        <f>IF([1]ISIAN_RAB!$G$18=4,(VLOOKUP(A969,'[1]HS_SEP 24'!$B$12:$P$519,14,FALSE)),(IF([1]ISIAN_RAB!$G$18=2,(VLOOKUP(A969,'[1]HS_SEP 24'!$B$12:$P$519,7,FALSE)),(IF([1]ISIAN_RAB!$G$18=3,(VLOOKUP(A969,'[1]HS_SEP 24'!$B$12:$P5293,9,FALSE)),(IF([1]ISIAN_RAB!$G$18=5,(VLOOKUP(A969,'[1]HS_SEP 24'!$B$12:$P$519,11,FALSE)),"salah")))))))</f>
        <v>1921.5899989710699</v>
      </c>
      <c r="I969" s="52" t="e">
        <f t="shared" si="169"/>
        <v>#REF!</v>
      </c>
      <c r="J969" s="66" t="e">
        <f t="shared" si="170"/>
        <v>#REF!</v>
      </c>
      <c r="K969" s="53" t="e">
        <f t="shared" si="171"/>
        <v>#REF!</v>
      </c>
    </row>
    <row r="970" spans="1:11" x14ac:dyDescent="0.3">
      <c r="A970" s="312">
        <v>388</v>
      </c>
      <c r="B970" s="308" t="str">
        <f>VLOOKUP(A970,'[1]HS_SEP 24'!$B$12:$D$519,2,FALSE)</f>
        <v>LVSB ; LV Panel 250A, 2 Jurusan (SPLN D3.016-1 : 2010)-LBS</v>
      </c>
      <c r="D970" s="309" t="e">
        <f t="shared" si="166"/>
        <v>#REF!</v>
      </c>
      <c r="E970" s="52" t="e">
        <f t="shared" si="167"/>
        <v>#REF!</v>
      </c>
      <c r="F970" s="52" t="e">
        <f t="shared" si="168"/>
        <v>#REF!</v>
      </c>
      <c r="G970" s="66" t="str">
        <f>IF([1]ISIAN_RAB!$G$18=4,(VLOOKUP(RINCIAN_RAB_JASA!A970,'[1]HS_SEP 24'!$B$12:P1295,13,FALSE)),(VLOOKUP(RINCIAN_RAB_JASA!A970,'[1]HS_SEP 24'!$B$12:$P$520,4,FALSE)))</f>
        <v>PLN</v>
      </c>
      <c r="H970" s="66">
        <f>IF([1]ISIAN_RAB!$G$18=4,(VLOOKUP(A970,'[1]HS_SEP 24'!$B$12:$P$519,14,FALSE)),(IF([1]ISIAN_RAB!$G$18=2,(VLOOKUP(A970,'[1]HS_SEP 24'!$B$12:$P$519,7,FALSE)),(IF([1]ISIAN_RAB!$G$18=3,(VLOOKUP(A970,'[1]HS_SEP 24'!$B$12:$P5294,9,FALSE)),(IF([1]ISIAN_RAB!$G$18=5,(VLOOKUP(A970,'[1]HS_SEP 24'!$B$12:$P$519,11,FALSE)),"salah")))))))</f>
        <v>605559.23967574805</v>
      </c>
      <c r="I970" s="52" t="e">
        <f t="shared" si="169"/>
        <v>#REF!</v>
      </c>
      <c r="J970" s="66" t="e">
        <f t="shared" si="170"/>
        <v>#REF!</v>
      </c>
      <c r="K970" s="53" t="e">
        <f t="shared" si="171"/>
        <v>#REF!</v>
      </c>
    </row>
    <row r="971" spans="1:11" x14ac:dyDescent="0.3">
      <c r="A971" s="312">
        <v>409</v>
      </c>
      <c r="B971" s="308" t="str">
        <f>VLOOKUP(A971,'[1]HS_SEP 24'!$B$12:$D$519,2,FALSE)</f>
        <v>NYY 1 x 150 sq mm - Input (SPLN)</v>
      </c>
      <c r="D971" s="309" t="e">
        <f t="shared" si="166"/>
        <v>#REF!</v>
      </c>
      <c r="E971" s="52" t="e">
        <f t="shared" si="167"/>
        <v>#REF!</v>
      </c>
      <c r="F971" s="52" t="e">
        <f t="shared" si="168"/>
        <v>#REF!</v>
      </c>
      <c r="G971" s="66" t="str">
        <f>IF([1]ISIAN_RAB!$G$18=4,(VLOOKUP(RINCIAN_RAB_JASA!A971,'[1]HS_SEP 24'!$B$12:P1296,13,FALSE)),(VLOOKUP(RINCIAN_RAB_JASA!A971,'[1]HS_SEP 24'!$B$12:$P$520,4,FALSE)))</f>
        <v>PLN</v>
      </c>
      <c r="H971" s="66">
        <f>IF([1]ISIAN_RAB!$G$18=4,(VLOOKUP(A971,'[1]HS_SEP 24'!$B$12:$P$519,14,FALSE)),(IF([1]ISIAN_RAB!$G$18=2,(VLOOKUP(A971,'[1]HS_SEP 24'!$B$12:$P$519,7,FALSE)),(IF([1]ISIAN_RAB!$G$18=3,(VLOOKUP(A971,'[1]HS_SEP 24'!$B$12:$P5295,9,FALSE)),(IF([1]ISIAN_RAB!$G$18=5,(VLOOKUP(A971,'[1]HS_SEP 24'!$B$12:$P$519,11,FALSE)),"salah")))))))</f>
        <v>15936.029991466899</v>
      </c>
      <c r="I971" s="52" t="e">
        <f t="shared" si="169"/>
        <v>#REF!</v>
      </c>
      <c r="J971" s="66" t="e">
        <f t="shared" si="170"/>
        <v>#REF!</v>
      </c>
      <c r="K971" s="53" t="e">
        <f t="shared" si="171"/>
        <v>#REF!</v>
      </c>
    </row>
    <row r="972" spans="1:11" x14ac:dyDescent="0.3">
      <c r="A972" s="312">
        <v>410</v>
      </c>
      <c r="B972" s="308" t="str">
        <f>VLOOKUP(A972,'[1]HS_SEP 24'!$B$12:$D$519,2,FALSE)</f>
        <v>NYY 4 x 70 sq mm - Output (SPLN)</v>
      </c>
      <c r="D972" s="309" t="e">
        <f t="shared" si="166"/>
        <v>#REF!</v>
      </c>
      <c r="E972" s="52" t="e">
        <f t="shared" si="167"/>
        <v>#REF!</v>
      </c>
      <c r="F972" s="52" t="e">
        <f t="shared" si="168"/>
        <v>#REF!</v>
      </c>
      <c r="G972" s="66" t="str">
        <f>IF([1]ISIAN_RAB!$G$18=4,(VLOOKUP(RINCIAN_RAB_JASA!A972,'[1]HS_SEP 24'!$B$12:P1297,13,FALSE)),(VLOOKUP(RINCIAN_RAB_JASA!A972,'[1]HS_SEP 24'!$B$12:$P$520,4,FALSE)))</f>
        <v>PLN</v>
      </c>
      <c r="H972" s="66">
        <f>IF([1]ISIAN_RAB!$G$18=4,(VLOOKUP(A972,'[1]HS_SEP 24'!$B$12:$P$519,14,FALSE)),(IF([1]ISIAN_RAB!$G$18=2,(VLOOKUP(A972,'[1]HS_SEP 24'!$B$12:$P$519,7,FALSE)),(IF([1]ISIAN_RAB!$G$18=3,(VLOOKUP(A972,'[1]HS_SEP 24'!$B$12:$P5296,9,FALSE)),(IF([1]ISIAN_RAB!$G$18=5,(VLOOKUP(A972,'[1]HS_SEP 24'!$B$12:$P$519,11,FALSE)),"salah")))))))</f>
        <v>29299.049984311499</v>
      </c>
      <c r="I972" s="52" t="e">
        <f t="shared" si="169"/>
        <v>#REF!</v>
      </c>
      <c r="J972" s="66" t="e">
        <f t="shared" si="170"/>
        <v>#REF!</v>
      </c>
      <c r="K972" s="53" t="e">
        <f t="shared" si="171"/>
        <v>#REF!</v>
      </c>
    </row>
    <row r="973" spans="1:11" x14ac:dyDescent="0.3">
      <c r="A973" s="312">
        <v>417</v>
      </c>
      <c r="B973" s="308" t="str">
        <f>VLOOKUP(A973,'[1]HS_SEP 24'!$B$12:$D$519,2,FALSE)</f>
        <v>Pipa Galvanized 2" - 6 m (tebal= 2,3 mm)</v>
      </c>
      <c r="D973" s="309" t="e">
        <f t="shared" si="166"/>
        <v>#REF!</v>
      </c>
      <c r="E973" s="52" t="e">
        <f t="shared" si="167"/>
        <v>#REF!</v>
      </c>
      <c r="F973" s="52">
        <f t="shared" si="168"/>
        <v>0</v>
      </c>
      <c r="G973" s="66">
        <f>IF([1]ISIAN_RAB!$G$18=4,(VLOOKUP(RINCIAN_RAB_JASA!A973,'[1]HS_SEP 24'!$B$12:P1298,13,FALSE)),(VLOOKUP(RINCIAN_RAB_JASA!A973,'[1]HS_SEP 24'!$B$12:$P$520,4,FALSE)))</f>
        <v>695822</v>
      </c>
      <c r="H973" s="66">
        <f>IF([1]ISIAN_RAB!$G$18=4,(VLOOKUP(A973,'[1]HS_SEP 24'!$B$12:$P$519,14,FALSE)),(IF([1]ISIAN_RAB!$G$18=2,(VLOOKUP(A973,'[1]HS_SEP 24'!$B$12:$P$519,7,FALSE)),(IF([1]ISIAN_RAB!$G$18=3,(VLOOKUP(A973,'[1]HS_SEP 24'!$B$12:$P5297,9,FALSE)),(IF([1]ISIAN_RAB!$G$18=5,(VLOOKUP(A973,'[1]HS_SEP 24'!$B$12:$P$519,11,FALSE)),"salah")))))))</f>
        <v>26328.059985902401</v>
      </c>
      <c r="I973" s="52" t="e">
        <f t="shared" si="169"/>
        <v>#REF!</v>
      </c>
      <c r="J973" s="66" t="e">
        <f t="shared" si="170"/>
        <v>#REF!</v>
      </c>
      <c r="K973" s="53" t="e">
        <f t="shared" si="171"/>
        <v>#REF!</v>
      </c>
    </row>
    <row r="974" spans="1:11" x14ac:dyDescent="0.3">
      <c r="A974" s="312">
        <v>419</v>
      </c>
      <c r="B974" s="308" t="str">
        <f>VLOOKUP(A974,'[1]HS_SEP 24'!$B$12:$D$519,2,FALSE)</f>
        <v>Pipa Galvanized 3" - 6 m (tebal= 2,5 mm)</v>
      </c>
      <c r="D974" s="309" t="e">
        <f t="shared" si="166"/>
        <v>#REF!</v>
      </c>
      <c r="E974" s="52" t="e">
        <f t="shared" si="167"/>
        <v>#REF!</v>
      </c>
      <c r="F974" s="52">
        <f t="shared" si="168"/>
        <v>0</v>
      </c>
      <c r="G974" s="66">
        <f>IF([1]ISIAN_RAB!$G$18=4,(VLOOKUP(RINCIAN_RAB_JASA!A974,'[1]HS_SEP 24'!$B$12:P1299,13,FALSE)),(VLOOKUP(RINCIAN_RAB_JASA!A974,'[1]HS_SEP 24'!$B$12:$P$520,4,FALSE)))</f>
        <v>1196243</v>
      </c>
      <c r="H974" s="66">
        <f>IF([1]ISIAN_RAB!$G$18=4,(VLOOKUP(A974,'[1]HS_SEP 24'!$B$12:$P$519,14,FALSE)),(IF([1]ISIAN_RAB!$G$18=2,(VLOOKUP(A974,'[1]HS_SEP 24'!$B$12:$P$519,7,FALSE)),(IF([1]ISIAN_RAB!$G$18=3,(VLOOKUP(A974,'[1]HS_SEP 24'!$B$12:$P5298,9,FALSE)),(IF([1]ISIAN_RAB!$G$18=5,(VLOOKUP(A974,'[1]HS_SEP 24'!$B$12:$P$519,11,FALSE)),"salah")))))))</f>
        <v>35104.409981203004</v>
      </c>
      <c r="I974" s="52" t="e">
        <f t="shared" si="169"/>
        <v>#REF!</v>
      </c>
      <c r="J974" s="66" t="e">
        <f t="shared" si="170"/>
        <v>#REF!</v>
      </c>
      <c r="K974" s="53" t="e">
        <f t="shared" si="171"/>
        <v>#REF!</v>
      </c>
    </row>
    <row r="975" spans="1:11" x14ac:dyDescent="0.3">
      <c r="A975" s="307">
        <v>420</v>
      </c>
      <c r="B975" s="308" t="str">
        <f>VLOOKUP(A975,'[1]HS_SEP 24'!$B$12:$D$519,2,FALSE)</f>
        <v>Pipa Galvanized 3/4" - 1 m (tebal= 1,6 mm)</v>
      </c>
      <c r="D975" s="309">
        <f t="shared" si="166"/>
        <v>0</v>
      </c>
      <c r="E975" s="52">
        <f t="shared" si="167"/>
        <v>0</v>
      </c>
      <c r="F975" s="52">
        <f t="shared" si="168"/>
        <v>0</v>
      </c>
      <c r="G975" s="66">
        <f>IF([1]ISIAN_RAB!$G$18=4,(VLOOKUP(RINCIAN_RAB_JASA!A975,'[1]HS_SEP 24'!$B$12:P1300,13,FALSE)),(VLOOKUP(RINCIAN_RAB_JASA!A975,'[1]HS_SEP 24'!$B$12:$P$520,4,FALSE)))</f>
        <v>47794</v>
      </c>
      <c r="H975" s="66">
        <f>IF([1]ISIAN_RAB!$G$18=4,(VLOOKUP(A975,'[1]HS_SEP 24'!$B$12:$P$519,14,FALSE)),(IF([1]ISIAN_RAB!$G$18=2,(VLOOKUP(A975,'[1]HS_SEP 24'!$B$12:$P$519,7,FALSE)),(IF([1]ISIAN_RAB!$G$18=3,(VLOOKUP(A975,'[1]HS_SEP 24'!$B$12:$P5299,9,FALSE)),(IF([1]ISIAN_RAB!$G$18=5,(VLOOKUP(A975,'[1]HS_SEP 24'!$B$12:$P$519,11,FALSE)),"salah")))))))</f>
        <v>7021.0799962404999</v>
      </c>
      <c r="I975" s="52">
        <f t="shared" si="169"/>
        <v>0</v>
      </c>
      <c r="J975" s="66">
        <f t="shared" si="170"/>
        <v>0</v>
      </c>
      <c r="K975" s="53">
        <f t="shared" si="171"/>
        <v>0</v>
      </c>
    </row>
    <row r="976" spans="1:11" x14ac:dyDescent="0.3">
      <c r="A976" s="307">
        <v>421</v>
      </c>
      <c r="B976" s="308" t="str">
        <f>VLOOKUP(A976,'[1]HS_SEP 24'!$B$12:$D$519,2,FALSE)</f>
        <v>Pipa Galvanized 3/4" - 2 m (tebal= 1,6 mm) u/Pipa Pelindung</v>
      </c>
      <c r="D976" s="309">
        <f t="shared" si="166"/>
        <v>0</v>
      </c>
      <c r="E976" s="52">
        <f t="shared" si="167"/>
        <v>0</v>
      </c>
      <c r="F976" s="52">
        <f t="shared" si="168"/>
        <v>0</v>
      </c>
      <c r="G976" s="66">
        <f>IF([1]ISIAN_RAB!$G$18=4,(VLOOKUP(RINCIAN_RAB_JASA!A976,'[1]HS_SEP 24'!$B$12:P1301,13,FALSE)),(VLOOKUP(RINCIAN_RAB_JASA!A976,'[1]HS_SEP 24'!$B$12:$P$520,4,FALSE)))</f>
        <v>86129</v>
      </c>
      <c r="H976" s="66">
        <f>IF([1]ISIAN_RAB!$G$18=4,(VLOOKUP(A976,'[1]HS_SEP 24'!$B$12:$P$519,14,FALSE)),(IF([1]ISIAN_RAB!$G$18=2,(VLOOKUP(A976,'[1]HS_SEP 24'!$B$12:$P$519,7,FALSE)),(IF([1]ISIAN_RAB!$G$18=3,(VLOOKUP(A976,'[1]HS_SEP 24'!$B$12:$P5300,9,FALSE)),(IF([1]ISIAN_RAB!$G$18=5,(VLOOKUP(A976,'[1]HS_SEP 24'!$B$12:$P$519,11,FALSE)),"salah")))))))</f>
        <v>9361.4399949873296</v>
      </c>
      <c r="I976" s="52">
        <f t="shared" si="169"/>
        <v>0</v>
      </c>
      <c r="J976" s="66">
        <f t="shared" si="170"/>
        <v>0</v>
      </c>
      <c r="K976" s="53">
        <f t="shared" si="171"/>
        <v>0</v>
      </c>
    </row>
    <row r="977" spans="1:11" x14ac:dyDescent="0.3">
      <c r="A977" s="307">
        <v>423</v>
      </c>
      <c r="B977" s="308" t="str">
        <f>VLOOKUP(A977,'[1]HS_SEP 24'!$B$12:$D$519,2,FALSE)</f>
        <v>Pipa Galvanized 3/4" - 4 m (tebal= 1,6 mm)</v>
      </c>
      <c r="D977" s="309" t="e">
        <f t="shared" si="166"/>
        <v>#REF!</v>
      </c>
      <c r="E977" s="52" t="e">
        <f t="shared" si="167"/>
        <v>#REF!</v>
      </c>
      <c r="F977" s="52">
        <f t="shared" si="168"/>
        <v>0</v>
      </c>
      <c r="G977" s="66">
        <f>IF([1]ISIAN_RAB!$G$18=4,(VLOOKUP(RINCIAN_RAB_JASA!A977,'[1]HS_SEP 24'!$B$12:P1302,13,FALSE)),(VLOOKUP(RINCIAN_RAB_JASA!A977,'[1]HS_SEP 24'!$B$12:$P$520,4,FALSE)))</f>
        <v>146709</v>
      </c>
      <c r="H977" s="66">
        <f>IF([1]ISIAN_RAB!$G$18=4,(VLOOKUP(A977,'[1]HS_SEP 24'!$B$12:$P$519,14,FALSE)),(IF([1]ISIAN_RAB!$G$18=2,(VLOOKUP(A977,'[1]HS_SEP 24'!$B$12:$P$519,7,FALSE)),(IF([1]ISIAN_RAB!$G$18=3,(VLOOKUP(A977,'[1]HS_SEP 24'!$B$12:$P5301,9,FALSE)),(IF([1]ISIAN_RAB!$G$18=5,(VLOOKUP(A977,'[1]HS_SEP 24'!$B$12:$P$519,11,FALSE)),"salah")))))))</f>
        <v>10239.5699945171</v>
      </c>
      <c r="I977" s="52" t="e">
        <f t="shared" si="169"/>
        <v>#REF!</v>
      </c>
      <c r="J977" s="66" t="e">
        <f t="shared" si="170"/>
        <v>#REF!</v>
      </c>
      <c r="K977" s="53" t="e">
        <f t="shared" si="171"/>
        <v>#REF!</v>
      </c>
    </row>
    <row r="978" spans="1:11" x14ac:dyDescent="0.3">
      <c r="A978" s="312">
        <v>431</v>
      </c>
      <c r="B978" s="308" t="str">
        <f>VLOOKUP(A978,'[1]HS_SEP 24'!$B$12:$D$519,2,FALSE)</f>
        <v>Polymer Arrester 24 kV - 10 kA</v>
      </c>
      <c r="D978" s="309" t="e">
        <f t="shared" si="166"/>
        <v>#REF!</v>
      </c>
      <c r="E978" s="52" t="e">
        <f t="shared" si="167"/>
        <v>#REF!</v>
      </c>
      <c r="F978" s="52" t="e">
        <f t="shared" si="168"/>
        <v>#REF!</v>
      </c>
      <c r="G978" s="66" t="str">
        <f>IF([1]ISIAN_RAB!$G$18=4,(VLOOKUP(RINCIAN_RAB_JASA!A978,'[1]HS_SEP 24'!$B$12:P1303,13,FALSE)),(VLOOKUP(RINCIAN_RAB_JASA!A978,'[1]HS_SEP 24'!$B$12:$P$520,4,FALSE)))</f>
        <v>PLN</v>
      </c>
      <c r="H978" s="66">
        <f>IF([1]ISIAN_RAB!$G$18=4,(VLOOKUP(A978,'[1]HS_SEP 24'!$B$12:$P$519,14,FALSE)),(IF([1]ISIAN_RAB!$G$18=2,(VLOOKUP(A978,'[1]HS_SEP 24'!$B$12:$P$519,7,FALSE)),(IF([1]ISIAN_RAB!$G$18=3,(VLOOKUP(A978,'[1]HS_SEP 24'!$B$12:$P5302,9,FALSE)),(IF([1]ISIAN_RAB!$G$18=5,(VLOOKUP(A978,'[1]HS_SEP 24'!$B$12:$P$519,11,FALSE)),"salah")))))))</f>
        <v>26634.9599857381</v>
      </c>
      <c r="I978" s="52" t="e">
        <f t="shared" si="169"/>
        <v>#REF!</v>
      </c>
      <c r="J978" s="66" t="e">
        <f t="shared" si="170"/>
        <v>#REF!</v>
      </c>
      <c r="K978" s="53" t="e">
        <f t="shared" si="171"/>
        <v>#REF!</v>
      </c>
    </row>
    <row r="979" spans="1:11" x14ac:dyDescent="0.3">
      <c r="A979" s="312">
        <v>432</v>
      </c>
      <c r="B979" s="308" t="str">
        <f>VLOOKUP(A979,'[1]HS_SEP 24'!$B$12:$D$519,2,FALSE)</f>
        <v>Polymer Cut Out Switch 24 kV + Fuse</v>
      </c>
      <c r="D979" s="309" t="e">
        <f t="shared" si="166"/>
        <v>#REF!</v>
      </c>
      <c r="E979" s="52" t="e">
        <f t="shared" si="167"/>
        <v>#REF!</v>
      </c>
      <c r="F979" s="52" t="e">
        <f t="shared" si="168"/>
        <v>#REF!</v>
      </c>
      <c r="G979" s="66" t="str">
        <f>IF([1]ISIAN_RAB!$G$18=4,(VLOOKUP(RINCIAN_RAB_JASA!A979,'[1]HS_SEP 24'!$B$12:P1304,13,FALSE)),(VLOOKUP(RINCIAN_RAB_JASA!A979,'[1]HS_SEP 24'!$B$12:$P$520,4,FALSE)))</f>
        <v>PLN</v>
      </c>
      <c r="H979" s="66">
        <f>IF([1]ISIAN_RAB!$G$18=4,(VLOOKUP(A979,'[1]HS_SEP 24'!$B$12:$P$519,14,FALSE)),(IF([1]ISIAN_RAB!$G$18=2,(VLOOKUP(A979,'[1]HS_SEP 24'!$B$12:$P$519,7,FALSE)),(IF([1]ISIAN_RAB!$G$18=3,(VLOOKUP(A979,'[1]HS_SEP 24'!$B$12:$P5303,9,FALSE)),(IF([1]ISIAN_RAB!$G$18=5,(VLOOKUP(A979,'[1]HS_SEP 24'!$B$12:$P$519,11,FALSE)),"salah")))))))</f>
        <v>17046.809990872101</v>
      </c>
      <c r="I979" s="52" t="e">
        <f t="shared" si="169"/>
        <v>#REF!</v>
      </c>
      <c r="J979" s="66" t="e">
        <f t="shared" si="170"/>
        <v>#REF!</v>
      </c>
      <c r="K979" s="53" t="e">
        <f t="shared" si="171"/>
        <v>#REF!</v>
      </c>
    </row>
    <row r="980" spans="1:11" x14ac:dyDescent="0.3">
      <c r="A980" s="307">
        <v>435</v>
      </c>
      <c r="B980" s="308" t="str">
        <f>VLOOKUP(A980,'[1]HS_SEP 24'!$B$12:$D$519,2,FALSE)</f>
        <v>Preformed Side Tie 150 mm (Semi Cond/non metalic/Composite)</v>
      </c>
      <c r="D980" s="309">
        <f t="shared" si="166"/>
        <v>0</v>
      </c>
      <c r="E980" s="52">
        <f t="shared" si="167"/>
        <v>0</v>
      </c>
      <c r="F980" s="52">
        <f t="shared" si="168"/>
        <v>0</v>
      </c>
      <c r="G980" s="66" t="str">
        <f>IF([1]ISIAN_RAB!$G$18=4,(VLOOKUP(RINCIAN_RAB_JASA!A980,'[1]HS_SEP 24'!$B$12:P1305,13,FALSE)),(VLOOKUP(RINCIAN_RAB_JASA!A980,'[1]HS_SEP 24'!$B$12:$P$520,4,FALSE)))</f>
        <v>PLN</v>
      </c>
      <c r="H980" s="66">
        <f>IF([1]ISIAN_RAB!$G$18=4,(VLOOKUP(A980,'[1]HS_SEP 24'!$B$12:$P$519,14,FALSE)),(IF([1]ISIAN_RAB!$G$18=2,(VLOOKUP(A980,'[1]HS_SEP 24'!$B$12:$P$519,7,FALSE)),(IF([1]ISIAN_RAB!$G$18=3,(VLOOKUP(A980,'[1]HS_SEP 24'!$B$12:$P5304,9,FALSE)),(IF([1]ISIAN_RAB!$G$18=5,(VLOOKUP(A980,'[1]HS_SEP 24'!$B$12:$P$519,11,FALSE)),"salah")))))))</f>
        <v>7991.27999572099</v>
      </c>
      <c r="I980" s="52" t="str">
        <f t="shared" si="169"/>
        <v>PLN</v>
      </c>
      <c r="J980" s="66">
        <f t="shared" si="170"/>
        <v>0</v>
      </c>
      <c r="K980" s="53">
        <f t="shared" si="171"/>
        <v>0</v>
      </c>
    </row>
    <row r="981" spans="1:11" x14ac:dyDescent="0.3">
      <c r="A981" s="307">
        <v>436</v>
      </c>
      <c r="B981" s="308" t="str">
        <f>VLOOKUP(A981,'[1]HS_SEP 24'!$B$12:$D$519,2,FALSE)</f>
        <v>Preformed Side Tie Double 150 mm (Semi Cond/non metalic/Composite)</v>
      </c>
      <c r="D981" s="309">
        <f t="shared" si="166"/>
        <v>0</v>
      </c>
      <c r="E981" s="52">
        <f t="shared" si="167"/>
        <v>0</v>
      </c>
      <c r="F981" s="52">
        <f t="shared" si="168"/>
        <v>0</v>
      </c>
      <c r="G981" s="66" t="str">
        <f>IF([1]ISIAN_RAB!$G$18=4,(VLOOKUP(RINCIAN_RAB_JASA!A981,'[1]HS_SEP 24'!$B$12:P1306,13,FALSE)),(VLOOKUP(RINCIAN_RAB_JASA!A981,'[1]HS_SEP 24'!$B$12:$P$520,4,FALSE)))</f>
        <v>PLN</v>
      </c>
      <c r="H981" s="66">
        <f>IF([1]ISIAN_RAB!$G$18=4,(VLOOKUP(A981,'[1]HS_SEP 24'!$B$12:$P$519,14,FALSE)),(IF([1]ISIAN_RAB!$G$18=2,(VLOOKUP(A981,'[1]HS_SEP 24'!$B$12:$P$519,7,FALSE)),(IF([1]ISIAN_RAB!$G$18=3,(VLOOKUP(A981,'[1]HS_SEP 24'!$B$12:$P5305,9,FALSE)),(IF([1]ISIAN_RAB!$G$18=5,(VLOOKUP(A981,'[1]HS_SEP 24'!$B$12:$P$519,11,FALSE)),"salah")))))))</f>
        <v>7991.27999572099</v>
      </c>
      <c r="I981" s="52" t="str">
        <f t="shared" si="169"/>
        <v>PLN</v>
      </c>
      <c r="J981" s="66">
        <f t="shared" si="170"/>
        <v>0</v>
      </c>
      <c r="K981" s="53">
        <f t="shared" si="171"/>
        <v>0</v>
      </c>
    </row>
    <row r="982" spans="1:11" x14ac:dyDescent="0.3">
      <c r="A982" s="307">
        <v>438</v>
      </c>
      <c r="B982" s="308" t="str">
        <f>VLOOKUP(A982,'[1]HS_SEP 24'!$B$12:$D$519,2,FALSE)</f>
        <v>Preformed Termination 35 mm (542/u/2009)</v>
      </c>
      <c r="D982" s="309">
        <f t="shared" ref="D982:D1006" si="172">SUMIF($A$772:$A$864,A982,$C$772:$C$864)</f>
        <v>0</v>
      </c>
      <c r="E982" s="52">
        <f t="shared" si="167"/>
        <v>0</v>
      </c>
      <c r="F982" s="52">
        <f t="shared" si="168"/>
        <v>0</v>
      </c>
      <c r="G982" s="66">
        <f>IF([1]ISIAN_RAB!$G$18=4,(VLOOKUP(RINCIAN_RAB_JASA!A982,'[1]HS_SEP 24'!$B$12:P1307,13,FALSE)),(VLOOKUP(RINCIAN_RAB_JASA!A982,'[1]HS_SEP 24'!$B$12:$P$520,4,FALSE)))</f>
        <v>56550</v>
      </c>
      <c r="H982" s="66">
        <f>IF([1]ISIAN_RAB!$G$18=4,(VLOOKUP(A982,'[1]HS_SEP 24'!$B$12:$P$519,14,FALSE)),(IF([1]ISIAN_RAB!$G$18=2,(VLOOKUP(A982,'[1]HS_SEP 24'!$B$12:$P$519,7,FALSE)),(IF([1]ISIAN_RAB!$G$18=3,(VLOOKUP(A982,'[1]HS_SEP 24'!$B$12:$P5306,9,FALSE)),(IF([1]ISIAN_RAB!$G$18=5,(VLOOKUP(A982,'[1]HS_SEP 24'!$B$12:$P$519,11,FALSE)),"salah")))))))</f>
        <v>15981.5699914425</v>
      </c>
      <c r="I982" s="52">
        <f t="shared" si="169"/>
        <v>0</v>
      </c>
      <c r="J982" s="66">
        <f t="shared" si="170"/>
        <v>0</v>
      </c>
      <c r="K982" s="53">
        <f t="shared" si="171"/>
        <v>0</v>
      </c>
    </row>
    <row r="983" spans="1:11" x14ac:dyDescent="0.3">
      <c r="A983" s="307">
        <v>439</v>
      </c>
      <c r="B983" s="308" t="str">
        <f>VLOOKUP(A983,'[1]HS_SEP 24'!$B$12:$D$519,2,FALSE)</f>
        <v>Preformed Termination 70 mm (542/u/2009)</v>
      </c>
      <c r="D983" s="309">
        <f t="shared" si="172"/>
        <v>0</v>
      </c>
      <c r="E983" s="52">
        <f t="shared" si="167"/>
        <v>0</v>
      </c>
      <c r="F983" s="52">
        <f t="shared" si="168"/>
        <v>0</v>
      </c>
      <c r="G983" s="66">
        <f>IF([1]ISIAN_RAB!$G$18=4,(VLOOKUP(RINCIAN_RAB_JASA!A983,'[1]HS_SEP 24'!$B$12:P1308,13,FALSE)),(VLOOKUP(RINCIAN_RAB_JASA!A983,'[1]HS_SEP 24'!$B$12:$P$520,4,FALSE)))</f>
        <v>70375</v>
      </c>
      <c r="H983" s="66">
        <f>IF([1]ISIAN_RAB!$G$18=4,(VLOOKUP(A983,'[1]HS_SEP 24'!$B$12:$P$519,14,FALSE)),(IF([1]ISIAN_RAB!$G$18=2,(VLOOKUP(A983,'[1]HS_SEP 24'!$B$12:$P$519,7,FALSE)),(IF([1]ISIAN_RAB!$G$18=3,(VLOOKUP(A983,'[1]HS_SEP 24'!$B$12:$P5307,9,FALSE)),(IF([1]ISIAN_RAB!$G$18=5,(VLOOKUP(A983,'[1]HS_SEP 24'!$B$12:$P$519,11,FALSE)),"salah")))))))</f>
        <v>18644.6699900165</v>
      </c>
      <c r="I983" s="52">
        <f t="shared" si="169"/>
        <v>0</v>
      </c>
      <c r="J983" s="66">
        <f t="shared" si="170"/>
        <v>0</v>
      </c>
      <c r="K983" s="53">
        <f t="shared" si="171"/>
        <v>0</v>
      </c>
    </row>
    <row r="984" spans="1:11" x14ac:dyDescent="0.3">
      <c r="A984" s="307">
        <v>440</v>
      </c>
      <c r="B984" s="308" t="str">
        <f>VLOOKUP(A984,'[1]HS_SEP 24'!$B$12:$D$519,2,FALSE)</f>
        <v>Preformed Top Tie 150 mm (Semi Cond/non metalic/Composite)</v>
      </c>
      <c r="D984" s="309">
        <f t="shared" si="172"/>
        <v>3</v>
      </c>
      <c r="E984" s="52">
        <f t="shared" ref="E984:E1006" si="173">D984-F984</f>
        <v>0</v>
      </c>
      <c r="F984" s="52">
        <f t="shared" ref="F984:F1006" si="174">IF(G984="PLN",D984,0)</f>
        <v>3</v>
      </c>
      <c r="G984" s="66" t="str">
        <f>IF([1]ISIAN_RAB!$G$18=4,(VLOOKUP(RINCIAN_RAB_JASA!A984,'[1]HS_SEP 24'!$B$12:P1309,13,FALSE)),(VLOOKUP(RINCIAN_RAB_JASA!A984,'[1]HS_SEP 24'!$B$12:$P$520,4,FALSE)))</f>
        <v>PLN</v>
      </c>
      <c r="H984" s="66">
        <f>IF([1]ISIAN_RAB!$G$18=4,(VLOOKUP(A984,'[1]HS_SEP 24'!$B$12:$P$519,14,FALSE)),(IF([1]ISIAN_RAB!$G$18=2,(VLOOKUP(A984,'[1]HS_SEP 24'!$B$12:$P$519,7,FALSE)),(IF([1]ISIAN_RAB!$G$18=3,(VLOOKUP(A984,'[1]HS_SEP 24'!$B$12:$P5308,9,FALSE)),(IF([1]ISIAN_RAB!$G$18=5,(VLOOKUP(A984,'[1]HS_SEP 24'!$B$12:$P$519,11,FALSE)),"salah")))))))</f>
        <v>10654.379994295001</v>
      </c>
      <c r="I984" s="52" t="str">
        <f t="shared" ref="I984:I1006" si="175">IF(E984&lt;0,0,IF(G984="PLN","PLN",E984*G984))</f>
        <v>PLN</v>
      </c>
      <c r="J984" s="66">
        <f t="shared" ref="J984:J1006" si="176">IF(D984&lt;0,0,D984*H984)</f>
        <v>31963.139982885004</v>
      </c>
      <c r="K984" s="53">
        <f t="shared" ref="K984:K1006" si="177">SUM(I984:J984)</f>
        <v>31963.139982885004</v>
      </c>
    </row>
    <row r="985" spans="1:11" x14ac:dyDescent="0.3">
      <c r="A985" s="307">
        <v>447</v>
      </c>
      <c r="B985" s="308" t="str">
        <f>VLOOKUP(A985,'[1]HS_SEP 24'!$B$12:$D$519,2,FALSE)</f>
        <v>Single Arm Band 8" (t = 6 mm x 42 mm) HDG TM lengkap Nut-HDG</v>
      </c>
      <c r="D985" s="309">
        <f t="shared" si="172"/>
        <v>0</v>
      </c>
      <c r="E985" s="52">
        <f t="shared" si="173"/>
        <v>0</v>
      </c>
      <c r="F985" s="52">
        <f t="shared" si="174"/>
        <v>0</v>
      </c>
      <c r="G985" s="66">
        <f>IF([1]ISIAN_RAB!$G$18=4,(VLOOKUP(RINCIAN_RAB_JASA!A985,'[1]HS_SEP 24'!$B$12:P1310,13,FALSE)),(VLOOKUP(RINCIAN_RAB_JASA!A985,'[1]HS_SEP 24'!$B$12:$P$520,4,FALSE)))</f>
        <v>97397</v>
      </c>
      <c r="H985" s="66">
        <f>IF([1]ISIAN_RAB!$G$18=4,(VLOOKUP(A985,'[1]HS_SEP 24'!$B$12:$P$519,14,FALSE)),(IF([1]ISIAN_RAB!$G$18=2,(VLOOKUP(A985,'[1]HS_SEP 24'!$B$12:$P$519,7,FALSE)),(IF([1]ISIAN_RAB!$G$18=3,(VLOOKUP(A985,'[1]HS_SEP 24'!$B$12:$P5309,9,FALSE)),(IF([1]ISIAN_RAB!$G$18=5,(VLOOKUP(A985,'[1]HS_SEP 24'!$B$12:$P$519,11,FALSE)),"salah")))))))</f>
        <v>9589.1399948653998</v>
      </c>
      <c r="I985" s="52">
        <f t="shared" si="175"/>
        <v>0</v>
      </c>
      <c r="J985" s="66">
        <f t="shared" si="176"/>
        <v>0</v>
      </c>
      <c r="K985" s="53">
        <f t="shared" si="177"/>
        <v>0</v>
      </c>
    </row>
    <row r="986" spans="1:11" x14ac:dyDescent="0.3">
      <c r="A986" s="307">
        <v>451</v>
      </c>
      <c r="B986" s="308" t="str">
        <f>VLOOKUP(A986,'[1]HS_SEP 24'!$B$12:$D$519,2,FALSE)</f>
        <v>Square Washer - (l=50 mm, p=50 mm, t=2,5 mm)</v>
      </c>
      <c r="D986" s="309">
        <f t="shared" si="172"/>
        <v>0</v>
      </c>
      <c r="E986" s="52">
        <f t="shared" si="173"/>
        <v>0</v>
      </c>
      <c r="F986" s="52">
        <f t="shared" si="174"/>
        <v>0</v>
      </c>
      <c r="G986" s="66">
        <f>IF([1]ISIAN_RAB!$G$18=4,(VLOOKUP(RINCIAN_RAB_JASA!A986,'[1]HS_SEP 24'!$B$12:P1311,13,FALSE)),(VLOOKUP(RINCIAN_RAB_JASA!A986,'[1]HS_SEP 24'!$B$12:$P$520,4,FALSE)))</f>
        <v>4414</v>
      </c>
      <c r="H986" s="66">
        <f>IF([1]ISIAN_RAB!$G$18=4,(VLOOKUP(A986,'[1]HS_SEP 24'!$B$12:$P$519,14,FALSE)),(IF([1]ISIAN_RAB!$G$18=2,(VLOOKUP(A986,'[1]HS_SEP 24'!$B$12:$P$519,7,FALSE)),(IF([1]ISIAN_RAB!$G$18=3,(VLOOKUP(A986,'[1]HS_SEP 24'!$B$12:$P5310,9,FALSE)),(IF([1]ISIAN_RAB!$G$18=5,(VLOOKUP(A986,'[1]HS_SEP 24'!$B$12:$P$519,11,FALSE)),"salah")))))))</f>
        <v>1332.53999928648</v>
      </c>
      <c r="I986" s="52">
        <f t="shared" si="175"/>
        <v>0</v>
      </c>
      <c r="J986" s="66">
        <f t="shared" si="176"/>
        <v>0</v>
      </c>
      <c r="K986" s="53">
        <f t="shared" si="177"/>
        <v>0</v>
      </c>
    </row>
    <row r="987" spans="1:11" x14ac:dyDescent="0.3">
      <c r="A987" s="307">
        <v>452</v>
      </c>
      <c r="B987" s="308" t="str">
        <f>VLOOKUP(A987,'[1]HS_SEP 24'!$B$12:$D$519,2,FALSE)</f>
        <v xml:space="preserve">Stainless Steel Strip non magnetic </v>
      </c>
      <c r="D987" s="309" t="e">
        <f t="shared" si="172"/>
        <v>#REF!</v>
      </c>
      <c r="E987" s="52" t="e">
        <f t="shared" si="173"/>
        <v>#REF!</v>
      </c>
      <c r="F987" s="52">
        <f t="shared" si="174"/>
        <v>0</v>
      </c>
      <c r="G987" s="66">
        <f>IF([1]ISIAN_RAB!$G$18=4,(VLOOKUP(RINCIAN_RAB_JASA!A987,'[1]HS_SEP 24'!$B$12:P1312,13,FALSE)),(VLOOKUP(RINCIAN_RAB_JASA!A987,'[1]HS_SEP 24'!$B$12:$P$520,4,FALSE)))</f>
        <v>13764</v>
      </c>
      <c r="H987" s="66">
        <f>IF([1]ISIAN_RAB!$G$18=4,(VLOOKUP(A987,'[1]HS_SEP 24'!$B$12:$P$519,14,FALSE)),(IF([1]ISIAN_RAB!$G$18=2,(VLOOKUP(A987,'[1]HS_SEP 24'!$B$12:$P$519,7,FALSE)),(IF([1]ISIAN_RAB!$G$18=3,(VLOOKUP(A987,'[1]HS_SEP 24'!$B$12:$P5311,9,FALSE)),(IF([1]ISIAN_RAB!$G$18=5,(VLOOKUP(A987,'[1]HS_SEP 24'!$B$12:$P$519,11,FALSE)),"salah")))))))</f>
        <v>5114.3399972614798</v>
      </c>
      <c r="I987" s="52" t="e">
        <f t="shared" si="175"/>
        <v>#REF!</v>
      </c>
      <c r="J987" s="66" t="e">
        <f t="shared" si="176"/>
        <v>#REF!</v>
      </c>
      <c r="K987" s="53" t="e">
        <f t="shared" si="177"/>
        <v>#REF!</v>
      </c>
    </row>
    <row r="988" spans="1:11" x14ac:dyDescent="0.3">
      <c r="A988" s="307">
        <v>453</v>
      </c>
      <c r="B988" s="308" t="str">
        <f>VLOOKUP(A988,'[1]HS_SEP 24'!$B$12:$D$519,2,FALSE)</f>
        <v>Stoping Buckle non magnetic</v>
      </c>
      <c r="D988" s="309" t="e">
        <f t="shared" si="172"/>
        <v>#REF!</v>
      </c>
      <c r="E988" s="52" t="e">
        <f t="shared" si="173"/>
        <v>#REF!</v>
      </c>
      <c r="F988" s="52">
        <f t="shared" si="174"/>
        <v>0</v>
      </c>
      <c r="G988" s="66">
        <f>IF([1]ISIAN_RAB!$G$18=4,(VLOOKUP(RINCIAN_RAB_JASA!A988,'[1]HS_SEP 24'!$B$12:P1313,13,FALSE)),(VLOOKUP(RINCIAN_RAB_JASA!A988,'[1]HS_SEP 24'!$B$12:$P$520,4,FALSE)))</f>
        <v>3834</v>
      </c>
      <c r="H988" s="66">
        <f>IF([1]ISIAN_RAB!$G$18=4,(VLOOKUP(A988,'[1]HS_SEP 24'!$B$12:$P$519,14,FALSE)),(IF([1]ISIAN_RAB!$G$18=2,(VLOOKUP(A988,'[1]HS_SEP 24'!$B$12:$P$519,7,FALSE)),(IF([1]ISIAN_RAB!$G$18=3,(VLOOKUP(A988,'[1]HS_SEP 24'!$B$12:$P5312,9,FALSE)),(IF([1]ISIAN_RAB!$G$18=5,(VLOOKUP(A988,'[1]HS_SEP 24'!$B$12:$P$519,11,FALSE)),"salah")))))))</f>
        <v>3356.0999982029398</v>
      </c>
      <c r="I988" s="52" t="e">
        <f t="shared" si="175"/>
        <v>#REF!</v>
      </c>
      <c r="J988" s="66" t="e">
        <f t="shared" si="176"/>
        <v>#REF!</v>
      </c>
      <c r="K988" s="53" t="e">
        <f t="shared" si="177"/>
        <v>#REF!</v>
      </c>
    </row>
    <row r="989" spans="1:11" x14ac:dyDescent="0.3">
      <c r="A989" s="307">
        <v>456</v>
      </c>
      <c r="B989" s="308" t="str">
        <f>VLOOKUP(A989,'[1]HS_SEP 24'!$B$12:$D$519,2,FALSE)</f>
        <v>Strut Arm TM - (l=50 mm, t=5 mm, tgg=100 mm) NP 10 - 30 cm</v>
      </c>
      <c r="D989" s="309">
        <f t="shared" si="172"/>
        <v>0</v>
      </c>
      <c r="E989" s="52">
        <f t="shared" si="173"/>
        <v>0</v>
      </c>
      <c r="F989" s="52">
        <f t="shared" si="174"/>
        <v>0</v>
      </c>
      <c r="G989" s="66">
        <f>IF([1]ISIAN_RAB!$G$18=4,(VLOOKUP(RINCIAN_RAB_JASA!A989,'[1]HS_SEP 24'!$B$12:P1314,13,FALSE)),(VLOOKUP(RINCIAN_RAB_JASA!A989,'[1]HS_SEP 24'!$B$12:$P$520,4,FALSE)))</f>
        <v>74431</v>
      </c>
      <c r="H989" s="66">
        <f>IF([1]ISIAN_RAB!$G$18=4,(VLOOKUP(A989,'[1]HS_SEP 24'!$B$12:$P$519,14,FALSE)),(IF([1]ISIAN_RAB!$G$18=2,(VLOOKUP(A989,'[1]HS_SEP 24'!$B$12:$P$519,7,FALSE)),(IF([1]ISIAN_RAB!$G$18=3,(VLOOKUP(A989,'[1]HS_SEP 24'!$B$12:$P5313,9,FALSE)),(IF([1]ISIAN_RAB!$G$18=5,(VLOOKUP(A989,'[1]HS_SEP 24'!$B$12:$P$519,11,FALSE)),"salah")))))))</f>
        <v>18644.6699900165</v>
      </c>
      <c r="I989" s="52">
        <f t="shared" si="175"/>
        <v>0</v>
      </c>
      <c r="J989" s="66">
        <f t="shared" si="176"/>
        <v>0</v>
      </c>
      <c r="K989" s="53">
        <f t="shared" si="177"/>
        <v>0</v>
      </c>
    </row>
    <row r="990" spans="1:11" x14ac:dyDescent="0.3">
      <c r="A990" s="312">
        <v>460</v>
      </c>
      <c r="B990" s="308" t="str">
        <f>VLOOKUP(A990,'[1]HS_SEP 24'!$B$12:$D$519,2,FALSE)</f>
        <v>Tanda Bahaya Besar - (l=400 mm, tgg=450 mm)</v>
      </c>
      <c r="D990" s="309">
        <f t="shared" si="172"/>
        <v>0</v>
      </c>
      <c r="E990" s="52">
        <f t="shared" si="173"/>
        <v>0</v>
      </c>
      <c r="F990" s="52">
        <f t="shared" si="174"/>
        <v>0</v>
      </c>
      <c r="G990" s="66">
        <f>IF([1]ISIAN_RAB!$G$18=4,(VLOOKUP(RINCIAN_RAB_JASA!A990,'[1]HS_SEP 24'!$B$12:P1315,13,FALSE)),(VLOOKUP(RINCIAN_RAB_JASA!A990,'[1]HS_SEP 24'!$B$12:$P$520,4,FALSE)))</f>
        <v>76152</v>
      </c>
      <c r="H990" s="66">
        <f>IF([1]ISIAN_RAB!$G$18=4,(VLOOKUP(A990,'[1]HS_SEP 24'!$B$12:$P$519,14,FALSE)),(IF([1]ISIAN_RAB!$G$18=2,(VLOOKUP(A990,'[1]HS_SEP 24'!$B$12:$P$519,7,FALSE)),(IF([1]ISIAN_RAB!$G$18=3,(VLOOKUP(A990,'[1]HS_SEP 24'!$B$12:$P5314,9,FALSE)),(IF([1]ISIAN_RAB!$G$18=5,(VLOOKUP(A990,'[1]HS_SEP 24'!$B$12:$P$519,11,FALSE)),"salah")))))))</f>
        <v>4794.5699974326999</v>
      </c>
      <c r="I990" s="52">
        <f t="shared" si="175"/>
        <v>0</v>
      </c>
      <c r="J990" s="66">
        <f t="shared" si="176"/>
        <v>0</v>
      </c>
      <c r="K990" s="53">
        <f t="shared" si="177"/>
        <v>0</v>
      </c>
    </row>
    <row r="991" spans="1:11" x14ac:dyDescent="0.3">
      <c r="A991" s="307">
        <v>461</v>
      </c>
      <c r="B991" s="308" t="str">
        <f>VLOOKUP(A991,'[1]HS_SEP 24'!$B$12:$D$519,2,FALSE)</f>
        <v>Tanda Bahaya Kecil</v>
      </c>
      <c r="D991" s="309">
        <f t="shared" si="172"/>
        <v>0</v>
      </c>
      <c r="E991" s="52">
        <f t="shared" si="173"/>
        <v>0</v>
      </c>
      <c r="F991" s="52">
        <f t="shared" si="174"/>
        <v>0</v>
      </c>
      <c r="G991" s="66">
        <f>IF([1]ISIAN_RAB!$G$18=4,(VLOOKUP(RINCIAN_RAB_JASA!A991,'[1]HS_SEP 24'!$B$12:P1316,13,FALSE)),(VLOOKUP(RINCIAN_RAB_JASA!A991,'[1]HS_SEP 24'!$B$12:$P$520,4,FALSE)))</f>
        <v>23172</v>
      </c>
      <c r="H991" s="66">
        <f>IF([1]ISIAN_RAB!$G$18=4,(VLOOKUP(A991,'[1]HS_SEP 24'!$B$12:$P$519,14,FALSE)),(IF([1]ISIAN_RAB!$G$18=2,(VLOOKUP(A991,'[1]HS_SEP 24'!$B$12:$P$519,7,FALSE)),(IF([1]ISIAN_RAB!$G$18=3,(VLOOKUP(A991,'[1]HS_SEP 24'!$B$12:$P5315,9,FALSE)),(IF([1]ISIAN_RAB!$G$18=5,(VLOOKUP(A991,'[1]HS_SEP 24'!$B$12:$P$519,11,FALSE)),"salah")))))))</f>
        <v>2664.08999857349</v>
      </c>
      <c r="I991" s="52">
        <f t="shared" si="175"/>
        <v>0</v>
      </c>
      <c r="J991" s="66">
        <f t="shared" si="176"/>
        <v>0</v>
      </c>
      <c r="K991" s="53">
        <f t="shared" si="177"/>
        <v>0</v>
      </c>
    </row>
    <row r="992" spans="1:11" x14ac:dyDescent="0.3">
      <c r="A992" s="313">
        <v>492</v>
      </c>
      <c r="B992" s="314" t="str">
        <f>VLOOKUP(A992,'[1]HS_SEP 24'!$B$12:$D$519,2,FALSE)</f>
        <v>Trafo Distribusi 20 kV 3 PH 100 kVA Yzn5 (D3)</v>
      </c>
      <c r="D992" s="309">
        <f t="shared" si="172"/>
        <v>0</v>
      </c>
      <c r="E992" s="52">
        <f t="shared" si="173"/>
        <v>0</v>
      </c>
      <c r="F992" s="52">
        <f t="shared" si="174"/>
        <v>0</v>
      </c>
      <c r="G992" s="66" t="str">
        <f>IF([1]ISIAN_RAB!$G$18=4,(VLOOKUP(RINCIAN_RAB_JASA!A992,'[1]HS_SEP 24'!$B$12:P1317,13,FALSE)),(VLOOKUP(RINCIAN_RAB_JASA!A992,'[1]HS_SEP 24'!$B$12:$P$520,4,FALSE)))</f>
        <v>PLN</v>
      </c>
      <c r="H992" s="66">
        <f>IF([1]ISIAN_RAB!$G$18=4,(VLOOKUP(A992,'[1]HS_SEP 24'!$B$12:$P$519,14,FALSE)),(IF([1]ISIAN_RAB!$G$18=2,(VLOOKUP(A992,'[1]HS_SEP 24'!$B$12:$P$519,7,FALSE)),(IF([1]ISIAN_RAB!$G$18=3,(VLOOKUP(A992,'[1]HS_SEP 24'!$B$12:$P5316,9,FALSE)),(IF([1]ISIAN_RAB!$G$18=5,(VLOOKUP(A992,'[1]HS_SEP 24'!$B$12:$P$519,11,FALSE)),"salah")))))))</f>
        <v>948784.31949196395</v>
      </c>
      <c r="I992" s="52" t="str">
        <f t="shared" si="175"/>
        <v>PLN</v>
      </c>
      <c r="J992" s="66">
        <f t="shared" si="176"/>
        <v>0</v>
      </c>
      <c r="K992" s="53">
        <f t="shared" si="177"/>
        <v>0</v>
      </c>
    </row>
    <row r="993" spans="1:11" x14ac:dyDescent="0.3">
      <c r="A993" s="307">
        <v>497</v>
      </c>
      <c r="B993" s="308" t="str">
        <f>VLOOKUP(A993,'[1]HS_SEP 24'!$B$12:$D$519,2,FALSE)</f>
        <v>Turn Buckle TM 3/4" (7000 kg) - TM - (l=42 mm, t=6 mm)</v>
      </c>
      <c r="D993" s="309">
        <f t="shared" si="172"/>
        <v>0</v>
      </c>
      <c r="E993" s="52">
        <f t="shared" si="173"/>
        <v>0</v>
      </c>
      <c r="F993" s="52">
        <f t="shared" si="174"/>
        <v>0</v>
      </c>
      <c r="G993" s="66">
        <f>IF([1]ISIAN_RAB!$G$18=4,(VLOOKUP(RINCIAN_RAB_JASA!A993,'[1]HS_SEP 24'!$B$12:P1318,13,FALSE)),(VLOOKUP(RINCIAN_RAB_JASA!A993,'[1]HS_SEP 24'!$B$12:$P$520,4,FALSE)))</f>
        <v>139951</v>
      </c>
      <c r="H993" s="66">
        <f>IF([1]ISIAN_RAB!$G$18=4,(VLOOKUP(A993,'[1]HS_SEP 24'!$B$12:$P$519,14,FALSE)),(IF([1]ISIAN_RAB!$G$18=2,(VLOOKUP(A993,'[1]HS_SEP 24'!$B$12:$P$519,7,FALSE)),(IF([1]ISIAN_RAB!$G$18=3,(VLOOKUP(A993,'[1]HS_SEP 24'!$B$12:$P5317,9,FALSE)),(IF([1]ISIAN_RAB!$G$18=5,(VLOOKUP(A993,'[1]HS_SEP 24'!$B$12:$P$519,11,FALSE)),"salah")))))))</f>
        <v>15981.5699914425</v>
      </c>
      <c r="I993" s="52">
        <f t="shared" si="175"/>
        <v>0</v>
      </c>
      <c r="J993" s="66">
        <f t="shared" si="176"/>
        <v>0</v>
      </c>
      <c r="K993" s="53">
        <f t="shared" si="177"/>
        <v>0</v>
      </c>
    </row>
    <row r="994" spans="1:11" x14ac:dyDescent="0.3">
      <c r="A994" s="307">
        <v>501</v>
      </c>
      <c r="B994" s="308" t="str">
        <f>VLOOKUP(A994,'[1]HS_SEP 24'!$B$12:$D$519,2,FALSE)</f>
        <v>U - Bolt + Steel Plate TM/TR Bolt M.18 + 2 nut</v>
      </c>
      <c r="D994" s="309">
        <f t="shared" si="172"/>
        <v>0</v>
      </c>
      <c r="E994" s="52">
        <f t="shared" si="173"/>
        <v>0</v>
      </c>
      <c r="F994" s="52">
        <f t="shared" si="174"/>
        <v>0</v>
      </c>
      <c r="G994" s="66">
        <f>IF([1]ISIAN_RAB!$G$18=4,(VLOOKUP(RINCIAN_RAB_JASA!A994,'[1]HS_SEP 24'!$B$12:P1319,13,FALSE)),(VLOOKUP(RINCIAN_RAB_JASA!A994,'[1]HS_SEP 24'!$B$12:$P$520,4,FALSE)))</f>
        <v>84826</v>
      </c>
      <c r="H994" s="66">
        <f>IF([1]ISIAN_RAB!$G$18=4,(VLOOKUP(A994,'[1]HS_SEP 24'!$B$12:$P$519,14,FALSE)),(IF([1]ISIAN_RAB!$G$18=2,(VLOOKUP(A994,'[1]HS_SEP 24'!$B$12:$P$519,7,FALSE)),(IF([1]ISIAN_RAB!$G$18=3,(VLOOKUP(A994,'[1]HS_SEP 24'!$B$12:$P5318,9,FALSE)),(IF([1]ISIAN_RAB!$G$18=5,(VLOOKUP(A994,'[1]HS_SEP 24'!$B$12:$P$519,11,FALSE)),"salah")))))))</f>
        <v>5859.8099968623101</v>
      </c>
      <c r="I994" s="52">
        <f t="shared" si="175"/>
        <v>0</v>
      </c>
      <c r="J994" s="66">
        <f t="shared" si="176"/>
        <v>0</v>
      </c>
      <c r="K994" s="53">
        <f t="shared" si="177"/>
        <v>0</v>
      </c>
    </row>
    <row r="995" spans="1:11" x14ac:dyDescent="0.3">
      <c r="A995" s="307">
        <v>502</v>
      </c>
      <c r="B995" s="308" t="str">
        <f>VLOOKUP(A995,'[1]HS_SEP 24'!$B$12:$D$519,2,FALSE)</f>
        <v>U - Strap - TM - (l=42 mm, t=6 mm)</v>
      </c>
      <c r="D995" s="309">
        <f t="shared" si="172"/>
        <v>0</v>
      </c>
      <c r="E995" s="52">
        <f t="shared" si="173"/>
        <v>0</v>
      </c>
      <c r="F995" s="52">
        <f t="shared" si="174"/>
        <v>0</v>
      </c>
      <c r="G995" s="66">
        <f>IF([1]ISIAN_RAB!$G$18=4,(VLOOKUP(RINCIAN_RAB_JASA!A995,'[1]HS_SEP 24'!$B$12:P1320,13,FALSE)),(VLOOKUP(RINCIAN_RAB_JASA!A995,'[1]HS_SEP 24'!$B$12:$P$520,4,FALSE)))</f>
        <v>42928</v>
      </c>
      <c r="H995" s="66">
        <f>IF([1]ISIAN_RAB!$G$18=4,(VLOOKUP(A995,'[1]HS_SEP 24'!$B$12:$P$519,14,FALSE)),(IF([1]ISIAN_RAB!$G$18=2,(VLOOKUP(A995,'[1]HS_SEP 24'!$B$12:$P$519,7,FALSE)),(IF([1]ISIAN_RAB!$G$18=3,(VLOOKUP(A995,'[1]HS_SEP 24'!$B$12:$P5319,9,FALSE)),(IF([1]ISIAN_RAB!$G$18=5,(VLOOKUP(A995,'[1]HS_SEP 24'!$B$12:$P$519,11,FALSE)),"salah")))))))</f>
        <v>6392.4299965771097</v>
      </c>
      <c r="I995" s="52">
        <f t="shared" si="175"/>
        <v>0</v>
      </c>
      <c r="J995" s="66">
        <f t="shared" si="176"/>
        <v>0</v>
      </c>
      <c r="K995" s="53">
        <f t="shared" si="177"/>
        <v>0</v>
      </c>
    </row>
    <row r="996" spans="1:11" x14ac:dyDescent="0.3">
      <c r="A996" s="307">
        <v>503</v>
      </c>
      <c r="B996" s="308" t="str">
        <f>VLOOKUP(A996,'[1]HS_SEP 24'!$B$12:$D$519,2,FALSE)</f>
        <v>Washer 45 x 45 x 3,5 - HDG</v>
      </c>
      <c r="D996" s="309">
        <f t="shared" si="172"/>
        <v>4</v>
      </c>
      <c r="E996" s="52">
        <f t="shared" si="173"/>
        <v>4</v>
      </c>
      <c r="F996" s="52">
        <f t="shared" si="174"/>
        <v>0</v>
      </c>
      <c r="G996" s="66">
        <f>IF([1]ISIAN_RAB!$G$18=4,(VLOOKUP(RINCIAN_RAB_JASA!A996,'[1]HS_SEP 24'!$B$12:P1321,13,FALSE)),(VLOOKUP(RINCIAN_RAB_JASA!A996,'[1]HS_SEP 24'!$B$12:$P$520,4,FALSE)))</f>
        <v>4267</v>
      </c>
      <c r="H996" s="66">
        <f>IF([1]ISIAN_RAB!$G$18=4,(VLOOKUP(A996,'[1]HS_SEP 24'!$B$12:$P$519,14,FALSE)),(IF([1]ISIAN_RAB!$G$18=2,(VLOOKUP(A996,'[1]HS_SEP 24'!$B$12:$P$519,7,FALSE)),(IF([1]ISIAN_RAB!$G$18=3,(VLOOKUP(A996,'[1]HS_SEP 24'!$B$12:$P5320,9,FALSE)),(IF([1]ISIAN_RAB!$G$18=5,(VLOOKUP(A996,'[1]HS_SEP 24'!$B$12:$P$519,11,FALSE)),"salah")))))))</f>
        <v>533.60999971427304</v>
      </c>
      <c r="I996" s="52">
        <f t="shared" si="175"/>
        <v>17068</v>
      </c>
      <c r="J996" s="66">
        <f t="shared" si="176"/>
        <v>2134.4399988570922</v>
      </c>
      <c r="K996" s="53">
        <f t="shared" si="177"/>
        <v>19202.439998857091</v>
      </c>
    </row>
    <row r="997" spans="1:11" x14ac:dyDescent="0.3">
      <c r="A997" s="307">
        <v>504</v>
      </c>
      <c r="B997" s="308" t="str">
        <f>VLOOKUP(A997,'[1]HS_SEP 24'!$B$12:$D$519,2,FALSE)</f>
        <v>Wire Clip M10 (35 mm)</v>
      </c>
      <c r="D997" s="309">
        <f t="shared" si="172"/>
        <v>2</v>
      </c>
      <c r="E997" s="52">
        <f t="shared" si="173"/>
        <v>2</v>
      </c>
      <c r="F997" s="52">
        <f t="shared" si="174"/>
        <v>0</v>
      </c>
      <c r="G997" s="66">
        <f>IF([1]ISIAN_RAB!$G$18=4,(VLOOKUP(RINCIAN_RAB_JASA!A997,'[1]HS_SEP 24'!$B$12:P1322,13,FALSE)),(VLOOKUP(RINCIAN_RAB_JASA!A997,'[1]HS_SEP 24'!$B$12:$P$520,4,FALSE)))</f>
        <v>6035</v>
      </c>
      <c r="H997" s="66">
        <f>IF([1]ISIAN_RAB!$G$18=4,(VLOOKUP(A997,'[1]HS_SEP 24'!$B$12:$P$519,14,FALSE)),(IF([1]ISIAN_RAB!$G$18=2,(VLOOKUP(A997,'[1]HS_SEP 24'!$B$12:$P$519,7,FALSE)),(IF([1]ISIAN_RAB!$G$18=3,(VLOOKUP(A997,'[1]HS_SEP 24'!$B$12:$P5321,9,FALSE)),(IF([1]ISIAN_RAB!$G$18=5,(VLOOKUP(A997,'[1]HS_SEP 24'!$B$12:$P$519,11,FALSE)),"salah")))))))</f>
        <v>6392.4299965771097</v>
      </c>
      <c r="I997" s="52">
        <f t="shared" si="175"/>
        <v>12070</v>
      </c>
      <c r="J997" s="66">
        <f t="shared" si="176"/>
        <v>12784.859993154219</v>
      </c>
      <c r="K997" s="53">
        <f t="shared" si="177"/>
        <v>24854.859993154219</v>
      </c>
    </row>
    <row r="998" spans="1:11" x14ac:dyDescent="0.3">
      <c r="A998" s="307">
        <v>505</v>
      </c>
      <c r="B998" s="308" t="str">
        <f>VLOOKUP(A998,'[1]HS_SEP 24'!$B$12:$D$519,2,FALSE)</f>
        <v>Wire Clip M12 (70 mm)</v>
      </c>
      <c r="D998" s="309">
        <f t="shared" si="172"/>
        <v>0</v>
      </c>
      <c r="E998" s="52">
        <f t="shared" si="173"/>
        <v>0</v>
      </c>
      <c r="F998" s="52">
        <f t="shared" si="174"/>
        <v>0</v>
      </c>
      <c r="G998" s="66">
        <f>IF([1]ISIAN_RAB!$G$18=4,(VLOOKUP(RINCIAN_RAB_JASA!A998,'[1]HS_SEP 24'!$B$12:P1323,13,FALSE)),(VLOOKUP(RINCIAN_RAB_JASA!A998,'[1]HS_SEP 24'!$B$12:$P$520,4,FALSE)))</f>
        <v>6035</v>
      </c>
      <c r="H998" s="66">
        <f>IF([1]ISIAN_RAB!$G$18=4,(VLOOKUP(A998,'[1]HS_SEP 24'!$B$12:$P$519,14,FALSE)),(IF([1]ISIAN_RAB!$G$18=2,(VLOOKUP(A998,'[1]HS_SEP 24'!$B$12:$P$519,7,FALSE)),(IF([1]ISIAN_RAB!$G$18=3,(VLOOKUP(A998,'[1]HS_SEP 24'!$B$12:$P5322,9,FALSE)),(IF([1]ISIAN_RAB!$G$18=5,(VLOOKUP(A998,'[1]HS_SEP 24'!$B$12:$P$519,11,FALSE)),"salah")))))))</f>
        <v>6392.4299965771097</v>
      </c>
      <c r="I998" s="52">
        <f t="shared" si="175"/>
        <v>0</v>
      </c>
      <c r="J998" s="66">
        <f t="shared" si="176"/>
        <v>0</v>
      </c>
      <c r="K998" s="53">
        <f t="shared" si="177"/>
        <v>0</v>
      </c>
    </row>
    <row r="999" spans="1:11" x14ac:dyDescent="0.3">
      <c r="A999" s="307">
        <v>320</v>
      </c>
      <c r="B999" s="308" t="str">
        <f>VLOOKUP(A999,'[1]HS_SEP 24'!$B$12:$D$519,2,FALSE)</f>
        <v>Cross Arm UNP 100 - 6000 mm - (l=50 mm, t=5 mm, tgg=100 mm)</v>
      </c>
      <c r="D999" s="309">
        <f t="shared" si="172"/>
        <v>0</v>
      </c>
      <c r="E999" s="52">
        <f t="shared" si="173"/>
        <v>0</v>
      </c>
      <c r="F999" s="52">
        <f t="shared" si="174"/>
        <v>0</v>
      </c>
      <c r="G999" s="66">
        <f>IF([1]ISIAN_RAB!$G$18=4,(VLOOKUP(RINCIAN_RAB_JASA!A999,'[1]HS_SEP 24'!$B$12:P1324,13,FALSE)),(VLOOKUP(RINCIAN_RAB_JASA!A999,'[1]HS_SEP 24'!$B$12:$P$520,4,FALSE)))</f>
        <v>1227470</v>
      </c>
      <c r="H999" s="66">
        <f>IF([1]ISIAN_RAB!$G$18=4,(VLOOKUP(A999,'[1]HS_SEP 24'!$B$12:$P$519,14,FALSE)),(IF([1]ISIAN_RAB!$G$18=2,(VLOOKUP(A999,'[1]HS_SEP 24'!$B$12:$P$519,7,FALSE)),(IF([1]ISIAN_RAB!$G$18=3,(VLOOKUP(A999,'[1]HS_SEP 24'!$B$12:$P5323,9,FALSE)),(IF([1]ISIAN_RAB!$G$18=5,(VLOOKUP(A999,'[1]HS_SEP 24'!$B$12:$P$519,11,FALSE)),"salah")))))))</f>
        <v>87759.539953008294</v>
      </c>
      <c r="I999" s="52">
        <f t="shared" si="175"/>
        <v>0</v>
      </c>
      <c r="J999" s="66">
        <f t="shared" si="176"/>
        <v>0</v>
      </c>
      <c r="K999" s="53">
        <f t="shared" si="177"/>
        <v>0</v>
      </c>
    </row>
    <row r="1000" spans="1:11" x14ac:dyDescent="0.3">
      <c r="A1000" s="307">
        <v>328</v>
      </c>
      <c r="B1000" s="308" t="str">
        <f>VLOOKUP(A1000,'[1]HS_SEP 24'!$B$12:$D$519,2,FALSE)</f>
        <v>Cross Arm UNP 80 - 6000 (l=45 mm,t=3,5 mm,tgg=80 mm)</v>
      </c>
      <c r="D1000" s="309">
        <f t="shared" si="172"/>
        <v>0</v>
      </c>
      <c r="E1000" s="52">
        <f t="shared" si="173"/>
        <v>0</v>
      </c>
      <c r="F1000" s="52">
        <f t="shared" si="174"/>
        <v>0</v>
      </c>
      <c r="G1000" s="66">
        <f>IF([1]ISIAN_RAB!$G$18=4,(VLOOKUP(RINCIAN_RAB_JASA!A1000,'[1]HS_SEP 24'!$B$12:P1325,13,FALSE)),(VLOOKUP(RINCIAN_RAB_JASA!A1000,'[1]HS_SEP 24'!$B$12:$P$520,4,FALSE)))</f>
        <v>827377</v>
      </c>
      <c r="H1000" s="66">
        <f>IF([1]ISIAN_RAB!$G$18=4,(VLOOKUP(A1000,'[1]HS_SEP 24'!$B$12:$P$519,14,FALSE)),(IF([1]ISIAN_RAB!$G$18=2,(VLOOKUP(A1000,'[1]HS_SEP 24'!$B$12:$P$519,7,FALSE)),(IF([1]ISIAN_RAB!$G$18=3,(VLOOKUP(A1000,'[1]HS_SEP 24'!$B$12:$P5324,9,FALSE)),(IF([1]ISIAN_RAB!$G$18=5,(VLOOKUP(A1000,'[1]HS_SEP 24'!$B$12:$P$519,11,FALSE)),"salah")))))))</f>
        <v>76058.729959273594</v>
      </c>
      <c r="I1000" s="52">
        <f t="shared" si="175"/>
        <v>0</v>
      </c>
      <c r="J1000" s="66">
        <f t="shared" si="176"/>
        <v>0</v>
      </c>
      <c r="K1000" s="53">
        <f t="shared" si="177"/>
        <v>0</v>
      </c>
    </row>
    <row r="1001" spans="1:11" x14ac:dyDescent="0.3">
      <c r="A1001" s="307">
        <v>80</v>
      </c>
      <c r="B1001" s="308" t="str">
        <f>VLOOKUP(A1001,'[1]HS_SEP 24'!$B$12:$D$519,2,FALSE)</f>
        <v>Guy Wire Timble (t=2,5 mm)</v>
      </c>
      <c r="D1001" s="309">
        <f t="shared" si="172"/>
        <v>0</v>
      </c>
      <c r="E1001" s="52">
        <f t="shared" si="173"/>
        <v>0</v>
      </c>
      <c r="F1001" s="52">
        <f t="shared" si="174"/>
        <v>0</v>
      </c>
      <c r="G1001" s="66">
        <f>IF([1]ISIAN_RAB!$G$18=4,(VLOOKUP(RINCIAN_RAB_JASA!A1001,'[1]HS_SEP 24'!$B$12:P1326,13,FALSE)),(VLOOKUP(RINCIAN_RAB_JASA!A1001,'[1]HS_SEP 24'!$B$12:$P$520,4,FALSE)))</f>
        <v>5298.9884978451901</v>
      </c>
      <c r="H1001" s="66">
        <f>IF([1]ISIAN_RAB!$G$18=4,(VLOOKUP(A1001,'[1]HS_SEP 24'!$B$12:$P$519,14,FALSE)),(IF([1]ISIAN_RAB!$G$18=2,(VLOOKUP(A1001,'[1]HS_SEP 24'!$B$12:$P$519,7,FALSE)),(IF([1]ISIAN_RAB!$G$18=3,(VLOOKUP(A1001,'[1]HS_SEP 24'!$B$12:$P5325,9,FALSE)),(IF([1]ISIAN_RAB!$G$18=5,(VLOOKUP(A1001,'[1]HS_SEP 24'!$B$12:$P$519,11,FALSE)),"salah")))))))</f>
        <v>3393.7199981827998</v>
      </c>
      <c r="I1001" s="52">
        <f t="shared" si="175"/>
        <v>0</v>
      </c>
      <c r="J1001" s="66">
        <f t="shared" si="176"/>
        <v>0</v>
      </c>
      <c r="K1001" s="53">
        <f t="shared" si="177"/>
        <v>0</v>
      </c>
    </row>
    <row r="1002" spans="1:11" x14ac:dyDescent="0.3">
      <c r="A1002" s="307">
        <v>380</v>
      </c>
      <c r="B1002" s="308" t="str">
        <f>VLOOKUP(A1002,'[1]HS_SEP 24'!$B$12:$D$519,2,FALSE)</f>
        <v>Line Tap Connector Al 150 - 50 mm type G</v>
      </c>
      <c r="D1002" s="309">
        <f t="shared" si="172"/>
        <v>0</v>
      </c>
      <c r="E1002" s="52">
        <f t="shared" si="173"/>
        <v>0</v>
      </c>
      <c r="F1002" s="52">
        <f t="shared" si="174"/>
        <v>0</v>
      </c>
      <c r="G1002" s="66">
        <f>IF([1]ISIAN_RAB!$G$18=4,(VLOOKUP(RINCIAN_RAB_JASA!A1002,'[1]HS_SEP 24'!$B$12:P1327,13,FALSE)),(VLOOKUP(RINCIAN_RAB_JASA!A1002,'[1]HS_SEP 24'!$B$12:$P$520,4,FALSE)))</f>
        <v>36294</v>
      </c>
      <c r="H1002" s="66">
        <f>IF([1]ISIAN_RAB!$G$18=4,(VLOOKUP(A1002,'[1]HS_SEP 24'!$B$12:$P$519,14,FALSE)),(IF([1]ISIAN_RAB!$G$18=2,(VLOOKUP(A1002,'[1]HS_SEP 24'!$B$12:$P$519,7,FALSE)),(IF([1]ISIAN_RAB!$G$18=3,(VLOOKUP(A1002,'[1]HS_SEP 24'!$B$12:$P5326,9,FALSE)),(IF([1]ISIAN_RAB!$G$18=5,(VLOOKUP(A1002,'[1]HS_SEP 24'!$B$12:$P$519,11,FALSE)),"salah")))))))</f>
        <v>12252.2399934394</v>
      </c>
      <c r="I1002" s="52">
        <f t="shared" si="175"/>
        <v>0</v>
      </c>
      <c r="J1002" s="66">
        <f t="shared" si="176"/>
        <v>0</v>
      </c>
      <c r="K1002" s="53">
        <f t="shared" si="177"/>
        <v>0</v>
      </c>
    </row>
    <row r="1003" spans="1:11" x14ac:dyDescent="0.3">
      <c r="A1003" s="307">
        <v>98</v>
      </c>
      <c r="B1003" s="308" t="str">
        <f>VLOOKUP(A1003,'[1]HS_SEP 24'!$B$12:$D$519,2,FALSE)</f>
        <v>Line Tap Connector Type 150 - 150 mm - Al</v>
      </c>
      <c r="D1003" s="309">
        <f t="shared" si="172"/>
        <v>0</v>
      </c>
      <c r="E1003" s="52">
        <f t="shared" si="173"/>
        <v>0</v>
      </c>
      <c r="F1003" s="52">
        <f t="shared" si="174"/>
        <v>0</v>
      </c>
      <c r="G1003" s="66">
        <f>IF([1]ISIAN_RAB!$G$18=4,(VLOOKUP(RINCIAN_RAB_JASA!A1003,'[1]HS_SEP 24'!$B$12:P1328,13,FALSE)),(VLOOKUP(RINCIAN_RAB_JASA!A1003,'[1]HS_SEP 24'!$B$12:$P$520,4,FALSE)))</f>
        <v>36377</v>
      </c>
      <c r="H1003" s="66">
        <f>IF([1]ISIAN_RAB!$G$18=4,(VLOOKUP(A1003,'[1]HS_SEP 24'!$B$12:$P$519,14,FALSE)),(IF([1]ISIAN_RAB!$G$18=2,(VLOOKUP(A1003,'[1]HS_SEP 24'!$B$12:$P$519,7,FALSE)),(IF([1]ISIAN_RAB!$G$18=3,(VLOOKUP(A1003,'[1]HS_SEP 24'!$B$12:$P5327,9,FALSE)),(IF([1]ISIAN_RAB!$G$18=5,(VLOOKUP(A1003,'[1]HS_SEP 24'!$B$12:$P$519,11,FALSE)),"salah")))))))</f>
        <v>11809</v>
      </c>
      <c r="I1003" s="52">
        <f t="shared" si="175"/>
        <v>0</v>
      </c>
      <c r="J1003" s="66">
        <f t="shared" si="176"/>
        <v>0</v>
      </c>
      <c r="K1003" s="53">
        <f t="shared" si="177"/>
        <v>0</v>
      </c>
    </row>
    <row r="1004" spans="1:11" x14ac:dyDescent="0.3">
      <c r="A1004" s="307">
        <v>205</v>
      </c>
      <c r="B1004" s="308" t="str">
        <f>VLOOKUP(A1004,'[1]HS_SEP 24'!$B$12:$D$519,2,FALSE)</f>
        <v>Pondasi type D (2 Tiang) (91/u/2009)</v>
      </c>
      <c r="D1004" s="309">
        <f t="shared" si="172"/>
        <v>0</v>
      </c>
      <c r="E1004" s="52">
        <f t="shared" si="173"/>
        <v>0</v>
      </c>
      <c r="F1004" s="52">
        <f t="shared" si="174"/>
        <v>0</v>
      </c>
      <c r="G1004" s="66">
        <f>IF([1]ISIAN_RAB!$G$18=4,(VLOOKUP(RINCIAN_RAB_JASA!A1004,'[1]HS_SEP 24'!$B$12:P1329,13,FALSE)),(VLOOKUP(RINCIAN_RAB_JASA!A1004,'[1]HS_SEP 24'!$B$12:$P$520,4,FALSE)))</f>
        <v>946608.13611506706</v>
      </c>
      <c r="H1004" s="66">
        <f>IF([1]ISIAN_RAB!$G$18=4,(VLOOKUP(A1004,'[1]HS_SEP 24'!$B$12:$P$519,14,FALSE)),(IF([1]ISIAN_RAB!$G$18=2,(VLOOKUP(A1004,'[1]HS_SEP 24'!$B$12:$P$519,7,FALSE)),(IF([1]ISIAN_RAB!$G$18=3,(VLOOKUP(A1004,'[1]HS_SEP 24'!$B$12:$P5328,9,FALSE)),(IF([1]ISIAN_RAB!$G$18=5,(VLOOKUP(A1004,'[1]HS_SEP 24'!$B$12:$P$519,11,FALSE)),"salah")))))))</f>
        <v>478072.97974401101</v>
      </c>
      <c r="I1004" s="52">
        <f t="shared" si="175"/>
        <v>0</v>
      </c>
      <c r="J1004" s="66">
        <f t="shared" si="176"/>
        <v>0</v>
      </c>
      <c r="K1004" s="53">
        <f t="shared" si="177"/>
        <v>0</v>
      </c>
    </row>
    <row r="1005" spans="1:11" x14ac:dyDescent="0.3">
      <c r="A1005" s="307">
        <v>208</v>
      </c>
      <c r="B1005" s="308" t="str">
        <f>VLOOKUP(A1005,'[1]HS_SEP 24'!$B$12:$D$519,2,FALSE)</f>
        <v>Safety Cost K3L</v>
      </c>
      <c r="D1005" s="309">
        <f t="shared" si="172"/>
        <v>0</v>
      </c>
      <c r="E1005" s="52">
        <f t="shared" si="173"/>
        <v>0</v>
      </c>
      <c r="F1005" s="52">
        <f t="shared" si="174"/>
        <v>0</v>
      </c>
      <c r="G1005" s="66">
        <f>IF([1]ISIAN_RAB!$G$18=4,(VLOOKUP(RINCIAN_RAB_JASA!A1005,'[1]HS_SEP 24'!$B$12:P1330,13,FALSE)),(VLOOKUP(RINCIAN_RAB_JASA!A1005,'[1]HS_SEP 24'!$B$12:$P$520,4,FALSE)))</f>
        <v>0</v>
      </c>
      <c r="H1005" s="66">
        <f>IF([1]ISIAN_RAB!$G$18=4,(VLOOKUP(A1005,'[1]HS_SEP 24'!$B$12:$P$519,14,FALSE)),(IF([1]ISIAN_RAB!$G$18=2,(VLOOKUP(A1005,'[1]HS_SEP 24'!$B$12:$P$519,7,FALSE)),(IF([1]ISIAN_RAB!$G$18=3,(VLOOKUP(A1005,'[1]HS_SEP 24'!$B$12:$P5329,9,FALSE)),(IF([1]ISIAN_RAB!$G$18=5,(VLOOKUP(A1005,'[1]HS_SEP 24'!$B$12:$P$519,11,FALSE)),"salah")))))))</f>
        <v>259759.16986090899</v>
      </c>
      <c r="I1005" s="52">
        <f t="shared" si="175"/>
        <v>0</v>
      </c>
      <c r="J1005" s="66">
        <f t="shared" si="176"/>
        <v>0</v>
      </c>
      <c r="K1005" s="53">
        <f t="shared" si="177"/>
        <v>0</v>
      </c>
    </row>
    <row r="1006" spans="1:11" x14ac:dyDescent="0.3">
      <c r="A1006" s="307">
        <v>507</v>
      </c>
      <c r="B1006" s="308" t="str">
        <f>VLOOKUP(A1006,'[1]HS_SEP 24'!$B$12:$D$519,2,FALSE)</f>
        <v>Wire Clip M8 (22 mm)</v>
      </c>
      <c r="D1006" s="309">
        <f t="shared" si="172"/>
        <v>0</v>
      </c>
      <c r="E1006" s="52">
        <f t="shared" si="173"/>
        <v>0</v>
      </c>
      <c r="F1006" s="52">
        <f t="shared" si="174"/>
        <v>0</v>
      </c>
      <c r="G1006" s="66">
        <f>IF([1]ISIAN_RAB!$G$18=4,(VLOOKUP(RINCIAN_RAB_JASA!A1006,'[1]HS_SEP 24'!$B$12:P1331,13,FALSE)),(VLOOKUP(RINCIAN_RAB_JASA!A1006,'[1]HS_SEP 24'!$B$12:$P$520,4,FALSE)))</f>
        <v>3621</v>
      </c>
      <c r="H1006" s="66">
        <f>IF([1]ISIAN_RAB!$G$18=4,(VLOOKUP(A1006,'[1]HS_SEP 24'!$B$12:$P$519,14,FALSE)),(IF([1]ISIAN_RAB!$G$18=2,(VLOOKUP(A1006,'[1]HS_SEP 24'!$B$12:$P$519,7,FALSE)),(IF([1]ISIAN_RAB!$G$18=3,(VLOOKUP(A1006,'[1]HS_SEP 24'!$B$12:$P5330,9,FALSE)),(IF([1]ISIAN_RAB!$G$18=5,(VLOOKUP(A1006,'[1]HS_SEP 24'!$B$12:$P$519,11,FALSE)),"salah")))))))</f>
        <v>4794.5699974326999</v>
      </c>
      <c r="I1006" s="52">
        <f t="shared" si="175"/>
        <v>0</v>
      </c>
      <c r="J1006" s="66">
        <f t="shared" si="176"/>
        <v>0</v>
      </c>
      <c r="K1006" s="53">
        <f t="shared" si="177"/>
        <v>0</v>
      </c>
    </row>
    <row r="1007" spans="1:11" x14ac:dyDescent="0.3">
      <c r="K1007" s="3" t="e">
        <f>SUM(K918:K1006)</f>
        <v>#REF!</v>
      </c>
    </row>
    <row r="1010" spans="1:11" s="306" customFormat="1" ht="13.8" x14ac:dyDescent="0.25">
      <c r="A1010" s="321" t="s">
        <v>126</v>
      </c>
      <c r="G1010" s="322"/>
      <c r="H1010" s="322"/>
      <c r="I1010" s="322"/>
      <c r="J1010" s="322"/>
      <c r="K1010" s="322"/>
    </row>
    <row r="1011" spans="1:11" s="306" customFormat="1" ht="13.8" x14ac:dyDescent="0.25">
      <c r="G1011" s="322"/>
      <c r="H1011" s="322"/>
      <c r="I1011" s="322"/>
      <c r="J1011" s="322"/>
      <c r="K1011" s="322"/>
    </row>
    <row r="1012" spans="1:11" s="306" customFormat="1" ht="13.8" x14ac:dyDescent="0.25">
      <c r="A1012" s="306" t="s">
        <v>127</v>
      </c>
      <c r="C1012" s="306" t="s">
        <v>5</v>
      </c>
      <c r="G1012" s="322"/>
      <c r="H1012" s="322"/>
      <c r="I1012" s="322"/>
      <c r="J1012" s="322"/>
      <c r="K1012" s="322"/>
    </row>
    <row r="1013" spans="1:11" s="306" customFormat="1" ht="13.8" x14ac:dyDescent="0.25">
      <c r="A1013" s="306" t="s">
        <v>128</v>
      </c>
      <c r="C1013" s="306" t="s">
        <v>5</v>
      </c>
      <c r="G1013" s="322"/>
      <c r="H1013" s="322"/>
      <c r="I1013" s="322"/>
      <c r="J1013" s="322"/>
      <c r="K1013" s="322"/>
    </row>
    <row r="1014" spans="1:11" s="306" customFormat="1" ht="13.8" x14ac:dyDescent="0.25">
      <c r="A1014" s="306" t="s">
        <v>129</v>
      </c>
      <c r="C1014" s="306" t="s">
        <v>5</v>
      </c>
      <c r="G1014" s="322"/>
      <c r="H1014" s="322"/>
      <c r="I1014" s="322"/>
      <c r="J1014" s="322"/>
      <c r="K1014" s="322"/>
    </row>
    <row r="1015" spans="1:11" s="306" customFormat="1" ht="13.8" x14ac:dyDescent="0.25">
      <c r="A1015" s="306" t="s">
        <v>130</v>
      </c>
      <c r="C1015" s="306" t="s">
        <v>5</v>
      </c>
      <c r="G1015" s="322"/>
      <c r="H1015" s="322"/>
      <c r="I1015" s="322"/>
      <c r="J1015" s="322"/>
      <c r="K1015" s="322"/>
    </row>
    <row r="1016" spans="1:11" s="306" customFormat="1" ht="13.8" x14ac:dyDescent="0.25">
      <c r="A1016" s="306" t="s">
        <v>131</v>
      </c>
      <c r="C1016" s="306" t="s">
        <v>5</v>
      </c>
      <c r="G1016" s="322"/>
      <c r="H1016" s="322"/>
      <c r="I1016" s="322"/>
      <c r="J1016" s="322"/>
      <c r="K1016" s="322"/>
    </row>
    <row r="1017" spans="1:11" s="306" customFormat="1" ht="13.8" x14ac:dyDescent="0.25">
      <c r="G1017" s="322"/>
      <c r="H1017" s="322"/>
      <c r="I1017" s="322"/>
      <c r="J1017" s="322"/>
      <c r="K1017" s="322"/>
    </row>
    <row r="1018" spans="1:11" s="306" customFormat="1" ht="13.8" x14ac:dyDescent="0.25">
      <c r="G1018" s="322"/>
      <c r="H1018" s="322"/>
      <c r="I1018" s="322"/>
      <c r="J1018" s="322"/>
      <c r="K1018" s="322"/>
    </row>
    <row r="1019" spans="1:11" x14ac:dyDescent="0.3">
      <c r="A1019" s="307">
        <v>8</v>
      </c>
      <c r="B1019" s="308" t="str">
        <f>VLOOKUP(A1019,'[1]HS_SEP 24'!$B$12:$D$519,2,FALSE)</f>
        <v>BC 50 mm (Bare Conductor)</v>
      </c>
      <c r="D1019" s="309" t="e">
        <f t="shared" ref="D1019:D1082" si="178">SUMIF($A$772:$A$915,A1019,$C$772:$C$915)</f>
        <v>#REF!</v>
      </c>
      <c r="E1019" s="52" t="e">
        <f>D1019-F1019</f>
        <v>#REF!</v>
      </c>
      <c r="F1019" s="52">
        <f>IF(G1019="PLN",D1019,0)</f>
        <v>0</v>
      </c>
      <c r="G1019" s="66">
        <f>IF([1]ISIAN_RAB!$G$18=4,(VLOOKUP(RINCIAN_RAB_JASA!A1019,'[1]HS_SEP 24'!$B$12:P1337,13,FALSE)),(VLOOKUP(RINCIAN_RAB_JASA!A1019,'[1]HS_SEP 24'!$B$12:$P$520,4,FALSE)))</f>
        <v>91011.176062990795</v>
      </c>
      <c r="H1019" s="66">
        <f>IF([1]ISIAN_RAB!$G$18=4,(VLOOKUP(A1019,'[1]HS_SEP 24'!$B$12:$P$519,14,FALSE)),(IF([1]ISIAN_RAB!$G$18=2,(VLOOKUP(A1019,'[1]HS_SEP 24'!$B$12:$P$519,7,FALSE)),(IF([1]ISIAN_RAB!$G$18=3,(VLOOKUP(A1019,'[1]HS_SEP 24'!$B$12:$P5336,9,FALSE)),(IF([1]ISIAN_RAB!$G$18=5,(VLOOKUP(A1019,'[1]HS_SEP 24'!$B$12:$P$519,11,FALSE)),"salah")))))))</f>
        <v>3729.3299980030902</v>
      </c>
      <c r="I1019" s="52" t="e">
        <f>IF(E1019&lt;0,0,IF(G1019="PLN","PLN",E1019*G1019))</f>
        <v>#REF!</v>
      </c>
      <c r="J1019" s="66" t="e">
        <f>IF(D1019&lt;0,0,D1019*H1019)</f>
        <v>#REF!</v>
      </c>
      <c r="K1019" s="53" t="e">
        <f>SUM(I1019:J1019)</f>
        <v>#REF!</v>
      </c>
    </row>
    <row r="1020" spans="1:11" x14ac:dyDescent="0.3">
      <c r="A1020" s="307">
        <v>23</v>
      </c>
      <c r="B1020" s="308" t="str">
        <f>VLOOKUP(A1020,'[1]HS_SEP 24'!$B$12:$D$519,2,FALSE)</f>
        <v>Beton Block 400 x 400 x 100 - kotak</v>
      </c>
      <c r="D1020" s="309">
        <f t="shared" si="178"/>
        <v>22</v>
      </c>
      <c r="E1020" s="52">
        <f t="shared" ref="E1020:E1086" si="179">D1020-F1020</f>
        <v>22</v>
      </c>
      <c r="F1020" s="52">
        <f t="shared" ref="F1020:F1083" si="180">IF(G1020="PLN",D1020,0)</f>
        <v>0</v>
      </c>
      <c r="G1020" s="66">
        <f>IF([1]ISIAN_RAB!$G$18=4,(VLOOKUP(RINCIAN_RAB_JASA!A1020,'[1]HS_SEP 24'!$B$12:P1338,13,FALSE)),(VLOOKUP(RINCIAN_RAB_JASA!A1020,'[1]HS_SEP 24'!$B$12:$P$520,4,FALSE)))</f>
        <v>187872.21172360299</v>
      </c>
      <c r="H1020" s="66">
        <f>IF([1]ISIAN_RAB!$G$18=4,(VLOOKUP(A1020,'[1]HS_SEP 24'!$B$12:$P$519,14,FALSE)),(IF([1]ISIAN_RAB!$G$18=2,(VLOOKUP(A1020,'[1]HS_SEP 24'!$B$12:$P$519,7,FALSE)),(IF([1]ISIAN_RAB!$G$18=3,(VLOOKUP(A1020,'[1]HS_SEP 24'!$B$12:$P5337,9,FALSE)),(IF([1]ISIAN_RAB!$G$18=5,(VLOOKUP(A1020,'[1]HS_SEP 24'!$B$12:$P$519,11,FALSE)),"salah")))))))</f>
        <v>117013.049937344</v>
      </c>
      <c r="I1020" s="52">
        <f t="shared" ref="I1020:I1083" si="181">IF(E1020&lt;0,0,IF(G1020="PLN","PLN",E1020*G1020))</f>
        <v>4133188.6579192658</v>
      </c>
      <c r="J1020" s="66">
        <f t="shared" ref="J1020:J1083" si="182">IF(D1020&lt;0,0,D1020*H1020)</f>
        <v>2574287.0986215677</v>
      </c>
      <c r="K1020" s="53">
        <f t="shared" ref="K1020:K1083" si="183">SUM(I1020:J1020)</f>
        <v>6707475.756540833</v>
      </c>
    </row>
    <row r="1021" spans="1:11" x14ac:dyDescent="0.3">
      <c r="A1021" s="307">
        <v>25</v>
      </c>
      <c r="B1021" s="308" t="str">
        <f>VLOOKUP(A1021,'[1]HS_SEP 24'!$B$12:$D$519,2,FALSE)</f>
        <v>Bolt &amp; Nut M.14x 25 - HDG</v>
      </c>
      <c r="D1021" s="309">
        <f t="shared" si="178"/>
        <v>4</v>
      </c>
      <c r="E1021" s="52">
        <f t="shared" si="179"/>
        <v>4</v>
      </c>
      <c r="F1021" s="52">
        <f t="shared" si="180"/>
        <v>0</v>
      </c>
      <c r="G1021" s="66">
        <f>IF([1]ISIAN_RAB!$G$18=4,(VLOOKUP(RINCIAN_RAB_JASA!A1021,'[1]HS_SEP 24'!$B$12:P1339,13,FALSE)),(VLOOKUP(RINCIAN_RAB_JASA!A1021,'[1]HS_SEP 24'!$B$12:$P$520,4,FALSE)))</f>
        <v>12707.3192948326</v>
      </c>
      <c r="H1021" s="66">
        <f>IF([1]ISIAN_RAB!$G$18=4,(VLOOKUP(A1021,'[1]HS_SEP 24'!$B$12:$P$519,14,FALSE)),(IF([1]ISIAN_RAB!$G$18=2,(VLOOKUP(A1021,'[1]HS_SEP 24'!$B$12:$P$519,7,FALSE)),(IF([1]ISIAN_RAB!$G$18=3,(VLOOKUP(A1021,'[1]HS_SEP 24'!$B$12:$P5338,9,FALSE)),(IF([1]ISIAN_RAB!$G$18=5,(VLOOKUP(A1021,'[1]HS_SEP 24'!$B$12:$P$519,11,FALSE)),"salah")))))))</f>
        <v>2397.7799987160902</v>
      </c>
      <c r="I1021" s="52">
        <f t="shared" si="181"/>
        <v>50829.277179330398</v>
      </c>
      <c r="J1021" s="66">
        <f t="shared" si="182"/>
        <v>9591.1199948643607</v>
      </c>
      <c r="K1021" s="53">
        <f t="shared" si="183"/>
        <v>60420.397174194761</v>
      </c>
    </row>
    <row r="1022" spans="1:11" x14ac:dyDescent="0.3">
      <c r="A1022" s="312">
        <v>28</v>
      </c>
      <c r="B1022" s="308" t="str">
        <f>VLOOKUP(A1022,'[1]HS_SEP 24'!$B$12:$D$519,2,FALSE)</f>
        <v>Commisioning test GD termasuk NIDI</v>
      </c>
      <c r="D1022" s="309" t="e">
        <f t="shared" si="178"/>
        <v>#REF!</v>
      </c>
      <c r="E1022" s="52" t="e">
        <f t="shared" si="179"/>
        <v>#REF!</v>
      </c>
      <c r="F1022" s="52">
        <f t="shared" si="180"/>
        <v>0</v>
      </c>
      <c r="G1022" s="66">
        <f>IF([1]ISIAN_RAB!$G$18=4,(VLOOKUP(RINCIAN_RAB_JASA!A1022,'[1]HS_SEP 24'!$B$12:P1340,13,FALSE)),(VLOOKUP(RINCIAN_RAB_JASA!A1022,'[1]HS_SEP 24'!$B$12:$P$520,4,FALSE)))</f>
        <v>0</v>
      </c>
      <c r="H1022" s="66">
        <f>IF([1]ISIAN_RAB!$G$18=4,(VLOOKUP(A1022,'[1]HS_SEP 24'!$B$12:$P$519,14,FALSE)),(IF([1]ISIAN_RAB!$G$18=2,(VLOOKUP(A1022,'[1]HS_SEP 24'!$B$12:$P$519,7,FALSE)),(IF([1]ISIAN_RAB!$G$18=3,(VLOOKUP(A1022,'[1]HS_SEP 24'!$B$12:$P5339,9,FALSE)),(IF([1]ISIAN_RAB!$G$18=5,(VLOOKUP(A1022,'[1]HS_SEP 24'!$B$12:$P$519,11,FALSE)),"salah")))))))</f>
        <v>399520.439786073</v>
      </c>
      <c r="I1022" s="52" t="e">
        <f t="shared" si="181"/>
        <v>#REF!</v>
      </c>
      <c r="J1022" s="66" t="e">
        <f t="shared" si="182"/>
        <v>#REF!</v>
      </c>
      <c r="K1022" s="53" t="e">
        <f t="shared" si="183"/>
        <v>#REF!</v>
      </c>
    </row>
    <row r="1023" spans="1:11" x14ac:dyDescent="0.3">
      <c r="A1023" s="307">
        <v>29</v>
      </c>
      <c r="B1023" s="308" t="str">
        <f>VLOOKUP(A1023,'[1]HS_SEP 24'!$B$12:$D$519,2,FALSE)</f>
        <v>Commisioning test Jaringan JTM termasuk NIDI</v>
      </c>
      <c r="D1023" s="309">
        <f t="shared" si="178"/>
        <v>0</v>
      </c>
      <c r="E1023" s="52">
        <f t="shared" si="179"/>
        <v>0</v>
      </c>
      <c r="F1023" s="52">
        <f t="shared" si="180"/>
        <v>0</v>
      </c>
      <c r="G1023" s="66">
        <f>IF([1]ISIAN_RAB!$G$18=4,(VLOOKUP(RINCIAN_RAB_JASA!A1023,'[1]HS_SEP 24'!$B$12:P1341,13,FALSE)),(VLOOKUP(RINCIAN_RAB_JASA!A1023,'[1]HS_SEP 24'!$B$12:$P$520,4,FALSE)))</f>
        <v>0</v>
      </c>
      <c r="H1023" s="66">
        <f>IF([1]ISIAN_RAB!$G$18=4,(VLOOKUP(A1023,'[1]HS_SEP 24'!$B$12:$P$519,14,FALSE)),(IF([1]ISIAN_RAB!$G$18=2,(VLOOKUP(A1023,'[1]HS_SEP 24'!$B$12:$P$519,7,FALSE)),(IF([1]ISIAN_RAB!$G$18=3,(VLOOKUP(A1023,'[1]HS_SEP 24'!$B$12:$P5340,9,FALSE)),(IF([1]ISIAN_RAB!$G$18=5,(VLOOKUP(A1023,'[1]HS_SEP 24'!$B$12:$P$519,11,FALSE)),"salah")))))))</f>
        <v>479424.32974328799</v>
      </c>
      <c r="I1023" s="52">
        <f t="shared" si="181"/>
        <v>0</v>
      </c>
      <c r="J1023" s="66">
        <f t="shared" si="182"/>
        <v>0</v>
      </c>
      <c r="K1023" s="53">
        <f t="shared" si="183"/>
        <v>0</v>
      </c>
    </row>
    <row r="1024" spans="1:11" x14ac:dyDescent="0.3">
      <c r="A1024" s="307">
        <v>31</v>
      </c>
      <c r="B1024" s="308" t="str">
        <f>VLOOKUP(A1024,'[1]HS_SEP 24'!$B$12:$D$519,2,FALSE)</f>
        <v>Commisioning test JTR termasuk NIDI</v>
      </c>
      <c r="D1024" s="309" t="e">
        <f t="shared" si="178"/>
        <v>#REF!</v>
      </c>
      <c r="E1024" s="52" t="e">
        <f t="shared" si="179"/>
        <v>#REF!</v>
      </c>
      <c r="F1024" s="52">
        <f t="shared" si="180"/>
        <v>0</v>
      </c>
      <c r="G1024" s="66">
        <f>IF([1]ISIAN_RAB!$G$18=4,(VLOOKUP(RINCIAN_RAB_JASA!A1024,'[1]HS_SEP 24'!$B$12:P1342,13,FALSE)),(VLOOKUP(RINCIAN_RAB_JASA!A1024,'[1]HS_SEP 24'!$B$12:$P$520,4,FALSE)))</f>
        <v>0</v>
      </c>
      <c r="H1024" s="66">
        <f>IF([1]ISIAN_RAB!$G$18=4,(VLOOKUP(A1024,'[1]HS_SEP 24'!$B$12:$P$519,14,FALSE)),(IF([1]ISIAN_RAB!$G$18=2,(VLOOKUP(A1024,'[1]HS_SEP 24'!$B$12:$P$519,7,FALSE)),(IF([1]ISIAN_RAB!$G$18=3,(VLOOKUP(A1024,'[1]HS_SEP 24'!$B$12:$P5341,9,FALSE)),(IF([1]ISIAN_RAB!$G$18=5,(VLOOKUP(A1024,'[1]HS_SEP 24'!$B$12:$P$519,11,FALSE)),"salah")))))))</f>
        <v>292981.58984312002</v>
      </c>
      <c r="I1024" s="52" t="e">
        <f t="shared" si="181"/>
        <v>#REF!</v>
      </c>
      <c r="J1024" s="66" t="e">
        <f t="shared" si="182"/>
        <v>#REF!</v>
      </c>
      <c r="K1024" s="53" t="e">
        <f t="shared" si="183"/>
        <v>#REF!</v>
      </c>
    </row>
    <row r="1025" spans="1:11" x14ac:dyDescent="0.3">
      <c r="A1025" s="307">
        <v>33</v>
      </c>
      <c r="B1025" s="308" t="str">
        <f>VLOOKUP(A1025,'[1]HS_SEP 24'!$B$12:$D$519,2,FALSE)</f>
        <v>Compresion Joint Sleeve Non Tension 70 mm - Al-Cu</v>
      </c>
      <c r="D1025" s="309">
        <f t="shared" si="178"/>
        <v>4</v>
      </c>
      <c r="E1025" s="52">
        <f t="shared" si="179"/>
        <v>0</v>
      </c>
      <c r="F1025" s="52">
        <f t="shared" si="180"/>
        <v>4</v>
      </c>
      <c r="G1025" s="66" t="str">
        <f>IF([1]ISIAN_RAB!$G$18=4,(VLOOKUP(RINCIAN_RAB_JASA!A1025,'[1]HS_SEP 24'!$B$12:P1343,13,FALSE)),(VLOOKUP(RINCIAN_RAB_JASA!A1025,'[1]HS_SEP 24'!$B$12:$P$520,4,FALSE)))</f>
        <v>PLN</v>
      </c>
      <c r="H1025" s="66">
        <f>IF([1]ISIAN_RAB!$G$18=4,(VLOOKUP(A1025,'[1]HS_SEP 24'!$B$12:$P$519,14,FALSE)),(IF([1]ISIAN_RAB!$G$18=2,(VLOOKUP(A1025,'[1]HS_SEP 24'!$B$12:$P$519,7,FALSE)),(IF([1]ISIAN_RAB!$G$18=3,(VLOOKUP(A1025,'[1]HS_SEP 24'!$B$12:$P5342,9,FALSE)),(IF([1]ISIAN_RAB!$G$18=5,(VLOOKUP(A1025,'[1]HS_SEP 24'!$B$12:$P$519,11,FALSE)),"salah")))))))</f>
        <v>11186.999994009801</v>
      </c>
      <c r="I1025" s="52" t="str">
        <f t="shared" si="181"/>
        <v>PLN</v>
      </c>
      <c r="J1025" s="66">
        <f t="shared" si="182"/>
        <v>44747.999976039202</v>
      </c>
      <c r="K1025" s="53">
        <f t="shared" si="183"/>
        <v>44747.999976039202</v>
      </c>
    </row>
    <row r="1026" spans="1:11" x14ac:dyDescent="0.3">
      <c r="A1026" s="307">
        <v>59</v>
      </c>
      <c r="B1026" s="308" t="str">
        <f>VLOOKUP(A1026,'[1]HS_SEP 24'!$B$12:$D$519,2,FALSE)</f>
        <v>Dead End Assembly (DEA) - komplit</v>
      </c>
      <c r="D1026" s="309">
        <f t="shared" si="178"/>
        <v>10</v>
      </c>
      <c r="E1026" s="52">
        <f t="shared" si="179"/>
        <v>10</v>
      </c>
      <c r="F1026" s="52">
        <f t="shared" si="180"/>
        <v>0</v>
      </c>
      <c r="G1026" s="66">
        <f>IF([1]ISIAN_RAB!$G$18=4,(VLOOKUP(RINCIAN_RAB_JASA!A1026,'[1]HS_SEP 24'!$B$12:P1344,13,FALSE)),(VLOOKUP(RINCIAN_RAB_JASA!A1026,'[1]HS_SEP 24'!$B$12:$P$520,4,FALSE)))</f>
        <v>113561.47135382101</v>
      </c>
      <c r="H1026" s="66">
        <f>IF([1]ISIAN_RAB!$G$18=4,(VLOOKUP(A1026,'[1]HS_SEP 24'!$B$12:$P$519,14,FALSE)),(IF([1]ISIAN_RAB!$G$18=2,(VLOOKUP(A1026,'[1]HS_SEP 24'!$B$12:$P$519,7,FALSE)),(IF([1]ISIAN_RAB!$G$18=3,(VLOOKUP(A1026,'[1]HS_SEP 24'!$B$12:$P5343,9,FALSE)),(IF([1]ISIAN_RAB!$G$18=5,(VLOOKUP(A1026,'[1]HS_SEP 24'!$B$12:$P$519,11,FALSE)),"salah")))))))</f>
        <v>45279.6299757546</v>
      </c>
      <c r="I1026" s="52">
        <f t="shared" si="181"/>
        <v>1135614.7135382101</v>
      </c>
      <c r="J1026" s="66">
        <f t="shared" si="182"/>
        <v>452796.29975754599</v>
      </c>
      <c r="K1026" s="53">
        <f t="shared" si="183"/>
        <v>1588411.0132957562</v>
      </c>
    </row>
    <row r="1027" spans="1:11" x14ac:dyDescent="0.3">
      <c r="A1027" s="323">
        <v>67</v>
      </c>
      <c r="B1027" s="324" t="s">
        <v>124</v>
      </c>
      <c r="D1027" s="309" t="e">
        <f t="shared" si="178"/>
        <v>#REF!</v>
      </c>
      <c r="E1027" s="52" t="e">
        <f t="shared" si="179"/>
        <v>#REF!</v>
      </c>
      <c r="F1027" s="52" t="e">
        <f t="shared" si="180"/>
        <v>#REF!</v>
      </c>
      <c r="G1027" s="66" t="str">
        <f>IF([1]ISIAN_RAB!$G$18=4,(VLOOKUP(RINCIAN_RAB_JASA!A1027,'[1]HS_SEP 24'!$B$12:P1345,13,FALSE)),(VLOOKUP(RINCIAN_RAB_JASA!A1027,'[1]HS_SEP 24'!$B$12:$P$520,4,FALSE)))</f>
        <v>PLN</v>
      </c>
      <c r="H1027" s="66">
        <f>IF([1]ISIAN_RAB!$G$18=4,(VLOOKUP(A1027,'[1]HS_SEP 24'!$B$12:$P$519,14,FALSE)),(IF([1]ISIAN_RAB!$G$18=2,(VLOOKUP(A1027,'[1]HS_SEP 24'!$B$12:$P$519,7,FALSE)),(IF([1]ISIAN_RAB!$G$18=3,(VLOOKUP(A1027,'[1]HS_SEP 24'!$B$12:$P5344,9,FALSE)),(IF([1]ISIAN_RAB!$G$18=5,(VLOOKUP(A1027,'[1]HS_SEP 24'!$B$12:$P$519,11,FALSE)),"salah")))))))</f>
        <v>519518.33972181898</v>
      </c>
      <c r="I1027" s="52" t="e">
        <f t="shared" si="181"/>
        <v>#REF!</v>
      </c>
      <c r="J1027" s="66" t="e">
        <f t="shared" si="182"/>
        <v>#REF!</v>
      </c>
      <c r="K1027" s="53" t="e">
        <f t="shared" si="183"/>
        <v>#REF!</v>
      </c>
    </row>
    <row r="1028" spans="1:11" x14ac:dyDescent="0.3">
      <c r="A1028" s="307">
        <v>78</v>
      </c>
      <c r="B1028" s="308" t="str">
        <f>VLOOKUP(A1028,'[1]HS_SEP 24'!$B$12:$D$519,2,FALSE)</f>
        <v>Guy Insulator LV (TR) - belimbing</v>
      </c>
      <c r="D1028" s="309">
        <f t="shared" si="178"/>
        <v>22</v>
      </c>
      <c r="E1028" s="52">
        <f t="shared" si="179"/>
        <v>22</v>
      </c>
      <c r="F1028" s="52">
        <f t="shared" si="180"/>
        <v>0</v>
      </c>
      <c r="G1028" s="66">
        <f>IF([1]ISIAN_RAB!$G$18=4,(VLOOKUP(RINCIAN_RAB_JASA!A1028,'[1]HS_SEP 24'!$B$12:P1346,13,FALSE)),(VLOOKUP(RINCIAN_RAB_JASA!A1028,'[1]HS_SEP 24'!$B$12:$P$520,4,FALSE)))</f>
        <v>59374.769975855503</v>
      </c>
      <c r="H1028" s="66">
        <f>IF([1]ISIAN_RAB!$G$18=4,(VLOOKUP(A1028,'[1]HS_SEP 24'!$B$12:$P$519,14,FALSE)),(IF([1]ISIAN_RAB!$G$18=2,(VLOOKUP(A1028,'[1]HS_SEP 24'!$B$12:$P$519,7,FALSE)),(IF([1]ISIAN_RAB!$G$18=3,(VLOOKUP(A1028,'[1]HS_SEP 24'!$B$12:$P5345,9,FALSE)),(IF([1]ISIAN_RAB!$G$18=5,(VLOOKUP(A1028,'[1]HS_SEP 24'!$B$12:$P$519,11,FALSE)),"salah")))))))</f>
        <v>6244.9199966561</v>
      </c>
      <c r="I1028" s="52">
        <f t="shared" si="181"/>
        <v>1306244.939468821</v>
      </c>
      <c r="J1028" s="66">
        <f t="shared" si="182"/>
        <v>137388.23992643421</v>
      </c>
      <c r="K1028" s="53">
        <f t="shared" si="183"/>
        <v>1443633.1793952552</v>
      </c>
    </row>
    <row r="1029" spans="1:11" x14ac:dyDescent="0.3">
      <c r="A1029" s="307">
        <v>79</v>
      </c>
      <c r="B1029" s="308" t="str">
        <f>VLOOKUP(A1029,'[1]HS_SEP 24'!$B$12:$D$519,2,FALSE)</f>
        <v>Guy Insulator MV (TM) - belimbing</v>
      </c>
      <c r="D1029" s="309">
        <f t="shared" si="178"/>
        <v>0</v>
      </c>
      <c r="E1029" s="52">
        <f t="shared" si="179"/>
        <v>0</v>
      </c>
      <c r="F1029" s="52">
        <f t="shared" si="180"/>
        <v>0</v>
      </c>
      <c r="G1029" s="66">
        <f>IF([1]ISIAN_RAB!$G$18=4,(VLOOKUP(RINCIAN_RAB_JASA!A1029,'[1]HS_SEP 24'!$B$12:P1347,13,FALSE)),(VLOOKUP(RINCIAN_RAB_JASA!A1029,'[1]HS_SEP 24'!$B$12:$P$520,4,FALSE)))</f>
        <v>85302.995665312003</v>
      </c>
      <c r="H1029" s="66">
        <f>IF([1]ISIAN_RAB!$G$18=4,(VLOOKUP(A1029,'[1]HS_SEP 24'!$B$12:$P$519,14,FALSE)),(IF([1]ISIAN_RAB!$G$18=2,(VLOOKUP(A1029,'[1]HS_SEP 24'!$B$12:$P$519,7,FALSE)),(IF([1]ISIAN_RAB!$G$18=3,(VLOOKUP(A1029,'[1]HS_SEP 24'!$B$12:$P5346,9,FALSE)),(IF([1]ISIAN_RAB!$G$18=5,(VLOOKUP(A1029,'[1]HS_SEP 24'!$B$12:$P$519,11,FALSE)),"salah")))))))</f>
        <v>7205.2199961419001</v>
      </c>
      <c r="I1029" s="52">
        <f t="shared" si="181"/>
        <v>0</v>
      </c>
      <c r="J1029" s="66">
        <f t="shared" si="182"/>
        <v>0</v>
      </c>
      <c r="K1029" s="53">
        <f t="shared" si="183"/>
        <v>0</v>
      </c>
    </row>
    <row r="1030" spans="1:11" x14ac:dyDescent="0.3">
      <c r="A1030" s="307">
        <v>82</v>
      </c>
      <c r="B1030" s="308" t="str">
        <f>VLOOKUP(A1030,'[1]HS_SEP 24'!$B$12:$D$519,2,FALSE)</f>
        <v>Insulated Tension Joint 70 mm</v>
      </c>
      <c r="D1030" s="309" t="e">
        <f t="shared" si="178"/>
        <v>#REF!</v>
      </c>
      <c r="E1030" s="52" t="e">
        <f t="shared" si="179"/>
        <v>#REF!</v>
      </c>
      <c r="F1030" s="52">
        <f t="shared" si="180"/>
        <v>0</v>
      </c>
      <c r="G1030" s="66">
        <f>IF([1]ISIAN_RAB!$G$18=4,(VLOOKUP(RINCIAN_RAB_JASA!A1030,'[1]HS_SEP 24'!$B$12:P1348,13,FALSE)),(VLOOKUP(RINCIAN_RAB_JASA!A1030,'[1]HS_SEP 24'!$B$12:$P$520,4,FALSE)))</f>
        <v>49401.2999799112</v>
      </c>
      <c r="H1030" s="66">
        <f>IF([1]ISIAN_RAB!$G$18=4,(VLOOKUP(A1030,'[1]HS_SEP 24'!$B$12:$P$519,14,FALSE)),(IF([1]ISIAN_RAB!$G$18=2,(VLOOKUP(A1030,'[1]HS_SEP 24'!$B$12:$P$519,7,FALSE)),(IF([1]ISIAN_RAB!$G$18=3,(VLOOKUP(A1030,'[1]HS_SEP 24'!$B$12:$P5347,9,FALSE)),(IF([1]ISIAN_RAB!$G$18=5,(VLOOKUP(A1030,'[1]HS_SEP 24'!$B$12:$P$519,11,FALSE)),"salah")))))))</f>
        <v>6658.7399964345104</v>
      </c>
      <c r="I1030" s="52" t="e">
        <f t="shared" si="181"/>
        <v>#REF!</v>
      </c>
      <c r="J1030" s="66" t="e">
        <f t="shared" si="182"/>
        <v>#REF!</v>
      </c>
      <c r="K1030" s="53" t="e">
        <f t="shared" si="183"/>
        <v>#REF!</v>
      </c>
    </row>
    <row r="1031" spans="1:11" x14ac:dyDescent="0.3">
      <c r="A1031" s="312">
        <v>91</v>
      </c>
      <c r="B1031" s="308" t="str">
        <f>VLOOKUP(A1031,'[1]HS_SEP 24'!$B$12:$D$519,2,FALSE)</f>
        <v>L bouw 3 " PVC</v>
      </c>
      <c r="D1031" s="309" t="e">
        <f t="shared" si="178"/>
        <v>#REF!</v>
      </c>
      <c r="E1031" s="52" t="e">
        <f t="shared" si="179"/>
        <v>#REF!</v>
      </c>
      <c r="F1031" s="52">
        <f t="shared" si="180"/>
        <v>0</v>
      </c>
      <c r="G1031" s="66">
        <f>IF([1]ISIAN_RAB!$G$18=4,(VLOOKUP(RINCIAN_RAB_JASA!A1031,'[1]HS_SEP 24'!$B$12:P1349,13,FALSE)),(VLOOKUP(RINCIAN_RAB_JASA!A1031,'[1]HS_SEP 24'!$B$12:$P$520,4,FALSE)))</f>
        <v>68245.565672248296</v>
      </c>
      <c r="H1031" s="66">
        <f>IF([1]ISIAN_RAB!$G$18=4,(VLOOKUP(A1031,'[1]HS_SEP 24'!$B$12:$P$519,14,FALSE)),(IF([1]ISIAN_RAB!$G$18=2,(VLOOKUP(A1031,'[1]HS_SEP 24'!$B$12:$P$519,7,FALSE)),(IF([1]ISIAN_RAB!$G$18=3,(VLOOKUP(A1031,'[1]HS_SEP 24'!$B$12:$P5348,9,FALSE)),(IF([1]ISIAN_RAB!$G$18=5,(VLOOKUP(A1031,'[1]HS_SEP 24'!$B$12:$P$519,11,FALSE)),"salah")))))))</f>
        <v>6392.4299965771097</v>
      </c>
      <c r="I1031" s="52" t="e">
        <f t="shared" si="181"/>
        <v>#REF!</v>
      </c>
      <c r="J1031" s="66" t="e">
        <f t="shared" si="182"/>
        <v>#REF!</v>
      </c>
      <c r="K1031" s="53" t="e">
        <f t="shared" si="183"/>
        <v>#REF!</v>
      </c>
    </row>
    <row r="1032" spans="1:11" x14ac:dyDescent="0.3">
      <c r="A1032" s="312">
        <v>92</v>
      </c>
      <c r="B1032" s="308" t="str">
        <f>VLOOKUP(A1032,'[1]HS_SEP 24'!$B$12:$D$519,2,FALSE)</f>
        <v>L Bow 2" besi + sock draad dalam</v>
      </c>
      <c r="D1032" s="309" t="e">
        <f t="shared" si="178"/>
        <v>#REF!</v>
      </c>
      <c r="E1032" s="52" t="e">
        <f t="shared" si="179"/>
        <v>#REF!</v>
      </c>
      <c r="F1032" s="52">
        <f t="shared" si="180"/>
        <v>0</v>
      </c>
      <c r="G1032" s="66">
        <f>IF([1]ISIAN_RAB!$G$18=4,(VLOOKUP(RINCIAN_RAB_JASA!A1032,'[1]HS_SEP 24'!$B$12:P1350,13,FALSE)),(VLOOKUP(RINCIAN_RAB_JASA!A1032,'[1]HS_SEP 24'!$B$12:$P$520,4,FALSE)))</f>
        <v>157110.11543611201</v>
      </c>
      <c r="H1032" s="66">
        <f>IF([1]ISIAN_RAB!$G$18=4,(VLOOKUP(A1032,'[1]HS_SEP 24'!$B$12:$P$519,14,FALSE)),(IF([1]ISIAN_RAB!$G$18=2,(VLOOKUP(A1032,'[1]HS_SEP 24'!$B$12:$P$519,7,FALSE)),(IF([1]ISIAN_RAB!$G$18=3,(VLOOKUP(A1032,'[1]HS_SEP 24'!$B$12:$P5349,9,FALSE)),(IF([1]ISIAN_RAB!$G$18=5,(VLOOKUP(A1032,'[1]HS_SEP 24'!$B$12:$P$519,11,FALSE)),"salah")))))))</f>
        <v>10121.759994580199</v>
      </c>
      <c r="I1032" s="52" t="e">
        <f t="shared" si="181"/>
        <v>#REF!</v>
      </c>
      <c r="J1032" s="66" t="e">
        <f t="shared" si="182"/>
        <v>#REF!</v>
      </c>
      <c r="K1032" s="53" t="e">
        <f t="shared" si="183"/>
        <v>#REF!</v>
      </c>
    </row>
    <row r="1033" spans="1:11" x14ac:dyDescent="0.3">
      <c r="A1033" s="312">
        <v>93</v>
      </c>
      <c r="B1033" s="308" t="str">
        <f>VLOOKUP(A1033,'[1]HS_SEP 24'!$B$12:$D$519,2,FALSE)</f>
        <v>L Bow 3" besi + sock draad dalam</v>
      </c>
      <c r="D1033" s="309" t="e">
        <f t="shared" si="178"/>
        <v>#REF!</v>
      </c>
      <c r="E1033" s="52" t="e">
        <f t="shared" si="179"/>
        <v>#REF!</v>
      </c>
      <c r="F1033" s="52">
        <f t="shared" si="180"/>
        <v>0</v>
      </c>
      <c r="G1033" s="66">
        <f>IF([1]ISIAN_RAB!$G$18=4,(VLOOKUP(RINCIAN_RAB_JASA!A1033,'[1]HS_SEP 24'!$B$12:P1351,13,FALSE)),(VLOOKUP(RINCIAN_RAB_JASA!A1033,'[1]HS_SEP 24'!$B$12:$P$520,4,FALSE)))</f>
        <v>238619.464102967</v>
      </c>
      <c r="H1033" s="66">
        <f>IF([1]ISIAN_RAB!$G$18=4,(VLOOKUP(A1033,'[1]HS_SEP 24'!$B$12:$P$519,14,FALSE)),(IF([1]ISIAN_RAB!$G$18=2,(VLOOKUP(A1033,'[1]HS_SEP 24'!$B$12:$P$519,7,FALSE)),(IF([1]ISIAN_RAB!$G$18=3,(VLOOKUP(A1033,'[1]HS_SEP 24'!$B$12:$P5350,9,FALSE)),(IF([1]ISIAN_RAB!$G$18=5,(VLOOKUP(A1033,'[1]HS_SEP 24'!$B$12:$P$519,11,FALSE)),"salah")))))))</f>
        <v>11186.999994009801</v>
      </c>
      <c r="I1033" s="52" t="e">
        <f t="shared" si="181"/>
        <v>#REF!</v>
      </c>
      <c r="J1033" s="66" t="e">
        <f t="shared" si="182"/>
        <v>#REF!</v>
      </c>
      <c r="K1033" s="53" t="e">
        <f t="shared" si="183"/>
        <v>#REF!</v>
      </c>
    </row>
    <row r="1034" spans="1:11" x14ac:dyDescent="0.3">
      <c r="A1034" s="307">
        <v>94</v>
      </c>
      <c r="B1034" s="308" t="str">
        <f>VLOOKUP(A1034,'[1]HS_SEP 24'!$B$12:$D$519,2,FALSE)</f>
        <v>Large Angle Assembly (LAA) + komplit</v>
      </c>
      <c r="D1034" s="309">
        <f t="shared" si="178"/>
        <v>13</v>
      </c>
      <c r="E1034" s="52">
        <f t="shared" si="179"/>
        <v>13</v>
      </c>
      <c r="F1034" s="52">
        <f t="shared" si="180"/>
        <v>0</v>
      </c>
      <c r="G1034" s="66">
        <f>IF([1]ISIAN_RAB!$G$18=4,(VLOOKUP(RINCIAN_RAB_JASA!A1034,'[1]HS_SEP 24'!$B$12:P1352,13,FALSE)),(VLOOKUP(RINCIAN_RAB_JASA!A1034,'[1]HS_SEP 24'!$B$12:$P$520,4,FALSE)))</f>
        <v>120240.89995110501</v>
      </c>
      <c r="H1034" s="66">
        <f>IF([1]ISIAN_RAB!$G$18=4,(VLOOKUP(A1034,'[1]HS_SEP 24'!$B$12:$P$519,14,FALSE)),(IF([1]ISIAN_RAB!$G$18=2,(VLOOKUP(A1034,'[1]HS_SEP 24'!$B$12:$P$519,7,FALSE)),(IF([1]ISIAN_RAB!$G$18=3,(VLOOKUP(A1034,'[1]HS_SEP 24'!$B$12:$P5351,9,FALSE)),(IF([1]ISIAN_RAB!$G$18=5,(VLOOKUP(A1034,'[1]HS_SEP 24'!$B$12:$P$519,11,FALSE)),"salah")))))))</f>
        <v>53269.919971476098</v>
      </c>
      <c r="I1034" s="52">
        <f t="shared" si="181"/>
        <v>1563131.6993643651</v>
      </c>
      <c r="J1034" s="66">
        <f t="shared" si="182"/>
        <v>692508.95962918922</v>
      </c>
      <c r="K1034" s="53">
        <f t="shared" si="183"/>
        <v>2255640.6589935543</v>
      </c>
    </row>
    <row r="1035" spans="1:11" x14ac:dyDescent="0.3">
      <c r="A1035" s="307">
        <v>97</v>
      </c>
      <c r="B1035" s="308" t="e">
        <f>VLOOKUP(A1035,'[1]HS_SEP 24'!$B$12:$D$519,2,FALSE)</f>
        <v>#N/A</v>
      </c>
      <c r="D1035" s="309">
        <f t="shared" si="178"/>
        <v>0</v>
      </c>
      <c r="E1035" s="52" t="e">
        <f t="shared" si="179"/>
        <v>#N/A</v>
      </c>
      <c r="F1035" s="52" t="e">
        <f t="shared" si="180"/>
        <v>#N/A</v>
      </c>
      <c r="G1035" s="66" t="e">
        <f>IF([1]ISIAN_RAB!$G$18=4,(VLOOKUP(RINCIAN_RAB_JASA!A1035,'[1]HS_SEP 24'!$B$12:P1400,13,FALSE)),(VLOOKUP(RINCIAN_RAB_JASA!A1035,'[1]HS_SEP 24'!$B$12:$P$520,4,FALSE)))</f>
        <v>#N/A</v>
      </c>
      <c r="H1035" s="66" t="e">
        <f>IF([1]ISIAN_RAB!$G$18=4,(VLOOKUP(A1035,'[1]HS_SEP 24'!$B$12:$P$519,14,FALSE)),(IF([1]ISIAN_RAB!$G$18=2,(VLOOKUP(A1035,'[1]HS_SEP 24'!$B$12:$P$519,7,FALSE)),(IF([1]ISIAN_RAB!$G$18=3,(VLOOKUP(A1035,'[1]HS_SEP 24'!$B$12:$P5399,9,FALSE)),(IF([1]ISIAN_RAB!$G$18=5,(VLOOKUP(A1035,'[1]HS_SEP 24'!$B$12:$P$519,11,FALSE)),"salah")))))))</f>
        <v>#N/A</v>
      </c>
      <c r="I1035" s="52" t="e">
        <f t="shared" si="181"/>
        <v>#N/A</v>
      </c>
      <c r="J1035" s="66" t="e">
        <f t="shared" si="182"/>
        <v>#N/A</v>
      </c>
      <c r="K1035" s="53" t="e">
        <f t="shared" si="183"/>
        <v>#N/A</v>
      </c>
    </row>
    <row r="1036" spans="1:11" x14ac:dyDescent="0.3">
      <c r="A1036" s="312">
        <v>104</v>
      </c>
      <c r="B1036" s="308" t="str">
        <f>VLOOKUP(A1036,'[1]HS_SEP 24'!$B$12:$D$519,2,FALSE)</f>
        <v>NYA 35 sq mm (SPLN)</v>
      </c>
      <c r="D1036" s="309" t="e">
        <f t="shared" si="178"/>
        <v>#REF!</v>
      </c>
      <c r="E1036" s="52" t="e">
        <f t="shared" si="179"/>
        <v>#REF!</v>
      </c>
      <c r="F1036" s="52">
        <f t="shared" si="180"/>
        <v>0</v>
      </c>
      <c r="G1036" s="66">
        <f>IF([1]ISIAN_RAB!$G$18=4,(VLOOKUP(RINCIAN_RAB_JASA!A1036,'[1]HS_SEP 24'!$B$12:P1354,13,FALSE)),(VLOOKUP(RINCIAN_RAB_JASA!A1036,'[1]HS_SEP 24'!$B$12:$P$520,4,FALSE)))</f>
        <v>79269.512367765405</v>
      </c>
      <c r="H1036" s="66">
        <f>IF([1]ISIAN_RAB!$G$18=4,(VLOOKUP(A1036,'[1]HS_SEP 24'!$B$12:$P$519,14,FALSE)),(IF([1]ISIAN_RAB!$G$18=2,(VLOOKUP(A1036,'[1]HS_SEP 24'!$B$12:$P$519,7,FALSE)),(IF([1]ISIAN_RAB!$G$18=3,(VLOOKUP(A1036,'[1]HS_SEP 24'!$B$12:$P5353,9,FALSE)),(IF([1]ISIAN_RAB!$G$18=5,(VLOOKUP(A1036,'[1]HS_SEP 24'!$B$12:$P$519,11,FALSE)),"salah")))))))</f>
        <v>7685.3699958848001</v>
      </c>
      <c r="I1036" s="52" t="e">
        <f t="shared" si="181"/>
        <v>#REF!</v>
      </c>
      <c r="J1036" s="66" t="e">
        <f t="shared" si="182"/>
        <v>#REF!</v>
      </c>
      <c r="K1036" s="53" t="e">
        <f t="shared" si="183"/>
        <v>#REF!</v>
      </c>
    </row>
    <row r="1037" spans="1:11" x14ac:dyDescent="0.3">
      <c r="A1037" s="312">
        <v>105</v>
      </c>
      <c r="B1037" s="308" t="str">
        <f>VLOOKUP(A1037,'[1]HS_SEP 24'!$B$12:$D$519,2,FALSE)</f>
        <v>NYA 50 sq mm (SPLN)</v>
      </c>
      <c r="D1037" s="309" t="e">
        <f t="shared" si="178"/>
        <v>#REF!</v>
      </c>
      <c r="E1037" s="52" t="e">
        <f t="shared" si="179"/>
        <v>#REF!</v>
      </c>
      <c r="F1037" s="52">
        <f t="shared" si="180"/>
        <v>0</v>
      </c>
      <c r="G1037" s="66">
        <f>IF([1]ISIAN_RAB!$G$18=4,(VLOOKUP(RINCIAN_RAB_JASA!A1037,'[1]HS_SEP 24'!$B$12:P1355,13,FALSE)),(VLOOKUP(RINCIAN_RAB_JASA!A1037,'[1]HS_SEP 24'!$B$12:$P$520,4,FALSE)))</f>
        <v>92494.147162387701</v>
      </c>
      <c r="H1037" s="66">
        <f>IF([1]ISIAN_RAB!$G$18=4,(VLOOKUP(A1037,'[1]HS_SEP 24'!$B$12:$P$519,14,FALSE)),(IF([1]ISIAN_RAB!$G$18=2,(VLOOKUP(A1037,'[1]HS_SEP 24'!$B$12:$P$519,7,FALSE)),(IF([1]ISIAN_RAB!$G$18=3,(VLOOKUP(A1037,'[1]HS_SEP 24'!$B$12:$P5354,9,FALSE)),(IF([1]ISIAN_RAB!$G$18=5,(VLOOKUP(A1037,'[1]HS_SEP 24'!$B$12:$P$519,11,FALSE)),"salah")))))))</f>
        <v>11048.399994084</v>
      </c>
      <c r="I1037" s="52" t="e">
        <f t="shared" si="181"/>
        <v>#REF!</v>
      </c>
      <c r="J1037" s="66" t="e">
        <f t="shared" si="182"/>
        <v>#REF!</v>
      </c>
      <c r="K1037" s="53" t="e">
        <f t="shared" si="183"/>
        <v>#REF!</v>
      </c>
    </row>
    <row r="1038" spans="1:11" x14ac:dyDescent="0.3">
      <c r="A1038" s="312">
        <v>106</v>
      </c>
      <c r="B1038" s="308" t="str">
        <f>VLOOKUP(A1038,'[1]HS_SEP 24'!$B$12:$D$519,2,FALSE)</f>
        <v>NYAF 35 sq mm u/bawah Arrester (SPLN)</v>
      </c>
      <c r="D1038" s="309" t="e">
        <f t="shared" si="178"/>
        <v>#REF!</v>
      </c>
      <c r="E1038" s="52" t="e">
        <f t="shared" si="179"/>
        <v>#REF!</v>
      </c>
      <c r="F1038" s="52">
        <f t="shared" si="180"/>
        <v>0</v>
      </c>
      <c r="G1038" s="66">
        <f>IF([1]ISIAN_RAB!$G$18=4,(VLOOKUP(RINCIAN_RAB_JASA!A1038,'[1]HS_SEP 24'!$B$12:P1356,13,FALSE)),(VLOOKUP(RINCIAN_RAB_JASA!A1038,'[1]HS_SEP 24'!$B$12:$P$520,4,FALSE)))</f>
        <v>92467.116262398704</v>
      </c>
      <c r="H1038" s="66">
        <f>IF([1]ISIAN_RAB!$G$18=4,(VLOOKUP(A1038,'[1]HS_SEP 24'!$B$12:$P$519,14,FALSE)),(IF([1]ISIAN_RAB!$G$18=2,(VLOOKUP(A1038,'[1]HS_SEP 24'!$B$12:$P$519,7,FALSE)),(IF([1]ISIAN_RAB!$G$18=3,(VLOOKUP(A1038,'[1]HS_SEP 24'!$B$12:$P5355,9,FALSE)),(IF([1]ISIAN_RAB!$G$18=5,(VLOOKUP(A1038,'[1]HS_SEP 24'!$B$12:$P$519,11,FALSE)),"salah")))))))</f>
        <v>11048.399994084</v>
      </c>
      <c r="I1038" s="52" t="e">
        <f t="shared" si="181"/>
        <v>#REF!</v>
      </c>
      <c r="J1038" s="66" t="e">
        <f t="shared" si="182"/>
        <v>#REF!</v>
      </c>
      <c r="K1038" s="53" t="e">
        <f t="shared" si="183"/>
        <v>#REF!</v>
      </c>
    </row>
    <row r="1039" spans="1:11" x14ac:dyDescent="0.3">
      <c r="A1039" s="307">
        <v>160</v>
      </c>
      <c r="B1039" s="308" t="str">
        <f>VLOOKUP(A1039,'[1]HS_SEP 24'!$B$12:$D$519,2,FALSE)</f>
        <v>Penghalang panjat 9" HDG (l=35 mm, t=3,2 mm, besi 10 mm) lengkap Bolt&amp;Nut-HDG</v>
      </c>
      <c r="D1039" s="309">
        <f t="shared" si="178"/>
        <v>0</v>
      </c>
      <c r="E1039" s="52">
        <f t="shared" si="179"/>
        <v>0</v>
      </c>
      <c r="F1039" s="52">
        <f t="shared" si="180"/>
        <v>0</v>
      </c>
      <c r="G1039" s="66">
        <f>IF([1]ISIAN_RAB!$G$18=4,(VLOOKUP(RINCIAN_RAB_JASA!A1039,'[1]HS_SEP 24'!$B$12:P1357,13,FALSE)),(VLOOKUP(RINCIAN_RAB_JASA!A1039,'[1]HS_SEP 24'!$B$12:$P$520,4,FALSE)))</f>
        <v>220674.674910264</v>
      </c>
      <c r="H1039" s="66">
        <f>IF([1]ISIAN_RAB!$G$18=4,(VLOOKUP(A1039,'[1]HS_SEP 24'!$B$12:$P$519,14,FALSE)),(IF([1]ISIAN_RAB!$G$18=2,(VLOOKUP(A1039,'[1]HS_SEP 24'!$B$12:$P$519,7,FALSE)),(IF([1]ISIAN_RAB!$G$18=3,(VLOOKUP(A1039,'[1]HS_SEP 24'!$B$12:$P5356,9,FALSE)),(IF([1]ISIAN_RAB!$G$18=5,(VLOOKUP(A1039,'[1]HS_SEP 24'!$B$12:$P$519,11,FALSE)),"salah")))))))</f>
        <v>15981.5699914425</v>
      </c>
      <c r="I1039" s="52">
        <f t="shared" si="181"/>
        <v>0</v>
      </c>
      <c r="J1039" s="66">
        <f t="shared" si="182"/>
        <v>0</v>
      </c>
      <c r="K1039" s="53">
        <f t="shared" si="183"/>
        <v>0</v>
      </c>
    </row>
    <row r="1040" spans="1:11" x14ac:dyDescent="0.3">
      <c r="A1040" s="307">
        <v>204</v>
      </c>
      <c r="B1040" s="308" t="str">
        <f>VLOOKUP(A1040,'[1]HS_SEP 24'!$B$12:$D$519,2,FALSE)</f>
        <v>Pondasi type A (1 tiang) (91/u/2009)</v>
      </c>
      <c r="D1040" s="309" t="e">
        <f t="shared" si="178"/>
        <v>#REF!</v>
      </c>
      <c r="E1040" s="52" t="e">
        <f t="shared" si="179"/>
        <v>#REF!</v>
      </c>
      <c r="F1040" s="52">
        <f t="shared" si="180"/>
        <v>0</v>
      </c>
      <c r="G1040" s="66">
        <f>IF([1]ISIAN_RAB!$G$18=4,(VLOOKUP(RINCIAN_RAB_JASA!A1040,'[1]HS_SEP 24'!$B$12:P1358,13,FALSE)),(VLOOKUP(RINCIAN_RAB_JASA!A1040,'[1]HS_SEP 24'!$B$12:$P$520,4,FALSE)))</f>
        <v>492236.41719983501</v>
      </c>
      <c r="H1040" s="66">
        <f>IF([1]ISIAN_RAB!$G$18=4,(VLOOKUP(A1040,'[1]HS_SEP 24'!$B$12:$P$519,14,FALSE)),(IF([1]ISIAN_RAB!$G$18=2,(VLOOKUP(A1040,'[1]HS_SEP 24'!$B$12:$P$519,7,FALSE)),(IF([1]ISIAN_RAB!$G$18=3,(VLOOKUP(A1040,'[1]HS_SEP 24'!$B$12:$P5357,9,FALSE)),(IF([1]ISIAN_RAB!$G$18=5,(VLOOKUP(A1040,'[1]HS_SEP 24'!$B$12:$P$519,11,FALSE)),"salah")))))))</f>
        <v>254972.51986347299</v>
      </c>
      <c r="I1040" s="52" t="e">
        <f t="shared" si="181"/>
        <v>#REF!</v>
      </c>
      <c r="J1040" s="66" t="e">
        <f t="shared" si="182"/>
        <v>#REF!</v>
      </c>
      <c r="K1040" s="53" t="e">
        <f t="shared" si="183"/>
        <v>#REF!</v>
      </c>
    </row>
    <row r="1041" spans="1:11" x14ac:dyDescent="0.3">
      <c r="A1041" s="307">
        <v>205</v>
      </c>
      <c r="B1041" s="308" t="str">
        <f>VLOOKUP(A1041,'[1]HS_SEP 24'!$B$12:$D$519,2,FALSE)</f>
        <v>Pondasi type D (2 Tiang) (91/u/2009)</v>
      </c>
      <c r="D1041" s="309">
        <f t="shared" si="178"/>
        <v>0</v>
      </c>
      <c r="E1041" s="52">
        <f t="shared" si="179"/>
        <v>0</v>
      </c>
      <c r="F1041" s="52">
        <f t="shared" si="180"/>
        <v>0</v>
      </c>
      <c r="G1041" s="66">
        <f>IF([1]ISIAN_RAB!$G$18=4,(VLOOKUP(RINCIAN_RAB_JASA!A1041,'[1]HS_SEP 24'!$B$12:P1359,13,FALSE)),(VLOOKUP(RINCIAN_RAB_JASA!A1041,'[1]HS_SEP 24'!$B$12:$P$520,4,FALSE)))</f>
        <v>946608.13611506706</v>
      </c>
      <c r="H1041" s="66">
        <f>IF([1]ISIAN_RAB!$G$18=4,(VLOOKUP(A1041,'[1]HS_SEP 24'!$B$12:$P$519,14,FALSE)),(IF([1]ISIAN_RAB!$G$18=2,(VLOOKUP(A1041,'[1]HS_SEP 24'!$B$12:$P$519,7,FALSE)),(IF([1]ISIAN_RAB!$G$18=3,(VLOOKUP(A1041,'[1]HS_SEP 24'!$B$12:$P5358,9,FALSE)),(IF([1]ISIAN_RAB!$G$18=5,(VLOOKUP(A1041,'[1]HS_SEP 24'!$B$12:$P$519,11,FALSE)),"salah")))))))</f>
        <v>478072.97974401101</v>
      </c>
      <c r="I1041" s="52">
        <f t="shared" si="181"/>
        <v>0</v>
      </c>
      <c r="J1041" s="66">
        <f t="shared" si="182"/>
        <v>0</v>
      </c>
      <c r="K1041" s="53">
        <f t="shared" si="183"/>
        <v>0</v>
      </c>
    </row>
    <row r="1042" spans="1:11" x14ac:dyDescent="0.3">
      <c r="A1042" s="307">
        <v>208</v>
      </c>
      <c r="B1042" s="308" t="str">
        <f>VLOOKUP(A1042,'[1]HS_SEP 24'!$B$12:$D$519,2,FALSE)</f>
        <v>Safety Cost K3L</v>
      </c>
      <c r="D1042" s="309" t="e">
        <f t="shared" si="178"/>
        <v>#REF!</v>
      </c>
      <c r="E1042" s="52" t="e">
        <f t="shared" si="179"/>
        <v>#REF!</v>
      </c>
      <c r="F1042" s="52">
        <f t="shared" si="180"/>
        <v>0</v>
      </c>
      <c r="G1042" s="66">
        <f>IF([1]ISIAN_RAB!$G$18=4,(VLOOKUP(RINCIAN_RAB_JASA!A1042,'[1]HS_SEP 24'!$B$12:P1360,13,FALSE)),(VLOOKUP(RINCIAN_RAB_JASA!A1042,'[1]HS_SEP 24'!$B$12:$P$520,4,FALSE)))</f>
        <v>0</v>
      </c>
      <c r="H1042" s="66">
        <f>IF([1]ISIAN_RAB!$G$18=4,(VLOOKUP(A1042,'[1]HS_SEP 24'!$B$12:$P$519,14,FALSE)),(IF([1]ISIAN_RAB!$G$18=2,(VLOOKUP(A1042,'[1]HS_SEP 24'!$B$12:$P$519,7,FALSE)),(IF([1]ISIAN_RAB!$G$18=3,(VLOOKUP(A1042,'[1]HS_SEP 24'!$B$12:$P5359,9,FALSE)),(IF([1]ISIAN_RAB!$G$18=5,(VLOOKUP(A1042,'[1]HS_SEP 24'!$B$12:$P$519,11,FALSE)),"salah")))))))</f>
        <v>259759.16986090899</v>
      </c>
      <c r="I1042" s="52" t="e">
        <f t="shared" si="181"/>
        <v>#REF!</v>
      </c>
      <c r="J1042" s="66" t="e">
        <f t="shared" si="182"/>
        <v>#REF!</v>
      </c>
      <c r="K1042" s="53" t="e">
        <f t="shared" si="183"/>
        <v>#REF!</v>
      </c>
    </row>
    <row r="1043" spans="1:11" x14ac:dyDescent="0.3">
      <c r="A1043" s="307">
        <v>228</v>
      </c>
      <c r="B1043" s="308" t="str">
        <f>VLOOKUP(A1043,'[1]HS_SEP 24'!$B$12:$D$519,2,FALSE)</f>
        <v>Single Guy Wire Band 6" - (t = 6 mm x 35 mm) HDG TR lengkap Nut-HDG</v>
      </c>
      <c r="D1043" s="309">
        <f t="shared" si="178"/>
        <v>22</v>
      </c>
      <c r="E1043" s="52">
        <f t="shared" si="179"/>
        <v>22</v>
      </c>
      <c r="F1043" s="52">
        <f t="shared" si="180"/>
        <v>0</v>
      </c>
      <c r="G1043" s="66">
        <f>IF([1]ISIAN_RAB!$G$18=4,(VLOOKUP(RINCIAN_RAB_JASA!A1043,'[1]HS_SEP 24'!$B$12:P1361,13,FALSE)),(VLOOKUP(RINCIAN_RAB_JASA!A1043,'[1]HS_SEP 24'!$B$12:$P$520,4,FALSE)))</f>
        <v>80554.878267242806</v>
      </c>
      <c r="H1043" s="66">
        <f>IF([1]ISIAN_RAB!$G$18=4,(VLOOKUP(A1043,'[1]HS_SEP 24'!$B$12:$P$519,14,FALSE)),(IF([1]ISIAN_RAB!$G$18=2,(VLOOKUP(A1043,'[1]HS_SEP 24'!$B$12:$P$519,7,FALSE)),(IF([1]ISIAN_RAB!$G$18=3,(VLOOKUP(A1043,'[1]HS_SEP 24'!$B$12:$P5360,9,FALSE)),(IF([1]ISIAN_RAB!$G$18=5,(VLOOKUP(A1043,'[1]HS_SEP 24'!$B$12:$P$519,11,FALSE)),"salah")))))))</f>
        <v>9589.1399948653998</v>
      </c>
      <c r="I1043" s="52">
        <f t="shared" si="181"/>
        <v>1772207.3218793417</v>
      </c>
      <c r="J1043" s="66">
        <f t="shared" si="182"/>
        <v>210961.0798870388</v>
      </c>
      <c r="K1043" s="53">
        <f t="shared" si="183"/>
        <v>1983168.4017663805</v>
      </c>
    </row>
    <row r="1044" spans="1:11" x14ac:dyDescent="0.3">
      <c r="A1044" s="307">
        <v>236</v>
      </c>
      <c r="B1044" s="308" t="str">
        <f>VLOOKUP(A1044,'[1]HS_SEP 24'!$B$12:$D$519,2,FALSE)</f>
        <v>Small Angle Assembly (SAA) + komplit</v>
      </c>
      <c r="D1044" s="309">
        <f t="shared" si="178"/>
        <v>25</v>
      </c>
      <c r="E1044" s="52">
        <f t="shared" si="179"/>
        <v>25</v>
      </c>
      <c r="F1044" s="52">
        <f t="shared" si="180"/>
        <v>0</v>
      </c>
      <c r="G1044" s="66">
        <f>IF([1]ISIAN_RAB!$G$18=4,(VLOOKUP(RINCIAN_RAB_JASA!A1044,'[1]HS_SEP 24'!$B$12:P1362,13,FALSE)),(VLOOKUP(RINCIAN_RAB_JASA!A1044,'[1]HS_SEP 24'!$B$12:$P$520,4,FALSE)))</f>
        <v>89688.526163528601</v>
      </c>
      <c r="H1044" s="66">
        <f>IF([1]ISIAN_RAB!$G$18=4,(VLOOKUP(A1044,'[1]HS_SEP 24'!$B$12:$P$519,14,FALSE)),(IF([1]ISIAN_RAB!$G$18=2,(VLOOKUP(A1044,'[1]HS_SEP 24'!$B$12:$P$519,7,FALSE)),(IF([1]ISIAN_RAB!$G$18=3,(VLOOKUP(A1044,'[1]HS_SEP 24'!$B$12:$P5361,9,FALSE)),(IF([1]ISIAN_RAB!$G$18=5,(VLOOKUP(A1044,'[1]HS_SEP 24'!$B$12:$P$519,11,FALSE)),"salah")))))))</f>
        <v>26634.9599857381</v>
      </c>
      <c r="I1044" s="52">
        <f t="shared" si="181"/>
        <v>2242213.154088215</v>
      </c>
      <c r="J1044" s="66">
        <f t="shared" si="182"/>
        <v>665873.99964345247</v>
      </c>
      <c r="K1044" s="53">
        <f t="shared" si="183"/>
        <v>2908087.1537316674</v>
      </c>
    </row>
    <row r="1045" spans="1:11" x14ac:dyDescent="0.3">
      <c r="A1045" s="312">
        <v>245</v>
      </c>
      <c r="B1045" s="308" t="str">
        <f>VLOOKUP(A1045,'[1]HS_SEP 24'!$B$12:$D$519,2,FALSE)</f>
        <v>Terminal Lug 35 mm - Cu 1 Hole</v>
      </c>
      <c r="D1045" s="309" t="e">
        <f t="shared" si="178"/>
        <v>#REF!</v>
      </c>
      <c r="E1045" s="52" t="e">
        <f t="shared" si="179"/>
        <v>#REF!</v>
      </c>
      <c r="F1045" s="52" t="e">
        <f t="shared" si="180"/>
        <v>#REF!</v>
      </c>
      <c r="G1045" s="66" t="str">
        <f>IF([1]ISIAN_RAB!$G$18=4,(VLOOKUP(RINCIAN_RAB_JASA!A1045,'[1]HS_SEP 24'!$B$12:P1363,13,FALSE)),(VLOOKUP(RINCIAN_RAB_JASA!A1045,'[1]HS_SEP 24'!$B$12:$P$520,4,FALSE)))</f>
        <v>PLN</v>
      </c>
      <c r="H1045" s="66">
        <f>IF([1]ISIAN_RAB!$G$18=4,(VLOOKUP(A1045,'[1]HS_SEP 24'!$B$12:$P$519,14,FALSE)),(IF([1]ISIAN_RAB!$G$18=2,(VLOOKUP(A1045,'[1]HS_SEP 24'!$B$12:$P$519,7,FALSE)),(IF([1]ISIAN_RAB!$G$18=3,(VLOOKUP(A1045,'[1]HS_SEP 24'!$B$12:$P5362,9,FALSE)),(IF([1]ISIAN_RAB!$G$18=5,(VLOOKUP(A1045,'[1]HS_SEP 24'!$B$12:$P$519,11,FALSE)),"salah")))))))</f>
        <v>8790.2099952932003</v>
      </c>
      <c r="I1045" s="52" t="e">
        <f t="shared" si="181"/>
        <v>#REF!</v>
      </c>
      <c r="J1045" s="66" t="e">
        <f t="shared" si="182"/>
        <v>#REF!</v>
      </c>
      <c r="K1045" s="53" t="e">
        <f t="shared" si="183"/>
        <v>#REF!</v>
      </c>
    </row>
    <row r="1046" spans="1:11" x14ac:dyDescent="0.3">
      <c r="A1046" s="312">
        <v>246</v>
      </c>
      <c r="B1046" s="308" t="str">
        <f>VLOOKUP(A1046,'[1]HS_SEP 24'!$B$12:$D$519,2,FALSE)</f>
        <v>Terminal Lug 50 mm - Cu 1 Hole</v>
      </c>
      <c r="D1046" s="309" t="e">
        <f t="shared" si="178"/>
        <v>#REF!</v>
      </c>
      <c r="E1046" s="52" t="e">
        <f t="shared" si="179"/>
        <v>#REF!</v>
      </c>
      <c r="F1046" s="52" t="e">
        <f t="shared" si="180"/>
        <v>#REF!</v>
      </c>
      <c r="G1046" s="66" t="str">
        <f>IF([1]ISIAN_RAB!$G$18=4,(VLOOKUP(RINCIAN_RAB_JASA!A1046,'[1]HS_SEP 24'!$B$12:P1364,13,FALSE)),(VLOOKUP(RINCIAN_RAB_JASA!A1046,'[1]HS_SEP 24'!$B$12:$P$520,4,FALSE)))</f>
        <v>PLN</v>
      </c>
      <c r="H1046" s="66">
        <f>IF([1]ISIAN_RAB!$G$18=4,(VLOOKUP(A1046,'[1]HS_SEP 24'!$B$12:$P$519,14,FALSE)),(IF([1]ISIAN_RAB!$G$18=2,(VLOOKUP(A1046,'[1]HS_SEP 24'!$B$12:$P$519,7,FALSE)),(IF([1]ISIAN_RAB!$G$18=3,(VLOOKUP(A1046,'[1]HS_SEP 24'!$B$12:$P5363,9,FALSE)),(IF([1]ISIAN_RAB!$G$18=5,(VLOOKUP(A1046,'[1]HS_SEP 24'!$B$12:$P$519,11,FALSE)),"salah")))))))</f>
        <v>11719.6199937246</v>
      </c>
      <c r="I1046" s="52" t="e">
        <f t="shared" si="181"/>
        <v>#REF!</v>
      </c>
      <c r="J1046" s="66" t="e">
        <f t="shared" si="182"/>
        <v>#REF!</v>
      </c>
      <c r="K1046" s="53" t="e">
        <f t="shared" si="183"/>
        <v>#REF!</v>
      </c>
    </row>
    <row r="1047" spans="1:11" x14ac:dyDescent="0.3">
      <c r="A1047" s="307">
        <v>247</v>
      </c>
      <c r="B1047" s="308" t="str">
        <f>VLOOKUP(A1047,'[1]HS_SEP 24'!$B$12:$D$519,2,FALSE)</f>
        <v>Terminal Lug 70 mm - Al/Cu 1 Hole</v>
      </c>
      <c r="D1047" s="309">
        <f t="shared" si="178"/>
        <v>5</v>
      </c>
      <c r="E1047" s="52">
        <f t="shared" si="179"/>
        <v>0</v>
      </c>
      <c r="F1047" s="52">
        <f t="shared" si="180"/>
        <v>5</v>
      </c>
      <c r="G1047" s="66" t="str">
        <f>IF([1]ISIAN_RAB!$G$18=4,(VLOOKUP(RINCIAN_RAB_JASA!A1047,'[1]HS_SEP 24'!$B$12:P1365,13,FALSE)),(VLOOKUP(RINCIAN_RAB_JASA!A1047,'[1]HS_SEP 24'!$B$12:$P$520,4,FALSE)))</f>
        <v>PLN</v>
      </c>
      <c r="H1047" s="66">
        <f>IF([1]ISIAN_RAB!$G$18=4,(VLOOKUP(A1047,'[1]HS_SEP 24'!$B$12:$P$519,14,FALSE)),(IF([1]ISIAN_RAB!$G$18=2,(VLOOKUP(A1047,'[1]HS_SEP 24'!$B$12:$P$519,7,FALSE)),(IF([1]ISIAN_RAB!$G$18=3,(VLOOKUP(A1047,'[1]HS_SEP 24'!$B$12:$P5364,9,FALSE)),(IF([1]ISIAN_RAB!$G$18=5,(VLOOKUP(A1047,'[1]HS_SEP 24'!$B$12:$P$519,11,FALSE)),"salah")))))))</f>
        <v>11719.6199937246</v>
      </c>
      <c r="I1047" s="52" t="str">
        <f t="shared" si="181"/>
        <v>PLN</v>
      </c>
      <c r="J1047" s="66">
        <f t="shared" si="182"/>
        <v>58598.099968622999</v>
      </c>
      <c r="K1047" s="53">
        <f t="shared" si="183"/>
        <v>58598.099968622999</v>
      </c>
    </row>
    <row r="1048" spans="1:11" x14ac:dyDescent="0.3">
      <c r="A1048" s="312">
        <v>248</v>
      </c>
      <c r="B1048" s="308" t="str">
        <f>VLOOKUP(A1048,'[1]HS_SEP 24'!$B$12:$D$519,2,FALSE)</f>
        <v>Terminal Lug 70 mm - Cu 1 Hole</v>
      </c>
      <c r="D1048" s="309" t="e">
        <f t="shared" si="178"/>
        <v>#REF!</v>
      </c>
      <c r="E1048" s="52" t="e">
        <f t="shared" si="179"/>
        <v>#REF!</v>
      </c>
      <c r="F1048" s="52" t="e">
        <f t="shared" si="180"/>
        <v>#REF!</v>
      </c>
      <c r="G1048" s="66" t="str">
        <f>IF([1]ISIAN_RAB!$G$18=4,(VLOOKUP(RINCIAN_RAB_JASA!A1048,'[1]HS_SEP 24'!$B$12:P1366,13,FALSE)),(VLOOKUP(RINCIAN_RAB_JASA!A1048,'[1]HS_SEP 24'!$B$12:$P$520,4,FALSE)))</f>
        <v>PLN</v>
      </c>
      <c r="H1048" s="66">
        <f>IF([1]ISIAN_RAB!$G$18=4,(VLOOKUP(A1048,'[1]HS_SEP 24'!$B$12:$P$519,14,FALSE)),(IF([1]ISIAN_RAB!$G$18=2,(VLOOKUP(A1048,'[1]HS_SEP 24'!$B$12:$P$519,7,FALSE)),(IF([1]ISIAN_RAB!$G$18=3,(VLOOKUP(A1048,'[1]HS_SEP 24'!$B$12:$P5365,9,FALSE)),(IF([1]ISIAN_RAB!$G$18=5,(VLOOKUP(A1048,'[1]HS_SEP 24'!$B$12:$P$519,11,FALSE)),"salah")))))))</f>
        <v>11719.6199937246</v>
      </c>
      <c r="I1048" s="52" t="e">
        <f t="shared" si="181"/>
        <v>#REF!</v>
      </c>
      <c r="J1048" s="66" t="e">
        <f t="shared" si="182"/>
        <v>#REF!</v>
      </c>
      <c r="K1048" s="53" t="e">
        <f t="shared" si="183"/>
        <v>#REF!</v>
      </c>
    </row>
    <row r="1049" spans="1:11" x14ac:dyDescent="0.3">
      <c r="A1049" s="312">
        <v>252</v>
      </c>
      <c r="B1049" s="308" t="str">
        <f>VLOOKUP(A1049,'[1]HS_SEP 24'!$B$12:$D$519,2,FALSE)</f>
        <v>Terminal Lug 150 mm - Cu 1 Hole</v>
      </c>
      <c r="D1049" s="309" t="e">
        <f t="shared" si="178"/>
        <v>#REF!</v>
      </c>
      <c r="E1049" s="52" t="e">
        <f t="shared" si="179"/>
        <v>#REF!</v>
      </c>
      <c r="F1049" s="52" t="e">
        <f t="shared" si="180"/>
        <v>#REF!</v>
      </c>
      <c r="G1049" s="66" t="str">
        <f>IF([1]ISIAN_RAB!$G$18=4,(VLOOKUP(RINCIAN_RAB_JASA!A1049,'[1]HS_SEP 24'!$B$12:P1367,13,FALSE)),(VLOOKUP(RINCIAN_RAB_JASA!A1049,'[1]HS_SEP 24'!$B$12:$P$520,4,FALSE)))</f>
        <v>PLN</v>
      </c>
      <c r="H1049" s="66">
        <f>IF([1]ISIAN_RAB!$G$18=4,(VLOOKUP(A1049,'[1]HS_SEP 24'!$B$12:$P$519,14,FALSE)),(IF([1]ISIAN_RAB!$G$18=2,(VLOOKUP(A1049,'[1]HS_SEP 24'!$B$12:$P$519,7,FALSE)),(IF([1]ISIAN_RAB!$G$18=3,(VLOOKUP(A1049,'[1]HS_SEP 24'!$B$12:$P5366,9,FALSE)),(IF([1]ISIAN_RAB!$G$18=5,(VLOOKUP(A1049,'[1]HS_SEP 24'!$B$12:$P$519,11,FALSE)),"salah")))))))</f>
        <v>12784.859993154199</v>
      </c>
      <c r="I1049" s="52" t="e">
        <f t="shared" si="181"/>
        <v>#REF!</v>
      </c>
      <c r="J1049" s="66" t="e">
        <f t="shared" si="182"/>
        <v>#REF!</v>
      </c>
      <c r="K1049" s="53" t="e">
        <f t="shared" si="183"/>
        <v>#REF!</v>
      </c>
    </row>
    <row r="1050" spans="1:11" x14ac:dyDescent="0.3">
      <c r="A1050" s="307">
        <v>259</v>
      </c>
      <c r="B1050" s="308" t="str">
        <f>VLOOKUP(A1050,'[1]HS_SEP 24'!$B$12:$D$519,2,FALSE)</f>
        <v>AAAC - 70 sq mm</v>
      </c>
      <c r="D1050" s="309">
        <f t="shared" si="178"/>
        <v>40</v>
      </c>
      <c r="E1050" s="52">
        <f t="shared" si="179"/>
        <v>0</v>
      </c>
      <c r="F1050" s="52">
        <f t="shared" si="180"/>
        <v>40</v>
      </c>
      <c r="G1050" s="66" t="str">
        <f>IF([1]ISIAN_RAB!$G$18=4,(VLOOKUP(RINCIAN_RAB_JASA!A1050,'[1]HS_SEP 24'!$B$12:P1368,13,FALSE)),(VLOOKUP(RINCIAN_RAB_JASA!A1050,'[1]HS_SEP 24'!$B$12:$P$520,4,FALSE)))</f>
        <v>PLN</v>
      </c>
      <c r="H1050" s="66">
        <f>IF([1]ISIAN_RAB!$G$18=4,(VLOOKUP(A1050,'[1]HS_SEP 24'!$B$12:$P$519,14,FALSE)),(IF([1]ISIAN_RAB!$G$18=2,(VLOOKUP(A1050,'[1]HS_SEP 24'!$B$12:$P$519,7,FALSE)),(IF([1]ISIAN_RAB!$G$18=3,(VLOOKUP(A1050,'[1]HS_SEP 24'!$B$12:$P5367,9,FALSE)),(IF([1]ISIAN_RAB!$G$18=5,(VLOOKUP(A1050,'[1]HS_SEP 24'!$B$12:$P$519,11,FALSE)),"salah")))))))</f>
        <v>1804.76999903362</v>
      </c>
      <c r="I1050" s="52" t="str">
        <f t="shared" si="181"/>
        <v>PLN</v>
      </c>
      <c r="J1050" s="66">
        <f t="shared" si="182"/>
        <v>72190.799961344805</v>
      </c>
      <c r="K1050" s="53">
        <f t="shared" si="183"/>
        <v>72190.799961344805</v>
      </c>
    </row>
    <row r="1051" spans="1:11" x14ac:dyDescent="0.3">
      <c r="A1051" s="307">
        <v>263</v>
      </c>
      <c r="B1051" s="308" t="str">
        <f>VLOOKUP(A1051,'[1]HS_SEP 24'!$B$12:$D$519,2,FALSE)</f>
        <v>AAAC - S 150 sq mm</v>
      </c>
      <c r="D1051" s="309">
        <f t="shared" si="178"/>
        <v>0</v>
      </c>
      <c r="E1051" s="52">
        <f t="shared" si="179"/>
        <v>0</v>
      </c>
      <c r="F1051" s="52">
        <f t="shared" si="180"/>
        <v>0</v>
      </c>
      <c r="G1051" s="66" t="str">
        <f>IF([1]ISIAN_RAB!$G$18=4,(VLOOKUP(RINCIAN_RAB_JASA!A1051,'[1]HS_SEP 24'!$B$12:P1369,13,FALSE)),(VLOOKUP(RINCIAN_RAB_JASA!A1051,'[1]HS_SEP 24'!$B$12:$P$520,4,FALSE)))</f>
        <v>PLN</v>
      </c>
      <c r="H1051" s="66">
        <f>IF([1]ISIAN_RAB!$G$18=4,(VLOOKUP(A1051,'[1]HS_SEP 24'!$B$12:$P$519,14,FALSE)),(IF([1]ISIAN_RAB!$G$18=2,(VLOOKUP(A1051,'[1]HS_SEP 24'!$B$12:$P$519,7,FALSE)),(IF([1]ISIAN_RAB!$G$18=3,(VLOOKUP(A1051,'[1]HS_SEP 24'!$B$12:$P5368,9,FALSE)),(IF([1]ISIAN_RAB!$G$18=5,(VLOOKUP(A1051,'[1]HS_SEP 24'!$B$12:$P$519,11,FALSE)),"salah")))))))</f>
        <v>4553.9999975615201</v>
      </c>
      <c r="I1051" s="52" t="str">
        <f t="shared" si="181"/>
        <v>PLN</v>
      </c>
      <c r="J1051" s="66">
        <f t="shared" si="182"/>
        <v>0</v>
      </c>
      <c r="K1051" s="53">
        <f t="shared" si="183"/>
        <v>0</v>
      </c>
    </row>
    <row r="1052" spans="1:11" x14ac:dyDescent="0.3">
      <c r="A1052" s="307">
        <v>267</v>
      </c>
      <c r="B1052" s="308" t="str">
        <f>VLOOKUP(A1052,'[1]HS_SEP 24'!$B$12:$D$519,2,FALSE)</f>
        <v>Arm Tie Band 8"(TM) (t = 6 mm x 42 mm) HDG TM lengkap Bolt&amp;Nut-HDG</v>
      </c>
      <c r="D1052" s="309">
        <f t="shared" si="178"/>
        <v>0</v>
      </c>
      <c r="E1052" s="52">
        <f t="shared" si="179"/>
        <v>0</v>
      </c>
      <c r="F1052" s="52">
        <f t="shared" si="180"/>
        <v>0</v>
      </c>
      <c r="G1052" s="66">
        <f>IF([1]ISIAN_RAB!$G$18=4,(VLOOKUP(RINCIAN_RAB_JASA!A1052,'[1]HS_SEP 24'!$B$12:P1370,13,FALSE)),(VLOOKUP(RINCIAN_RAB_JASA!A1052,'[1]HS_SEP 24'!$B$12:$P$520,4,FALSE)))</f>
        <v>83629</v>
      </c>
      <c r="H1052" s="66">
        <f>IF([1]ISIAN_RAB!$G$18=4,(VLOOKUP(A1052,'[1]HS_SEP 24'!$B$12:$P$519,14,FALSE)),(IF([1]ISIAN_RAB!$G$18=2,(VLOOKUP(A1052,'[1]HS_SEP 24'!$B$12:$P$519,7,FALSE)),(IF([1]ISIAN_RAB!$G$18=3,(VLOOKUP(A1052,'[1]HS_SEP 24'!$B$12:$P5369,9,FALSE)),(IF([1]ISIAN_RAB!$G$18=5,(VLOOKUP(A1052,'[1]HS_SEP 24'!$B$12:$P$519,11,FALSE)),"salah")))))))</f>
        <v>23971.859987164</v>
      </c>
      <c r="I1052" s="52">
        <f t="shared" si="181"/>
        <v>0</v>
      </c>
      <c r="J1052" s="66">
        <f t="shared" si="182"/>
        <v>0</v>
      </c>
      <c r="K1052" s="53">
        <f t="shared" si="183"/>
        <v>0</v>
      </c>
    </row>
    <row r="1053" spans="1:11" x14ac:dyDescent="0.3">
      <c r="A1053" s="307">
        <v>269</v>
      </c>
      <c r="B1053" s="308" t="str">
        <f>VLOOKUP(A1053,'[1]HS_SEP 24'!$B$12:$D$519,2,FALSE)</f>
        <v>Arm Tie Type 750 - 3/4" - (t=2,3 mm)</v>
      </c>
      <c r="D1053" s="309">
        <f t="shared" si="178"/>
        <v>1</v>
      </c>
      <c r="E1053" s="52">
        <f t="shared" si="179"/>
        <v>1</v>
      </c>
      <c r="F1053" s="52">
        <f t="shared" si="180"/>
        <v>0</v>
      </c>
      <c r="G1053" s="66">
        <f>IF([1]ISIAN_RAB!$G$18=4,(VLOOKUP(RINCIAN_RAB_JASA!A1053,'[1]HS_SEP 24'!$B$12:P1371,13,FALSE)),(VLOOKUP(RINCIAN_RAB_JASA!A1053,'[1]HS_SEP 24'!$B$12:$P$520,4,FALSE)))</f>
        <v>59012</v>
      </c>
      <c r="H1053" s="66">
        <f>IF([1]ISIAN_RAB!$G$18=4,(VLOOKUP(A1053,'[1]HS_SEP 24'!$B$12:$P$519,14,FALSE)),(IF([1]ISIAN_RAB!$G$18=2,(VLOOKUP(A1053,'[1]HS_SEP 24'!$B$12:$P$519,7,FALSE)),(IF([1]ISIAN_RAB!$G$18=3,(VLOOKUP(A1053,'[1]HS_SEP 24'!$B$12:$P5370,9,FALSE)),(IF([1]ISIAN_RAB!$G$18=5,(VLOOKUP(A1053,'[1]HS_SEP 24'!$B$12:$P$519,11,FALSE)),"salah")))))))</f>
        <v>4794.5699974326999</v>
      </c>
      <c r="I1053" s="52">
        <f t="shared" si="181"/>
        <v>59012</v>
      </c>
      <c r="J1053" s="66">
        <f t="shared" si="182"/>
        <v>4794.5699974326999</v>
      </c>
      <c r="K1053" s="53">
        <f t="shared" si="183"/>
        <v>63806.5699974327</v>
      </c>
    </row>
    <row r="1054" spans="1:11" x14ac:dyDescent="0.3">
      <c r="A1054" s="307">
        <v>270</v>
      </c>
      <c r="B1054" s="308" t="str">
        <f>VLOOKUP(A1054,'[1]HS_SEP 24'!$B$12:$D$519,2,FALSE)</f>
        <v>Arm Tie Type 900 - 3/4" - (t=2,3 mm)</v>
      </c>
      <c r="D1054" s="309">
        <f t="shared" si="178"/>
        <v>0</v>
      </c>
      <c r="E1054" s="52">
        <f t="shared" si="179"/>
        <v>0</v>
      </c>
      <c r="F1054" s="52">
        <f t="shared" si="180"/>
        <v>0</v>
      </c>
      <c r="G1054" s="66">
        <f>IF([1]ISIAN_RAB!$G$18=4,(VLOOKUP(RINCIAN_RAB_JASA!A1054,'[1]HS_SEP 24'!$B$12:P1372,13,FALSE)),(VLOOKUP(RINCIAN_RAB_JASA!A1054,'[1]HS_SEP 24'!$B$12:$P$520,4,FALSE)))</f>
        <v>66518</v>
      </c>
      <c r="H1054" s="66">
        <f>IF([1]ISIAN_RAB!$G$18=4,(VLOOKUP(A1054,'[1]HS_SEP 24'!$B$12:$P$519,14,FALSE)),(IF([1]ISIAN_RAB!$G$18=2,(VLOOKUP(A1054,'[1]HS_SEP 24'!$B$12:$P$519,7,FALSE)),(IF([1]ISIAN_RAB!$G$18=3,(VLOOKUP(A1054,'[1]HS_SEP 24'!$B$12:$P5371,9,FALSE)),(IF([1]ISIAN_RAB!$G$18=5,(VLOOKUP(A1054,'[1]HS_SEP 24'!$B$12:$P$519,11,FALSE)),"salah")))))))</f>
        <v>4794.5699974326999</v>
      </c>
      <c r="I1054" s="52">
        <f t="shared" si="181"/>
        <v>0</v>
      </c>
      <c r="J1054" s="66">
        <f t="shared" si="182"/>
        <v>0</v>
      </c>
      <c r="K1054" s="53">
        <f t="shared" si="183"/>
        <v>0</v>
      </c>
    </row>
    <row r="1055" spans="1:11" x14ac:dyDescent="0.3">
      <c r="A1055" s="307">
        <v>287</v>
      </c>
      <c r="B1055" s="308" t="str">
        <f>VLOOKUP(A1055,'[1]HS_SEP 24'!$B$12:$D$519,2,FALSE)</f>
        <v>Bolt &amp; Nut M.16 x 400 (besi as) Double Arm - HDG</v>
      </c>
      <c r="D1055" s="309">
        <f t="shared" si="178"/>
        <v>2</v>
      </c>
      <c r="E1055" s="52">
        <f t="shared" si="179"/>
        <v>2</v>
      </c>
      <c r="F1055" s="52">
        <f t="shared" si="180"/>
        <v>0</v>
      </c>
      <c r="G1055" s="66">
        <f>IF([1]ISIAN_RAB!$G$18=4,(VLOOKUP(RINCIAN_RAB_JASA!A1055,'[1]HS_SEP 24'!$B$12:P1372,13,FALSE)),(VLOOKUP(RINCIAN_RAB_JASA!A1055,'[1]HS_SEP 24'!$B$12:$P$520,4,FALSE)))</f>
        <v>63135</v>
      </c>
      <c r="H1055" s="66">
        <f>IF([1]ISIAN_RAB!$G$18=4,(VLOOKUP(A1055,'[1]HS_SEP 24'!$B$12:$P$519,14,FALSE)),(IF([1]ISIAN_RAB!$G$18=2,(VLOOKUP(A1055,'[1]HS_SEP 24'!$B$12:$P$519,7,FALSE)),(IF([1]ISIAN_RAB!$G$18=3,(VLOOKUP(A1055,'[1]HS_SEP 24'!$B$12:$P5371,9,FALSE)),(IF([1]ISIAN_RAB!$G$18=5,(VLOOKUP(A1055,'[1]HS_SEP 24'!$B$12:$P$519,11,FALSE)),"salah")))))))</f>
        <v>4261.9499977179003</v>
      </c>
      <c r="I1055" s="52">
        <f t="shared" si="181"/>
        <v>126270</v>
      </c>
      <c r="J1055" s="66">
        <f t="shared" si="182"/>
        <v>8523.8999954358005</v>
      </c>
      <c r="K1055" s="53">
        <f t="shared" si="183"/>
        <v>134793.89999543579</v>
      </c>
    </row>
    <row r="1056" spans="1:11" x14ac:dyDescent="0.3">
      <c r="A1056" s="307">
        <v>288</v>
      </c>
      <c r="B1056" s="308" t="str">
        <f>VLOOKUP(A1056,'[1]HS_SEP 24'!$B$12:$D$519,2,FALSE)</f>
        <v>Bolt &amp; Nut M.16 x 50 - HDG</v>
      </c>
      <c r="D1056" s="309">
        <f t="shared" si="178"/>
        <v>1</v>
      </c>
      <c r="E1056" s="52">
        <f t="shared" si="179"/>
        <v>1</v>
      </c>
      <c r="F1056" s="52">
        <f t="shared" si="180"/>
        <v>0</v>
      </c>
      <c r="G1056" s="66">
        <f>IF([1]ISIAN_RAB!$G$18=4,(VLOOKUP(RINCIAN_RAB_JASA!A1056,'[1]HS_SEP 24'!$B$12:P1373,13,FALSE)),(VLOOKUP(RINCIAN_RAB_JASA!A1056,'[1]HS_SEP 24'!$B$12:$P$520,4,FALSE)))</f>
        <v>11856</v>
      </c>
      <c r="H1056" s="66">
        <f>IF([1]ISIAN_RAB!$G$18=4,(VLOOKUP(A1056,'[1]HS_SEP 24'!$B$12:$P$519,14,FALSE)),(IF([1]ISIAN_RAB!$G$18=2,(VLOOKUP(A1056,'[1]HS_SEP 24'!$B$12:$P$519,7,FALSE)),(IF([1]ISIAN_RAB!$G$18=3,(VLOOKUP(A1056,'[1]HS_SEP 24'!$B$12:$P5372,9,FALSE)),(IF([1]ISIAN_RAB!$G$18=5,(VLOOKUP(A1056,'[1]HS_SEP 24'!$B$12:$P$519,11,FALSE)),"salah")))))))</f>
        <v>2290.8599987733401</v>
      </c>
      <c r="I1056" s="52">
        <f t="shared" si="181"/>
        <v>11856</v>
      </c>
      <c r="J1056" s="66">
        <f t="shared" si="182"/>
        <v>2290.8599987733401</v>
      </c>
      <c r="K1056" s="53">
        <f t="shared" si="183"/>
        <v>14146.85999877334</v>
      </c>
    </row>
    <row r="1057" spans="1:11" x14ac:dyDescent="0.3">
      <c r="A1057" s="307">
        <v>289</v>
      </c>
      <c r="B1057" s="308" t="str">
        <f>VLOOKUP(A1057,'[1]HS_SEP 24'!$B$12:$D$519,2,FALSE)</f>
        <v>Bolt &amp; Nut M.16 x 75 - HDG</v>
      </c>
      <c r="D1057" s="309">
        <f t="shared" si="178"/>
        <v>66</v>
      </c>
      <c r="E1057" s="52">
        <f t="shared" si="179"/>
        <v>66</v>
      </c>
      <c r="F1057" s="52">
        <f t="shared" si="180"/>
        <v>0</v>
      </c>
      <c r="G1057" s="66">
        <f>IF([1]ISIAN_RAB!$G$18=4,(VLOOKUP(RINCIAN_RAB_JASA!A1057,'[1]HS_SEP 24'!$B$12:P1374,13,FALSE)),(VLOOKUP(RINCIAN_RAB_JASA!A1057,'[1]HS_SEP 24'!$B$12:$P$520,4,FALSE)))</f>
        <v>14122</v>
      </c>
      <c r="H1057" s="66">
        <f>IF([1]ISIAN_RAB!$G$18=4,(VLOOKUP(A1057,'[1]HS_SEP 24'!$B$12:$P$519,14,FALSE)),(IF([1]ISIAN_RAB!$G$18=2,(VLOOKUP(A1057,'[1]HS_SEP 24'!$B$12:$P$519,7,FALSE)),(IF([1]ISIAN_RAB!$G$18=3,(VLOOKUP(A1057,'[1]HS_SEP 24'!$B$12:$P5373,9,FALSE)),(IF([1]ISIAN_RAB!$G$18=5,(VLOOKUP(A1057,'[1]HS_SEP 24'!$B$12:$P$519,11,FALSE)),"salah")))))))</f>
        <v>2344.3199987447101</v>
      </c>
      <c r="I1057" s="52">
        <f t="shared" si="181"/>
        <v>932052</v>
      </c>
      <c r="J1057" s="66">
        <f t="shared" si="182"/>
        <v>154725.11991715088</v>
      </c>
      <c r="K1057" s="53">
        <f t="shared" si="183"/>
        <v>1086777.1199171508</v>
      </c>
    </row>
    <row r="1058" spans="1:11" x14ac:dyDescent="0.3">
      <c r="A1058" s="307">
        <v>290</v>
      </c>
      <c r="B1058" s="308" t="str">
        <f>VLOOKUP(A1058,'[1]HS_SEP 24'!$B$12:$D$519,2,FALSE)</f>
        <v xml:space="preserve">Bolt M.12 x 30 + Washer Cu </v>
      </c>
      <c r="D1058" s="309">
        <f t="shared" si="178"/>
        <v>5</v>
      </c>
      <c r="E1058" s="52">
        <f t="shared" si="179"/>
        <v>5</v>
      </c>
      <c r="F1058" s="52">
        <f t="shared" si="180"/>
        <v>0</v>
      </c>
      <c r="G1058" s="66">
        <f>IF([1]ISIAN_RAB!$G$18=4,(VLOOKUP(RINCIAN_RAB_JASA!A1058,'[1]HS_SEP 24'!$B$12:P1375,13,FALSE)),(VLOOKUP(RINCIAN_RAB_JASA!A1058,'[1]HS_SEP 24'!$B$12:$P$520,4,FALSE)))</f>
        <v>13697</v>
      </c>
      <c r="H1058" s="66">
        <f>IF([1]ISIAN_RAB!$G$18=4,(VLOOKUP(A1058,'[1]HS_SEP 24'!$B$12:$P$519,14,FALSE)),(IF([1]ISIAN_RAB!$G$18=2,(VLOOKUP(A1058,'[1]HS_SEP 24'!$B$12:$P$519,7,FALSE)),(IF([1]ISIAN_RAB!$G$18=3,(VLOOKUP(A1058,'[1]HS_SEP 24'!$B$12:$P5374,9,FALSE)),(IF([1]ISIAN_RAB!$G$18=5,(VLOOKUP(A1058,'[1]HS_SEP 24'!$B$12:$P$519,11,FALSE)),"salah")))))))</f>
        <v>2397.7799987160902</v>
      </c>
      <c r="I1058" s="52">
        <f t="shared" si="181"/>
        <v>68485</v>
      </c>
      <c r="J1058" s="66">
        <f t="shared" si="182"/>
        <v>11988.899993580451</v>
      </c>
      <c r="K1058" s="53">
        <f t="shared" si="183"/>
        <v>80473.899993580446</v>
      </c>
    </row>
    <row r="1059" spans="1:11" x14ac:dyDescent="0.3">
      <c r="A1059" s="307">
        <v>294</v>
      </c>
      <c r="B1059" s="308" t="str">
        <f>VLOOKUP(A1059,'[1]HS_SEP 24'!$B$12:$D$519,2,FALSE)</f>
        <v>Bundled End Assembly (BEA) - komplit</v>
      </c>
      <c r="D1059" s="309">
        <f t="shared" si="178"/>
        <v>2</v>
      </c>
      <c r="E1059" s="52">
        <f t="shared" si="179"/>
        <v>2</v>
      </c>
      <c r="F1059" s="52">
        <f t="shared" si="180"/>
        <v>0</v>
      </c>
      <c r="G1059" s="66">
        <f>IF([1]ISIAN_RAB!$G$18=4,(VLOOKUP(RINCIAN_RAB_JASA!A1059,'[1]HS_SEP 24'!$B$12:P1376,13,FALSE)),(VLOOKUP(RINCIAN_RAB_JASA!A1059,'[1]HS_SEP 24'!$B$12:$P$520,4,FALSE)))</f>
        <v>65000</v>
      </c>
      <c r="H1059" s="66">
        <f>IF([1]ISIAN_RAB!$G$18=4,(VLOOKUP(A1059,'[1]HS_SEP 24'!$B$12:$P$519,14,FALSE)),(IF([1]ISIAN_RAB!$G$18=2,(VLOOKUP(A1059,'[1]HS_SEP 24'!$B$12:$P$519,7,FALSE)),(IF([1]ISIAN_RAB!$G$18=3,(VLOOKUP(A1059,'[1]HS_SEP 24'!$B$12:$P5375,9,FALSE)),(IF([1]ISIAN_RAB!$G$18=5,(VLOOKUP(A1059,'[1]HS_SEP 24'!$B$12:$P$519,11,FALSE)),"salah")))))))</f>
        <v>27992.249985011302</v>
      </c>
      <c r="I1059" s="52">
        <f t="shared" si="181"/>
        <v>130000</v>
      </c>
      <c r="J1059" s="66">
        <f t="shared" si="182"/>
        <v>55984.499970022604</v>
      </c>
      <c r="K1059" s="53">
        <f t="shared" si="183"/>
        <v>185984.49997002259</v>
      </c>
    </row>
    <row r="1060" spans="1:11" x14ac:dyDescent="0.3">
      <c r="A1060" s="307">
        <v>296</v>
      </c>
      <c r="B1060" s="308" t="str">
        <f>VLOOKUP(A1060,'[1]HS_SEP 24'!$B$12:$D$519,2,FALSE)</f>
        <v>C Clamp Cu 50 mm</v>
      </c>
      <c r="D1060" s="309" t="e">
        <f t="shared" si="178"/>
        <v>#REF!</v>
      </c>
      <c r="E1060" s="52" t="e">
        <f t="shared" si="179"/>
        <v>#REF!</v>
      </c>
      <c r="F1060" s="52">
        <f t="shared" si="180"/>
        <v>0</v>
      </c>
      <c r="G1060" s="66">
        <f>IF([1]ISIAN_RAB!$G$18=4,(VLOOKUP(RINCIAN_RAB_JASA!A1060,'[1]HS_SEP 24'!$B$12:P1377,13,FALSE)),(VLOOKUP(RINCIAN_RAB_JASA!A1060,'[1]HS_SEP 24'!$B$12:$P$520,4,FALSE)))</f>
        <v>31350</v>
      </c>
      <c r="H1060" s="66">
        <f>IF([1]ISIAN_RAB!$G$18=4,(VLOOKUP(A1060,'[1]HS_SEP 24'!$B$12:$P$519,14,FALSE)),(IF([1]ISIAN_RAB!$G$18=2,(VLOOKUP(A1060,'[1]HS_SEP 24'!$B$12:$P$519,7,FALSE)),(IF([1]ISIAN_RAB!$G$18=3,(VLOOKUP(A1060,'[1]HS_SEP 24'!$B$12:$P5376,9,FALSE)),(IF([1]ISIAN_RAB!$G$18=5,(VLOOKUP(A1060,'[1]HS_SEP 24'!$B$12:$P$519,11,FALSE)),"salah")))))))</f>
        <v>12252.2399934394</v>
      </c>
      <c r="I1060" s="52" t="e">
        <f t="shared" si="181"/>
        <v>#REF!</v>
      </c>
      <c r="J1060" s="66" t="e">
        <f t="shared" si="182"/>
        <v>#REF!</v>
      </c>
      <c r="K1060" s="53" t="e">
        <f t="shared" si="183"/>
        <v>#REF!</v>
      </c>
    </row>
    <row r="1061" spans="1:11" x14ac:dyDescent="0.3">
      <c r="A1061" s="307">
        <v>36</v>
      </c>
      <c r="B1061" s="308" t="str">
        <f>VLOOKUP(A1061,'[1]HS_SEP 24'!$B$12:$D$519,2,FALSE)</f>
        <v>Compresion Joint Sleeve Tension 150 mm - Al</v>
      </c>
      <c r="D1061" s="309">
        <f t="shared" si="178"/>
        <v>0</v>
      </c>
      <c r="E1061" s="52">
        <f t="shared" si="179"/>
        <v>0</v>
      </c>
      <c r="F1061" s="52">
        <f t="shared" si="180"/>
        <v>0</v>
      </c>
      <c r="G1061" s="66" t="str">
        <f>IF([1]ISIAN_RAB!$G$18=4,(VLOOKUP(RINCIAN_RAB_JASA!A1061,'[1]HS_SEP 24'!$B$12:P1378,13,FALSE)),(VLOOKUP(RINCIAN_RAB_JASA!A1061,'[1]HS_SEP 24'!$B$12:$P$520,4,FALSE)))</f>
        <v>PLN</v>
      </c>
      <c r="H1061" s="66">
        <f>IF([1]ISIAN_RAB!$G$18=4,(VLOOKUP(A1061,'[1]HS_SEP 24'!$B$12:$P$519,14,FALSE)),(IF([1]ISIAN_RAB!$G$18=2,(VLOOKUP(A1061,'[1]HS_SEP 24'!$B$12:$P$519,7,FALSE)),(IF([1]ISIAN_RAB!$G$18=3,(VLOOKUP(A1061,'[1]HS_SEP 24'!$B$12:$P5377,9,FALSE)),(IF([1]ISIAN_RAB!$G$18=5,(VLOOKUP(A1061,'[1]HS_SEP 24'!$B$12:$P$519,11,FALSE)),"salah")))))))</f>
        <v>21940.3799882518</v>
      </c>
      <c r="I1061" s="52" t="str">
        <f t="shared" si="181"/>
        <v>PLN</v>
      </c>
      <c r="J1061" s="66">
        <f t="shared" si="182"/>
        <v>0</v>
      </c>
      <c r="K1061" s="53">
        <f t="shared" si="183"/>
        <v>0</v>
      </c>
    </row>
    <row r="1062" spans="1:11" x14ac:dyDescent="0.3">
      <c r="A1062" s="307">
        <v>39</v>
      </c>
      <c r="B1062" s="308" t="str">
        <f>VLOOKUP(A1062,'[1]HS_SEP 24'!$B$12:$D$519,2,FALSE)</f>
        <v>Compresion Joint Sleeve Non Tension 150 mm - Al</v>
      </c>
      <c r="D1062" s="309">
        <f t="shared" si="178"/>
        <v>0</v>
      </c>
      <c r="E1062" s="52">
        <f t="shared" si="179"/>
        <v>0</v>
      </c>
      <c r="F1062" s="52">
        <f t="shared" si="180"/>
        <v>0</v>
      </c>
      <c r="G1062" s="66" t="str">
        <f>IF([1]ISIAN_RAB!$G$18=4,(VLOOKUP(RINCIAN_RAB_JASA!A1062,'[1]HS_SEP 24'!$B$12:P1379,13,FALSE)),(VLOOKUP(RINCIAN_RAB_JASA!A1062,'[1]HS_SEP 24'!$B$12:$P$520,4,FALSE)))</f>
        <v>PLN</v>
      </c>
      <c r="H1062" s="66">
        <f>IF([1]ISIAN_RAB!$G$18=4,(VLOOKUP(A1062,'[1]HS_SEP 24'!$B$12:$P$519,14,FALSE)),(IF([1]ISIAN_RAB!$G$18=2,(VLOOKUP(A1062,'[1]HS_SEP 24'!$B$12:$P$519,7,FALSE)),(IF([1]ISIAN_RAB!$G$18=3,(VLOOKUP(A1062,'[1]HS_SEP 24'!$B$12:$P5378,9,FALSE)),(IF([1]ISIAN_RAB!$G$18=5,(VLOOKUP(A1062,'[1]HS_SEP 24'!$B$12:$P$519,11,FALSE)),"salah")))))))</f>
        <v>13317.479992869001</v>
      </c>
      <c r="I1062" s="52" t="str">
        <f t="shared" si="181"/>
        <v>PLN</v>
      </c>
      <c r="J1062" s="66">
        <f t="shared" si="182"/>
        <v>0</v>
      </c>
      <c r="K1062" s="53">
        <f t="shared" si="183"/>
        <v>0</v>
      </c>
    </row>
    <row r="1063" spans="1:11" x14ac:dyDescent="0.3">
      <c r="A1063" s="307">
        <v>304</v>
      </c>
      <c r="B1063" s="308" t="str">
        <f>VLOOKUP(A1063,'[1]HS_SEP 24'!$B$12:$D$519,2,FALSE)</f>
        <v>Cousen/Thimble - (t = 2,5 mm)</v>
      </c>
      <c r="D1063" s="309">
        <f t="shared" si="178"/>
        <v>22</v>
      </c>
      <c r="E1063" s="52">
        <f t="shared" si="179"/>
        <v>22</v>
      </c>
      <c r="F1063" s="52">
        <f t="shared" si="180"/>
        <v>0</v>
      </c>
      <c r="G1063" s="66">
        <f>IF([1]ISIAN_RAB!$G$18=4,(VLOOKUP(RINCIAN_RAB_JASA!A1063,'[1]HS_SEP 24'!$B$12:P1380,13,FALSE)),(VLOOKUP(RINCIAN_RAB_JASA!A1063,'[1]HS_SEP 24'!$B$12:$P$520,4,FALSE)))</f>
        <v>7775</v>
      </c>
      <c r="H1063" s="66">
        <f>IF([1]ISIAN_RAB!$G$18=4,(VLOOKUP(A1063,'[1]HS_SEP 24'!$B$12:$P$519,14,FALSE)),(IF([1]ISIAN_RAB!$G$18=2,(VLOOKUP(A1063,'[1]HS_SEP 24'!$B$12:$P$519,7,FALSE)),(IF([1]ISIAN_RAB!$G$18=3,(VLOOKUP(A1063,'[1]HS_SEP 24'!$B$12:$P5379,9,FALSE)),(IF([1]ISIAN_RAB!$G$18=5,(VLOOKUP(A1063,'[1]HS_SEP 24'!$B$12:$P$519,11,FALSE)),"salah")))))))</f>
        <v>2397.7799987160902</v>
      </c>
      <c r="I1063" s="52">
        <f t="shared" si="181"/>
        <v>171050</v>
      </c>
      <c r="J1063" s="66">
        <f t="shared" si="182"/>
        <v>52751.159971753987</v>
      </c>
      <c r="K1063" s="53">
        <f t="shared" si="183"/>
        <v>223801.15997175398</v>
      </c>
    </row>
    <row r="1064" spans="1:11" x14ac:dyDescent="0.3">
      <c r="A1064" s="307">
        <v>316</v>
      </c>
      <c r="B1064" s="308" t="str">
        <f>VLOOKUP(A1064,'[1]HS_SEP 24'!$B$12:$D$519,2,FALSE)</f>
        <v>Cross Arm UNP 100 - 2000 mm - (l=50 mm, t=5 mm, tgg=100 mm)-Tarik</v>
      </c>
      <c r="D1064" s="309">
        <f t="shared" si="178"/>
        <v>0</v>
      </c>
      <c r="E1064" s="52">
        <f t="shared" si="179"/>
        <v>0</v>
      </c>
      <c r="F1064" s="52">
        <f t="shared" si="180"/>
        <v>0</v>
      </c>
      <c r="G1064" s="66">
        <f>IF([1]ISIAN_RAB!$G$18=4,(VLOOKUP(RINCIAN_RAB_JASA!A1064,'[1]HS_SEP 24'!$B$12:P1381,13,FALSE)),(VLOOKUP(RINCIAN_RAB_JASA!A1064,'[1]HS_SEP 24'!$B$12:$P$520,4,FALSE)))</f>
        <v>495328</v>
      </c>
      <c r="H1064" s="66">
        <f>IF([1]ISIAN_RAB!$G$18=4,(VLOOKUP(A1064,'[1]HS_SEP 24'!$B$12:$P$519,14,FALSE)),(IF([1]ISIAN_RAB!$G$18=2,(VLOOKUP(A1064,'[1]HS_SEP 24'!$B$12:$P$519,7,FALSE)),(IF([1]ISIAN_RAB!$G$18=3,(VLOOKUP(A1064,'[1]HS_SEP 24'!$B$12:$P5380,9,FALSE)),(IF([1]ISIAN_RAB!$G$18=5,(VLOOKUP(A1064,'[1]HS_SEP 24'!$B$12:$P$519,11,FALSE)),"salah")))))))</f>
        <v>40955.309978070101</v>
      </c>
      <c r="I1064" s="52">
        <f t="shared" si="181"/>
        <v>0</v>
      </c>
      <c r="J1064" s="66">
        <f t="shared" si="182"/>
        <v>0</v>
      </c>
      <c r="K1064" s="53">
        <f t="shared" si="183"/>
        <v>0</v>
      </c>
    </row>
    <row r="1065" spans="1:11" x14ac:dyDescent="0.3">
      <c r="A1065" s="307">
        <v>317</v>
      </c>
      <c r="B1065" s="308" t="str">
        <f>VLOOKUP(A1065,'[1]HS_SEP 24'!$B$12:$D$519,2,FALSE)</f>
        <v>Cross Arm UNP 100 - 2000 mm - (l=50 mm, t=5 mm, tgg=100 mm)-Tumpu</v>
      </c>
      <c r="D1065" s="309">
        <f t="shared" si="178"/>
        <v>1</v>
      </c>
      <c r="E1065" s="52">
        <f t="shared" si="179"/>
        <v>1</v>
      </c>
      <c r="F1065" s="52">
        <f t="shared" si="180"/>
        <v>0</v>
      </c>
      <c r="G1065" s="66">
        <f>IF([1]ISIAN_RAB!$G$18=4,(VLOOKUP(RINCIAN_RAB_JASA!A1065,'[1]HS_SEP 24'!$B$12:P1382,13,FALSE)),(VLOOKUP(RINCIAN_RAB_JASA!A1065,'[1]HS_SEP 24'!$B$12:$P$520,4,FALSE)))</f>
        <v>495328</v>
      </c>
      <c r="H1065" s="66">
        <f>IF([1]ISIAN_RAB!$G$18=4,(VLOOKUP(A1065,'[1]HS_SEP 24'!$B$12:$P$519,14,FALSE)),(IF([1]ISIAN_RAB!$G$18=2,(VLOOKUP(A1065,'[1]HS_SEP 24'!$B$12:$P$519,7,FALSE)),(IF([1]ISIAN_RAB!$G$18=3,(VLOOKUP(A1065,'[1]HS_SEP 24'!$B$12:$P5381,9,FALSE)),(IF([1]ISIAN_RAB!$G$18=5,(VLOOKUP(A1065,'[1]HS_SEP 24'!$B$12:$P$519,11,FALSE)),"salah")))))))</f>
        <v>40955.309978070101</v>
      </c>
      <c r="I1065" s="52">
        <f t="shared" si="181"/>
        <v>495328</v>
      </c>
      <c r="J1065" s="66">
        <f t="shared" si="182"/>
        <v>40955.309978070101</v>
      </c>
      <c r="K1065" s="53">
        <f t="shared" si="183"/>
        <v>536283.30997807009</v>
      </c>
    </row>
    <row r="1066" spans="1:11" x14ac:dyDescent="0.3">
      <c r="A1066" s="307">
        <v>320</v>
      </c>
      <c r="B1066" s="308" t="str">
        <f>VLOOKUP(A1066,'[1]HS_SEP 24'!$B$12:$D$519,2,FALSE)</f>
        <v>Cross Arm UNP 100 - 6000 mm - (l=50 mm, t=5 mm, tgg=100 mm)</v>
      </c>
      <c r="D1066" s="309">
        <f t="shared" si="178"/>
        <v>0</v>
      </c>
      <c r="E1066" s="52">
        <f t="shared" si="179"/>
        <v>0</v>
      </c>
      <c r="F1066" s="52">
        <f t="shared" si="180"/>
        <v>0</v>
      </c>
      <c r="G1066" s="66">
        <f>IF([1]ISIAN_RAB!$G$18=4,(VLOOKUP(RINCIAN_RAB_JASA!A1066,'[1]HS_SEP 24'!$B$12:P1383,13,FALSE)),(VLOOKUP(RINCIAN_RAB_JASA!A1066,'[1]HS_SEP 24'!$B$12:$P$520,4,FALSE)))</f>
        <v>1227470</v>
      </c>
      <c r="H1066" s="66">
        <f>IF([1]ISIAN_RAB!$G$18=4,(VLOOKUP(A1066,'[1]HS_SEP 24'!$B$12:$P$519,14,FALSE)),(IF([1]ISIAN_RAB!$G$18=2,(VLOOKUP(A1066,'[1]HS_SEP 24'!$B$12:$P$519,7,FALSE)),(IF([1]ISIAN_RAB!$G$18=3,(VLOOKUP(A1066,'[1]HS_SEP 24'!$B$12:$P5382,9,FALSE)),(IF([1]ISIAN_RAB!$G$18=5,(VLOOKUP(A1066,'[1]HS_SEP 24'!$B$12:$P$519,11,FALSE)),"salah")))))))</f>
        <v>87759.539953008294</v>
      </c>
      <c r="I1066" s="52">
        <f t="shared" si="181"/>
        <v>0</v>
      </c>
      <c r="J1066" s="66">
        <f t="shared" si="182"/>
        <v>0</v>
      </c>
      <c r="K1066" s="53">
        <f t="shared" si="183"/>
        <v>0</v>
      </c>
    </row>
    <row r="1067" spans="1:11" x14ac:dyDescent="0.3">
      <c r="A1067" s="307">
        <v>328</v>
      </c>
      <c r="B1067" s="308" t="str">
        <f>VLOOKUP(A1067,'[1]HS_SEP 24'!$B$12:$D$519,2,FALSE)</f>
        <v>Cross Arm UNP 80 - 6000 (l=45 mm,t=3,5 mm,tgg=80 mm)</v>
      </c>
      <c r="D1067" s="309">
        <f t="shared" si="178"/>
        <v>0</v>
      </c>
      <c r="E1067" s="52">
        <f t="shared" si="179"/>
        <v>0</v>
      </c>
      <c r="F1067" s="52">
        <f t="shared" si="180"/>
        <v>0</v>
      </c>
      <c r="G1067" s="66">
        <f>IF([1]ISIAN_RAB!$G$18=4,(VLOOKUP(RINCIAN_RAB_JASA!A1067,'[1]HS_SEP 24'!$B$12:P1384,13,FALSE)),(VLOOKUP(RINCIAN_RAB_JASA!A1067,'[1]HS_SEP 24'!$B$12:$P$520,4,FALSE)))</f>
        <v>827377</v>
      </c>
      <c r="H1067" s="66">
        <f>IF([1]ISIAN_RAB!$G$18=4,(VLOOKUP(A1067,'[1]HS_SEP 24'!$B$12:$P$519,14,FALSE)),(IF([1]ISIAN_RAB!$G$18=2,(VLOOKUP(A1067,'[1]HS_SEP 24'!$B$12:$P$519,7,FALSE)),(IF([1]ISIAN_RAB!$G$18=3,(VLOOKUP(A1067,'[1]HS_SEP 24'!$B$12:$P5383,9,FALSE)),(IF([1]ISIAN_RAB!$G$18=5,(VLOOKUP(A1067,'[1]HS_SEP 24'!$B$12:$P$519,11,FALSE)),"salah")))))))</f>
        <v>76058.729959273594</v>
      </c>
      <c r="I1067" s="52">
        <f t="shared" si="181"/>
        <v>0</v>
      </c>
      <c r="J1067" s="66">
        <f t="shared" si="182"/>
        <v>0</v>
      </c>
      <c r="K1067" s="53">
        <f t="shared" si="183"/>
        <v>0</v>
      </c>
    </row>
    <row r="1068" spans="1:11" x14ac:dyDescent="0.3">
      <c r="A1068" s="307">
        <v>319</v>
      </c>
      <c r="B1068" s="308" t="str">
        <f>VLOOKUP(A1068,'[1]HS_SEP 24'!$B$12:$D$519,2,FALSE)</f>
        <v>Cross Arm UNP 100 - 3000 mm - (l=50 mm, t=5 mm, tgg=100 mm)</v>
      </c>
      <c r="D1068" s="309">
        <f t="shared" si="178"/>
        <v>0</v>
      </c>
      <c r="E1068" s="52">
        <f t="shared" si="179"/>
        <v>0</v>
      </c>
      <c r="F1068" s="52">
        <f t="shared" si="180"/>
        <v>0</v>
      </c>
      <c r="G1068" s="66">
        <f>IF([1]ISIAN_RAB!$G$18=4,(VLOOKUP(RINCIAN_RAB_JASA!A1068,'[1]HS_SEP 24'!$B$12:P1385,13,FALSE)),(VLOOKUP(RINCIAN_RAB_JASA!A1068,'[1]HS_SEP 24'!$B$12:$P$520,4,FALSE)))</f>
        <v>763486</v>
      </c>
      <c r="H1068" s="66">
        <f>IF([1]ISIAN_RAB!$G$18=4,(VLOOKUP(A1068,'[1]HS_SEP 24'!$B$12:$P$519,14,FALSE)),(IF([1]ISIAN_RAB!$G$18=2,(VLOOKUP(A1068,'[1]HS_SEP 24'!$B$12:$P$519,7,FALSE)),(IF([1]ISIAN_RAB!$G$18=3,(VLOOKUP(A1068,'[1]HS_SEP 24'!$B$12:$P5384,9,FALSE)),(IF([1]ISIAN_RAB!$G$18=5,(VLOOKUP(A1068,'[1]HS_SEP 24'!$B$12:$P$519,11,FALSE)),"salah")))))))</f>
        <v>61432.469967105397</v>
      </c>
      <c r="I1068" s="52">
        <f t="shared" si="181"/>
        <v>0</v>
      </c>
      <c r="J1068" s="66">
        <f t="shared" si="182"/>
        <v>0</v>
      </c>
      <c r="K1068" s="53">
        <f t="shared" si="183"/>
        <v>0</v>
      </c>
    </row>
    <row r="1069" spans="1:11" x14ac:dyDescent="0.3">
      <c r="A1069" s="307">
        <v>326</v>
      </c>
      <c r="B1069" s="308" t="str">
        <f>VLOOKUP(A1069,'[1]HS_SEP 24'!$B$12:$D$519,2,FALSE)</f>
        <v>Cross Arm UNP 80 - 2500 (l=42 mm,t=3,5 mm,tgg=80 mm)</v>
      </c>
      <c r="D1069" s="309">
        <f t="shared" si="178"/>
        <v>0</v>
      </c>
      <c r="E1069" s="52">
        <f t="shared" si="179"/>
        <v>0</v>
      </c>
      <c r="F1069" s="52">
        <f t="shared" si="180"/>
        <v>0</v>
      </c>
      <c r="G1069" s="66">
        <f>IF([1]ISIAN_RAB!$G$18=4,(VLOOKUP(RINCIAN_RAB_JASA!A1069,'[1]HS_SEP 24'!$B$12:P1386,13,FALSE)),(VLOOKUP(RINCIAN_RAB_JASA!A1069,'[1]HS_SEP 24'!$B$12:$P$520,4,FALSE)))</f>
        <v>369183</v>
      </c>
      <c r="H1069" s="66">
        <f>IF([1]ISIAN_RAB!$G$18=4,(VLOOKUP(A1069,'[1]HS_SEP 24'!$B$12:$P$519,14,FALSE)),(IF([1]ISIAN_RAB!$G$18=2,(VLOOKUP(A1069,'[1]HS_SEP 24'!$B$12:$P$519,7,FALSE)),(IF([1]ISIAN_RAB!$G$18=3,(VLOOKUP(A1069,'[1]HS_SEP 24'!$B$12:$P5385,9,FALSE)),(IF([1]ISIAN_RAB!$G$18=5,(VLOOKUP(A1069,'[1]HS_SEP 24'!$B$12:$P$519,11,FALSE)),"salah")))))))</f>
        <v>43879.769976504198</v>
      </c>
      <c r="I1069" s="52">
        <f t="shared" si="181"/>
        <v>0</v>
      </c>
      <c r="J1069" s="66">
        <f t="shared" si="182"/>
        <v>0</v>
      </c>
      <c r="K1069" s="53">
        <f t="shared" si="183"/>
        <v>0</v>
      </c>
    </row>
    <row r="1070" spans="1:11" x14ac:dyDescent="0.3">
      <c r="A1070" s="307">
        <v>334</v>
      </c>
      <c r="B1070" s="308" t="str">
        <f>VLOOKUP(A1070,'[1]HS_SEP 24'!$B$12:$D$519,2,FALSE)</f>
        <v>Double Arm Band 8 " (t = 6 mm x 42 mm) HDG TM lengkap Bolt&amp;Nut-HDG</v>
      </c>
      <c r="D1070" s="309">
        <f t="shared" si="178"/>
        <v>0</v>
      </c>
      <c r="E1070" s="52">
        <f t="shared" si="179"/>
        <v>0</v>
      </c>
      <c r="F1070" s="52">
        <f t="shared" si="180"/>
        <v>0</v>
      </c>
      <c r="G1070" s="66">
        <f>IF([1]ISIAN_RAB!$G$18=4,(VLOOKUP(RINCIAN_RAB_JASA!A1070,'[1]HS_SEP 24'!$B$12:P1385,13,FALSE)),(VLOOKUP(RINCIAN_RAB_JASA!A1070,'[1]HS_SEP 24'!$B$12:$P$520,4,FALSE)))</f>
        <v>137575</v>
      </c>
      <c r="H1070" s="66">
        <f>IF([1]ISIAN_RAB!$G$18=4,(VLOOKUP(A1070,'[1]HS_SEP 24'!$B$12:$P$519,14,FALSE)),(IF([1]ISIAN_RAB!$G$18=2,(VLOOKUP(A1070,'[1]HS_SEP 24'!$B$12:$P$519,7,FALSE)),(IF([1]ISIAN_RAB!$G$18=3,(VLOOKUP(A1070,'[1]HS_SEP 24'!$B$12:$P5384,9,FALSE)),(IF([1]ISIAN_RAB!$G$18=5,(VLOOKUP(A1070,'[1]HS_SEP 24'!$B$12:$P$519,11,FALSE)),"salah")))))))</f>
        <v>21307.7699885906</v>
      </c>
      <c r="I1070" s="52">
        <f t="shared" si="181"/>
        <v>0</v>
      </c>
      <c r="J1070" s="66">
        <f t="shared" si="182"/>
        <v>0</v>
      </c>
      <c r="K1070" s="53">
        <f t="shared" si="183"/>
        <v>0</v>
      </c>
    </row>
    <row r="1071" spans="1:11" ht="27.6" x14ac:dyDescent="0.3">
      <c r="A1071" s="317">
        <v>337</v>
      </c>
      <c r="B1071" s="318" t="str">
        <f>VLOOKUP(A1071,'[1]HS_SEP 24'!$B$12:$D$519,2,FALSE)</f>
        <v>Earthing Rod 16 mm - 1,5 m+clamp - TR- besi As, Electroplatting tembaga 35 micron</v>
      </c>
      <c r="D1071" s="309">
        <f t="shared" si="178"/>
        <v>5</v>
      </c>
      <c r="E1071" s="52">
        <f t="shared" si="179"/>
        <v>5</v>
      </c>
      <c r="F1071" s="52">
        <f t="shared" si="180"/>
        <v>0</v>
      </c>
      <c r="G1071" s="66">
        <f>IF([1]ISIAN_RAB!$G$18=4,(VLOOKUP(RINCIAN_RAB_JASA!A1071,'[1]HS_SEP 24'!$B$12:P1386,13,FALSE)),(VLOOKUP(RINCIAN_RAB_JASA!A1071,'[1]HS_SEP 24'!$B$12:$P$520,4,FALSE)))</f>
        <v>192580</v>
      </c>
      <c r="H1071" s="66">
        <f>IF([1]ISIAN_RAB!$G$18=4,(VLOOKUP(A1071,'[1]HS_SEP 24'!$B$12:$P$519,14,FALSE)),(IF([1]ISIAN_RAB!$G$18=2,(VLOOKUP(A1071,'[1]HS_SEP 24'!$B$12:$P$519,7,FALSE)),(IF([1]ISIAN_RAB!$G$18=3,(VLOOKUP(A1071,'[1]HS_SEP 24'!$B$12:$P5385,9,FALSE)),(IF([1]ISIAN_RAB!$G$18=5,(VLOOKUP(A1071,'[1]HS_SEP 24'!$B$12:$P$519,11,FALSE)),"salah")))))))</f>
        <v>52656.119971804801</v>
      </c>
      <c r="I1071" s="52">
        <f t="shared" si="181"/>
        <v>962900</v>
      </c>
      <c r="J1071" s="66">
        <f t="shared" si="182"/>
        <v>263280.59985902399</v>
      </c>
      <c r="K1071" s="53">
        <f t="shared" si="183"/>
        <v>1226180.5998590239</v>
      </c>
    </row>
    <row r="1072" spans="1:11" x14ac:dyDescent="0.3">
      <c r="A1072" s="307">
        <v>338</v>
      </c>
      <c r="B1072" s="308" t="str">
        <f>VLOOKUP(A1072,'[1]HS_SEP 24'!$B$12:$D$519,2,FALSE)</f>
        <v>Earthing Rod 16 mm - 2,5 m+clamp - TM - besi As, Electroplatting tembaga 35 micron</v>
      </c>
      <c r="D1072" s="309" t="e">
        <f t="shared" si="178"/>
        <v>#REF!</v>
      </c>
      <c r="E1072" s="52" t="e">
        <f t="shared" si="179"/>
        <v>#REF!</v>
      </c>
      <c r="F1072" s="52">
        <f t="shared" si="180"/>
        <v>0</v>
      </c>
      <c r="G1072" s="66">
        <f>IF([1]ISIAN_RAB!$G$18=4,(VLOOKUP(RINCIAN_RAB_JASA!A1072,'[1]HS_SEP 24'!$B$12:P1387,13,FALSE)),(VLOOKUP(RINCIAN_RAB_JASA!A1072,'[1]HS_SEP 24'!$B$12:$P$520,4,FALSE)))</f>
        <v>260904</v>
      </c>
      <c r="H1072" s="66">
        <f>IF([1]ISIAN_RAB!$G$18=4,(VLOOKUP(A1072,'[1]HS_SEP 24'!$B$12:$P$519,14,FALSE)),(IF([1]ISIAN_RAB!$G$18=2,(VLOOKUP(A1072,'[1]HS_SEP 24'!$B$12:$P$519,7,FALSE)),(IF([1]ISIAN_RAB!$G$18=3,(VLOOKUP(A1072,'[1]HS_SEP 24'!$B$12:$P5386,9,FALSE)),(IF([1]ISIAN_RAB!$G$18=5,(VLOOKUP(A1072,'[1]HS_SEP 24'!$B$12:$P$519,11,FALSE)),"salah")))))))</f>
        <v>49730.669973371201</v>
      </c>
      <c r="I1072" s="52" t="e">
        <f t="shared" si="181"/>
        <v>#REF!</v>
      </c>
      <c r="J1072" s="66" t="e">
        <f t="shared" si="182"/>
        <v>#REF!</v>
      </c>
      <c r="K1072" s="53" t="e">
        <f t="shared" si="183"/>
        <v>#REF!</v>
      </c>
    </row>
    <row r="1073" spans="1:11" x14ac:dyDescent="0.3">
      <c r="A1073" s="307">
        <v>342</v>
      </c>
      <c r="B1073" s="308" t="str">
        <f>VLOOKUP(A1073,'[1]HS_SEP 24'!$B$12:$D$519,2,FALSE)</f>
        <v>Galvanized Steel Wire 35 mm - HDG</v>
      </c>
      <c r="D1073" s="309">
        <f t="shared" si="178"/>
        <v>198</v>
      </c>
      <c r="E1073" s="52">
        <f t="shared" si="179"/>
        <v>0</v>
      </c>
      <c r="F1073" s="52">
        <f t="shared" si="180"/>
        <v>198</v>
      </c>
      <c r="G1073" s="66" t="str">
        <f>IF([1]ISIAN_RAB!$G$18=4,(VLOOKUP(RINCIAN_RAB_JASA!A1073,'[1]HS_SEP 24'!$B$12:P1388,13,FALSE)),(VLOOKUP(RINCIAN_RAB_JASA!A1073,'[1]HS_SEP 24'!$B$12:$P$520,4,FALSE)))</f>
        <v>PLN</v>
      </c>
      <c r="H1073" s="66">
        <f>IF([1]ISIAN_RAB!$G$18=4,(VLOOKUP(A1073,'[1]HS_SEP 24'!$B$12:$P$519,14,FALSE)),(IF([1]ISIAN_RAB!$G$18=2,(VLOOKUP(A1073,'[1]HS_SEP 24'!$B$12:$P$519,7,FALSE)),(IF([1]ISIAN_RAB!$G$18=3,(VLOOKUP(A1073,'[1]HS_SEP 24'!$B$12:$P5387,9,FALSE)),(IF([1]ISIAN_RAB!$G$18=5,(VLOOKUP(A1073,'[1]HS_SEP 24'!$B$12:$P$519,11,FALSE)),"salah")))))))</f>
        <v>3160.07999830791</v>
      </c>
      <c r="I1073" s="52" t="str">
        <f t="shared" si="181"/>
        <v>PLN</v>
      </c>
      <c r="J1073" s="66">
        <f t="shared" si="182"/>
        <v>625695.83966496622</v>
      </c>
      <c r="K1073" s="53">
        <f t="shared" si="183"/>
        <v>625695.83966496622</v>
      </c>
    </row>
    <row r="1074" spans="1:11" x14ac:dyDescent="0.3">
      <c r="A1074" s="307">
        <v>343</v>
      </c>
      <c r="B1074" s="308" t="str">
        <f>VLOOKUP(A1074,'[1]HS_SEP 24'!$B$12:$D$519,2,FALSE)</f>
        <v>Galvanized Steel Wire 70 mm - HDG</v>
      </c>
      <c r="D1074" s="309">
        <f t="shared" si="178"/>
        <v>0</v>
      </c>
      <c r="E1074" s="52">
        <f t="shared" si="179"/>
        <v>0</v>
      </c>
      <c r="F1074" s="52">
        <f t="shared" si="180"/>
        <v>0</v>
      </c>
      <c r="G1074" s="66" t="str">
        <f>IF([1]ISIAN_RAB!$G$18=4,(VLOOKUP(RINCIAN_RAB_JASA!A1074,'[1]HS_SEP 24'!$B$12:P1389,13,FALSE)),(VLOOKUP(RINCIAN_RAB_JASA!A1074,'[1]HS_SEP 24'!$B$12:$P$520,4,FALSE)))</f>
        <v>PLN</v>
      </c>
      <c r="H1074" s="66">
        <f>IF([1]ISIAN_RAB!$G$18=4,(VLOOKUP(A1074,'[1]HS_SEP 24'!$B$12:$P$519,14,FALSE)),(IF([1]ISIAN_RAB!$G$18=2,(VLOOKUP(A1074,'[1]HS_SEP 24'!$B$12:$P$519,7,FALSE)),(IF([1]ISIAN_RAB!$G$18=3,(VLOOKUP(A1074,'[1]HS_SEP 24'!$B$12:$P5388,9,FALSE)),(IF([1]ISIAN_RAB!$G$18=5,(VLOOKUP(A1074,'[1]HS_SEP 24'!$B$12:$P$519,11,FALSE)),"salah")))))))</f>
        <v>3393.7199981827998</v>
      </c>
      <c r="I1074" s="52" t="str">
        <f t="shared" si="181"/>
        <v>PLN</v>
      </c>
      <c r="J1074" s="66">
        <f t="shared" si="182"/>
        <v>0</v>
      </c>
      <c r="K1074" s="53">
        <f t="shared" si="183"/>
        <v>0</v>
      </c>
    </row>
    <row r="1075" spans="1:11" x14ac:dyDescent="0.3">
      <c r="A1075" s="307">
        <v>345</v>
      </c>
      <c r="B1075" s="308" t="str">
        <f>VLOOKUP(A1075,'[1]HS_SEP 24'!$B$12:$D$519,2,FALSE)</f>
        <v>Ground Wire Clamp Type A - TM - (l=50 mm, t=6 mm, p=300 mm)</v>
      </c>
      <c r="D1075" s="309">
        <f t="shared" si="178"/>
        <v>1</v>
      </c>
      <c r="E1075" s="52">
        <f t="shared" si="179"/>
        <v>1</v>
      </c>
      <c r="F1075" s="52">
        <f t="shared" si="180"/>
        <v>0</v>
      </c>
      <c r="G1075" s="66">
        <f>IF([1]ISIAN_RAB!$G$18=4,(VLOOKUP(RINCIAN_RAB_JASA!A1075,'[1]HS_SEP 24'!$B$12:P1390,13,FALSE)),(VLOOKUP(RINCIAN_RAB_JASA!A1075,'[1]HS_SEP 24'!$B$12:$P$520,4,FALSE)))</f>
        <v>54266</v>
      </c>
      <c r="H1075" s="66">
        <f>IF([1]ISIAN_RAB!$G$18=4,(VLOOKUP(A1075,'[1]HS_SEP 24'!$B$12:$P$519,14,FALSE)),(IF([1]ISIAN_RAB!$G$18=2,(VLOOKUP(A1075,'[1]HS_SEP 24'!$B$12:$P$519,7,FALSE)),(IF([1]ISIAN_RAB!$G$18=3,(VLOOKUP(A1075,'[1]HS_SEP 24'!$B$12:$P5389,9,FALSE)),(IF([1]ISIAN_RAB!$G$18=5,(VLOOKUP(A1075,'[1]HS_SEP 24'!$B$12:$P$519,11,FALSE)),"salah")))))))</f>
        <v>8790.2099952932003</v>
      </c>
      <c r="I1075" s="52">
        <f t="shared" si="181"/>
        <v>54266</v>
      </c>
      <c r="J1075" s="66">
        <f t="shared" si="182"/>
        <v>8790.2099952932003</v>
      </c>
      <c r="K1075" s="53">
        <f t="shared" si="183"/>
        <v>63056.209995293204</v>
      </c>
    </row>
    <row r="1076" spans="1:11" x14ac:dyDescent="0.3">
      <c r="A1076" s="307">
        <v>346</v>
      </c>
      <c r="B1076" s="308" t="str">
        <f>VLOOKUP(A1076,'[1]HS_SEP 24'!$B$12:$D$519,2,FALSE)</f>
        <v>Ground Wire Clamp Type B - TM - (l=50 mm, t=6 mm, p=300 mm)</v>
      </c>
      <c r="D1076" s="309">
        <f t="shared" si="178"/>
        <v>0</v>
      </c>
      <c r="E1076" s="52">
        <f t="shared" si="179"/>
        <v>0</v>
      </c>
      <c r="F1076" s="52">
        <f t="shared" si="180"/>
        <v>0</v>
      </c>
      <c r="G1076" s="66">
        <f>IF([1]ISIAN_RAB!$G$18=4,(VLOOKUP(RINCIAN_RAB_JASA!A1076,'[1]HS_SEP 24'!$B$12:P1391,13,FALSE)),(VLOOKUP(RINCIAN_RAB_JASA!A1076,'[1]HS_SEP 24'!$B$12:$P$520,4,FALSE)))</f>
        <v>54266</v>
      </c>
      <c r="H1076" s="66">
        <f>IF([1]ISIAN_RAB!$G$18=4,(VLOOKUP(A1076,'[1]HS_SEP 24'!$B$12:$P$519,14,FALSE)),(IF([1]ISIAN_RAB!$G$18=2,(VLOOKUP(A1076,'[1]HS_SEP 24'!$B$12:$P$519,7,FALSE)),(IF([1]ISIAN_RAB!$G$18=3,(VLOOKUP(A1076,'[1]HS_SEP 24'!$B$12:$P5390,9,FALSE)),(IF([1]ISIAN_RAB!$G$18=5,(VLOOKUP(A1076,'[1]HS_SEP 24'!$B$12:$P$519,11,FALSE)),"salah")))))))</f>
        <v>8790.2099952932003</v>
      </c>
      <c r="I1076" s="52">
        <f t="shared" si="181"/>
        <v>0</v>
      </c>
      <c r="J1076" s="66">
        <f t="shared" si="182"/>
        <v>0</v>
      </c>
      <c r="K1076" s="53">
        <f t="shared" si="183"/>
        <v>0</v>
      </c>
    </row>
    <row r="1077" spans="1:11" x14ac:dyDescent="0.3">
      <c r="A1077" s="307">
        <v>347</v>
      </c>
      <c r="B1077" s="308" t="str">
        <f>VLOOKUP(A1077,'[1]HS_SEP 24'!$B$12:$D$519,2,FALSE)</f>
        <v>Ground Wire Clamp Type C - TM - (l=50 mm, t=6 mm, p=300 mm)</v>
      </c>
      <c r="D1077" s="309">
        <f t="shared" si="178"/>
        <v>0</v>
      </c>
      <c r="E1077" s="52">
        <f t="shared" si="179"/>
        <v>0</v>
      </c>
      <c r="F1077" s="52">
        <f t="shared" si="180"/>
        <v>0</v>
      </c>
      <c r="G1077" s="66">
        <f>IF([1]ISIAN_RAB!$G$18=4,(VLOOKUP(RINCIAN_RAB_JASA!A1077,'[1]HS_SEP 24'!$B$12:P1392,13,FALSE)),(VLOOKUP(RINCIAN_RAB_JASA!A1077,'[1]HS_SEP 24'!$B$12:$P$520,4,FALSE)))</f>
        <v>73626</v>
      </c>
      <c r="H1077" s="66">
        <f>IF([1]ISIAN_RAB!$G$18=4,(VLOOKUP(A1077,'[1]HS_SEP 24'!$B$12:$P$519,14,FALSE)),(IF([1]ISIAN_RAB!$G$18=2,(VLOOKUP(A1077,'[1]HS_SEP 24'!$B$12:$P$519,7,FALSE)),(IF([1]ISIAN_RAB!$G$18=3,(VLOOKUP(A1077,'[1]HS_SEP 24'!$B$12:$P5391,9,FALSE)),(IF([1]ISIAN_RAB!$G$18=5,(VLOOKUP(A1077,'[1]HS_SEP 24'!$B$12:$P$519,11,FALSE)),"salah")))))))</f>
        <v>8790.2099952932003</v>
      </c>
      <c r="I1077" s="52">
        <f t="shared" si="181"/>
        <v>0</v>
      </c>
      <c r="J1077" s="66">
        <f t="shared" si="182"/>
        <v>0</v>
      </c>
      <c r="K1077" s="53">
        <f t="shared" si="183"/>
        <v>0</v>
      </c>
    </row>
    <row r="1078" spans="1:11" x14ac:dyDescent="0.3">
      <c r="A1078" s="307">
        <v>348</v>
      </c>
      <c r="B1078" s="308" t="str">
        <f>VLOOKUP(A1078,'[1]HS_SEP 24'!$B$12:$D$519,2,FALSE)</f>
        <v>Guy Wire Rod 5/8" (15 mm) - 1.800 mm - TR</v>
      </c>
      <c r="D1078" s="309">
        <f t="shared" si="178"/>
        <v>22</v>
      </c>
      <c r="E1078" s="52">
        <f t="shared" si="179"/>
        <v>22</v>
      </c>
      <c r="F1078" s="52">
        <f t="shared" si="180"/>
        <v>0</v>
      </c>
      <c r="G1078" s="66">
        <f>IF([1]ISIAN_RAB!$G$18=4,(VLOOKUP(RINCIAN_RAB_JASA!A1078,'[1]HS_SEP 24'!$B$12:P1393,13,FALSE)),(VLOOKUP(RINCIAN_RAB_JASA!A1078,'[1]HS_SEP 24'!$B$12:$P$520,4,FALSE)))</f>
        <v>123730</v>
      </c>
      <c r="H1078" s="66">
        <f>IF([1]ISIAN_RAB!$G$18=4,(VLOOKUP(A1078,'[1]HS_SEP 24'!$B$12:$P$519,14,FALSE)),(IF([1]ISIAN_RAB!$G$18=2,(VLOOKUP(A1078,'[1]HS_SEP 24'!$B$12:$P$519,7,FALSE)),(IF([1]ISIAN_RAB!$G$18=3,(VLOOKUP(A1078,'[1]HS_SEP 24'!$B$12:$P5392,9,FALSE)),(IF([1]ISIAN_RAB!$G$18=5,(VLOOKUP(A1078,'[1]HS_SEP 24'!$B$12:$P$519,11,FALSE)),"salah")))))))</f>
        <v>29253.509984335898</v>
      </c>
      <c r="I1078" s="52">
        <f t="shared" si="181"/>
        <v>2722060</v>
      </c>
      <c r="J1078" s="66">
        <f t="shared" si="182"/>
        <v>643577.21965538978</v>
      </c>
      <c r="K1078" s="53">
        <f t="shared" si="183"/>
        <v>3365637.2196553899</v>
      </c>
    </row>
    <row r="1079" spans="1:11" x14ac:dyDescent="0.3">
      <c r="A1079" s="307">
        <v>349</v>
      </c>
      <c r="B1079" s="308" t="str">
        <f>VLOOKUP(A1079,'[1]HS_SEP 24'!$B$12:$D$519,2,FALSE)</f>
        <v>Guy Wire Rod 5/8" (15 mm) - 2.500 mm - TM</v>
      </c>
      <c r="D1079" s="309">
        <f t="shared" si="178"/>
        <v>0</v>
      </c>
      <c r="E1079" s="52">
        <f t="shared" si="179"/>
        <v>0</v>
      </c>
      <c r="F1079" s="52">
        <f t="shared" si="180"/>
        <v>0</v>
      </c>
      <c r="G1079" s="66">
        <f>IF([1]ISIAN_RAB!$G$18=4,(VLOOKUP(RINCIAN_RAB_JASA!A1079,'[1]HS_SEP 24'!$B$12:P1394,13,FALSE)),(VLOOKUP(RINCIAN_RAB_JASA!A1079,'[1]HS_SEP 24'!$B$12:$P$520,4,FALSE)))</f>
        <v>160772</v>
      </c>
      <c r="H1079" s="66">
        <f>IF([1]ISIAN_RAB!$G$18=4,(VLOOKUP(A1079,'[1]HS_SEP 24'!$B$12:$P$519,14,FALSE)),(IF([1]ISIAN_RAB!$G$18=2,(VLOOKUP(A1079,'[1]HS_SEP 24'!$B$12:$P$519,7,FALSE)),(IF([1]ISIAN_RAB!$G$18=3,(VLOOKUP(A1079,'[1]HS_SEP 24'!$B$12:$P5393,9,FALSE)),(IF([1]ISIAN_RAB!$G$18=5,(VLOOKUP(A1079,'[1]HS_SEP 24'!$B$12:$P$519,11,FALSE)),"salah")))))))</f>
        <v>29253.509984335898</v>
      </c>
      <c r="I1079" s="52">
        <f t="shared" si="181"/>
        <v>0</v>
      </c>
      <c r="J1079" s="66">
        <f t="shared" si="182"/>
        <v>0</v>
      </c>
      <c r="K1079" s="53">
        <f t="shared" si="183"/>
        <v>0</v>
      </c>
    </row>
    <row r="1080" spans="1:11" x14ac:dyDescent="0.3">
      <c r="A1080" s="307">
        <v>80</v>
      </c>
      <c r="B1080" s="308" t="str">
        <f>VLOOKUP(A1080,'[1]HS_SEP 24'!$B$12:$D$519,2,FALSE)</f>
        <v>Guy Wire Timble (t=2,5 mm)</v>
      </c>
      <c r="D1080" s="309">
        <f t="shared" si="178"/>
        <v>0</v>
      </c>
      <c r="E1080" s="52">
        <f t="shared" si="179"/>
        <v>0</v>
      </c>
      <c r="F1080" s="52">
        <f t="shared" si="180"/>
        <v>0</v>
      </c>
      <c r="G1080" s="66">
        <f>IF([1]ISIAN_RAB!$G$18=4,(VLOOKUP(RINCIAN_RAB_JASA!A1080,'[1]HS_SEP 24'!$B$12:P1395,13,FALSE)),(VLOOKUP(RINCIAN_RAB_JASA!A1080,'[1]HS_SEP 24'!$B$12:$P$520,4,FALSE)))</f>
        <v>5298.9884978451901</v>
      </c>
      <c r="H1080" s="66">
        <f>IF([1]ISIAN_RAB!$G$18=4,(VLOOKUP(A1080,'[1]HS_SEP 24'!$B$12:$P$519,14,FALSE)),(IF([1]ISIAN_RAB!$G$18=2,(VLOOKUP(A1080,'[1]HS_SEP 24'!$B$12:$P$519,7,FALSE)),(IF([1]ISIAN_RAB!$G$18=3,(VLOOKUP(A1080,'[1]HS_SEP 24'!$B$12:$P5394,9,FALSE)),(IF([1]ISIAN_RAB!$G$18=5,(VLOOKUP(A1080,'[1]HS_SEP 24'!$B$12:$P$519,11,FALSE)),"salah")))))))</f>
        <v>3393.7199981827998</v>
      </c>
      <c r="I1080" s="52">
        <f t="shared" si="181"/>
        <v>0</v>
      </c>
      <c r="J1080" s="66">
        <f t="shared" si="182"/>
        <v>0</v>
      </c>
      <c r="K1080" s="53">
        <f t="shared" si="183"/>
        <v>0</v>
      </c>
    </row>
    <row r="1081" spans="1:11" x14ac:dyDescent="0.3">
      <c r="A1081" s="307">
        <v>350</v>
      </c>
      <c r="B1081" s="308" t="str">
        <f>VLOOKUP(A1081,'[1]HS_SEP 24'!$B$12:$D$519,2,FALSE)</f>
        <v>Insulator - Pin Post Insulator 20 kV;12,5 kN - Porcelain (Tumpu)</v>
      </c>
      <c r="D1081" s="309">
        <f t="shared" si="178"/>
        <v>3</v>
      </c>
      <c r="E1081" s="52">
        <f t="shared" si="179"/>
        <v>0</v>
      </c>
      <c r="F1081" s="52">
        <f t="shared" si="180"/>
        <v>3</v>
      </c>
      <c r="G1081" s="66" t="str">
        <f>IF([1]ISIAN_RAB!$G$18=4,(VLOOKUP(RINCIAN_RAB_JASA!A1081,'[1]HS_SEP 24'!$B$12:P1396,13,FALSE)),(VLOOKUP(RINCIAN_RAB_JASA!A1081,'[1]HS_SEP 24'!$B$12:$P$520,4,FALSE)))</f>
        <v>PLN</v>
      </c>
      <c r="H1081" s="66">
        <f>IF([1]ISIAN_RAB!$G$18=4,(VLOOKUP(A1081,'[1]HS_SEP 24'!$B$12:$P$519,14,FALSE)),(IF([1]ISIAN_RAB!$G$18=2,(VLOOKUP(A1081,'[1]HS_SEP 24'!$B$12:$P$519,7,FALSE)),(IF([1]ISIAN_RAB!$G$18=3,(VLOOKUP(A1081,'[1]HS_SEP 24'!$B$12:$P5395,9,FALSE)),(IF([1]ISIAN_RAB!$G$18=5,(VLOOKUP(A1081,'[1]HS_SEP 24'!$B$12:$P$519,11,FALSE)),"salah")))))))</f>
        <v>23402.609987468801</v>
      </c>
      <c r="I1081" s="52" t="str">
        <f t="shared" si="181"/>
        <v>PLN</v>
      </c>
      <c r="J1081" s="66">
        <f t="shared" si="182"/>
        <v>70207.829962406395</v>
      </c>
      <c r="K1081" s="53">
        <f t="shared" si="183"/>
        <v>70207.829962406395</v>
      </c>
    </row>
    <row r="1082" spans="1:11" x14ac:dyDescent="0.3">
      <c r="A1082" s="307">
        <v>351</v>
      </c>
      <c r="B1082" s="308" t="str">
        <f>VLOOKUP(A1082,'[1]HS_SEP 24'!$B$12:$D$519,2,FALSE)</f>
        <v>Insulator - Strain Insulator 20 kV lengkap (SIR) Porcelain (Tarik)</v>
      </c>
      <c r="D1082" s="309">
        <f t="shared" si="178"/>
        <v>0</v>
      </c>
      <c r="E1082" s="52">
        <f t="shared" si="179"/>
        <v>0</v>
      </c>
      <c r="F1082" s="52">
        <f t="shared" si="180"/>
        <v>0</v>
      </c>
      <c r="G1082" s="66" t="str">
        <f>IF([1]ISIAN_RAB!$G$18=4,(VLOOKUP(RINCIAN_RAB_JASA!A1082,'[1]HS_SEP 24'!$B$12:P1397,13,FALSE)),(VLOOKUP(RINCIAN_RAB_JASA!A1082,'[1]HS_SEP 24'!$B$12:$P$520,4,FALSE)))</f>
        <v>PLN</v>
      </c>
      <c r="H1082" s="66">
        <f>IF([1]ISIAN_RAB!$G$18=4,(VLOOKUP(A1082,'[1]HS_SEP 24'!$B$12:$P$519,14,FALSE)),(IF([1]ISIAN_RAB!$G$18=2,(VLOOKUP(A1082,'[1]HS_SEP 24'!$B$12:$P$519,7,FALSE)),(IF([1]ISIAN_RAB!$G$18=3,(VLOOKUP(A1082,'[1]HS_SEP 24'!$B$12:$P5396,9,FALSE)),(IF([1]ISIAN_RAB!$G$18=5,(VLOOKUP(A1082,'[1]HS_SEP 24'!$B$12:$P$519,11,FALSE)),"salah")))))))</f>
        <v>26328.059985902401</v>
      </c>
      <c r="I1082" s="52" t="str">
        <f t="shared" si="181"/>
        <v>PLN</v>
      </c>
      <c r="J1082" s="66">
        <f t="shared" si="182"/>
        <v>0</v>
      </c>
      <c r="K1082" s="53">
        <f t="shared" si="183"/>
        <v>0</v>
      </c>
    </row>
    <row r="1083" spans="1:11" x14ac:dyDescent="0.3">
      <c r="A1083" s="312">
        <v>364</v>
      </c>
      <c r="B1083" s="308" t="str">
        <f>VLOOKUP(A1083,'[1]HS_SEP 24'!$B$12:$D$519,2,FALSE)</f>
        <v>L Bow PVC 2"</v>
      </c>
      <c r="D1083" s="309" t="e">
        <f t="shared" ref="D1083:D1125" si="184">SUMIF($A$772:$A$915,A1083,$C$772:$C$915)</f>
        <v>#REF!</v>
      </c>
      <c r="E1083" s="52" t="e">
        <f t="shared" si="179"/>
        <v>#REF!</v>
      </c>
      <c r="F1083" s="52">
        <f t="shared" si="180"/>
        <v>0</v>
      </c>
      <c r="G1083" s="66">
        <f>IF([1]ISIAN_RAB!$G$18=4,(VLOOKUP(RINCIAN_RAB_JASA!A1083,'[1]HS_SEP 24'!$B$12:P1398,13,FALSE)),(VLOOKUP(RINCIAN_RAB_JASA!A1083,'[1]HS_SEP 24'!$B$12:$P$520,4,FALSE)))</f>
        <v>42244</v>
      </c>
      <c r="H1083" s="66">
        <f>IF([1]ISIAN_RAB!$G$18=4,(VLOOKUP(A1083,'[1]HS_SEP 24'!$B$12:$P$519,14,FALSE)),(IF([1]ISIAN_RAB!$G$18=2,(VLOOKUP(A1083,'[1]HS_SEP 24'!$B$12:$P$519,7,FALSE)),(IF([1]ISIAN_RAB!$G$18=3,(VLOOKUP(A1083,'[1]HS_SEP 24'!$B$12:$P5397,9,FALSE)),(IF([1]ISIAN_RAB!$G$18=5,(VLOOKUP(A1083,'[1]HS_SEP 24'!$B$12:$P$519,11,FALSE)),"salah")))))))</f>
        <v>6126.1199967197099</v>
      </c>
      <c r="I1083" s="52" t="e">
        <f t="shared" si="181"/>
        <v>#REF!</v>
      </c>
      <c r="J1083" s="66" t="e">
        <f t="shared" si="182"/>
        <v>#REF!</v>
      </c>
      <c r="K1083" s="53" t="e">
        <f t="shared" si="183"/>
        <v>#REF!</v>
      </c>
    </row>
    <row r="1084" spans="1:11" x14ac:dyDescent="0.3">
      <c r="A1084" s="307">
        <v>378</v>
      </c>
      <c r="B1084" s="308" t="str">
        <f>VLOOKUP(A1084,'[1]HS_SEP 24'!$B$12:$D$519,2,FALSE)</f>
        <v xml:space="preserve">Line Tap Connector 50-70/35-50 mm type G </v>
      </c>
      <c r="D1084" s="309">
        <f t="shared" si="184"/>
        <v>9</v>
      </c>
      <c r="E1084" s="52">
        <f t="shared" si="179"/>
        <v>0</v>
      </c>
      <c r="F1084" s="52">
        <f t="shared" ref="F1084:F1151" si="185">IF(G1084="PLN",D1084,0)</f>
        <v>9</v>
      </c>
      <c r="G1084" s="66" t="str">
        <f>IF([1]ISIAN_RAB!$G$18=4,(VLOOKUP(RINCIAN_RAB_JASA!A1084,'[1]HS_SEP 24'!$B$12:P1353,13,FALSE)),(VLOOKUP(RINCIAN_RAB_JASA!A1084,'[1]HS_SEP 24'!$B$12:$P$520,4,FALSE)))</f>
        <v>PLN</v>
      </c>
      <c r="H1084" s="66">
        <f>IF([1]ISIAN_RAB!$G$18=4,(VLOOKUP(A1084,'[1]HS_SEP 24'!$B$12:$P$519,14,FALSE)),(IF([1]ISIAN_RAB!$G$18=2,(VLOOKUP(A1084,'[1]HS_SEP 24'!$B$12:$P$519,7,FALSE)),(IF([1]ISIAN_RAB!$G$18=3,(VLOOKUP(A1084,'[1]HS_SEP 24'!$B$12:$P5352,9,FALSE)),(IF([1]ISIAN_RAB!$G$18=5,(VLOOKUP(A1084,'[1]HS_SEP 24'!$B$12:$P$519,11,FALSE)),"salah")))))))</f>
        <v>10654.379994295001</v>
      </c>
      <c r="I1084" s="52" t="str">
        <f t="shared" ref="I1084:I1151" si="186">IF(E1084&lt;0,0,IF(G1084="PLN","PLN",E1084*G1084))</f>
        <v>PLN</v>
      </c>
      <c r="J1084" s="66">
        <f t="shared" ref="J1084:J1151" si="187">IF(D1084&lt;0,0,D1084*H1084)</f>
        <v>95889.419948655006</v>
      </c>
      <c r="K1084" s="53">
        <f t="shared" ref="K1084:K1151" si="188">SUM(I1084:J1084)</f>
        <v>95889.419948655006</v>
      </c>
    </row>
    <row r="1085" spans="1:11" x14ac:dyDescent="0.3">
      <c r="A1085" s="307">
        <v>380</v>
      </c>
      <c r="B1085" s="308" t="str">
        <f>VLOOKUP(A1085,'[1]HS_SEP 24'!$B$12:$D$519,2,FALSE)</f>
        <v>Line Tap Connector Al 150 - 50 mm type G</v>
      </c>
      <c r="D1085" s="309">
        <f t="shared" si="184"/>
        <v>0</v>
      </c>
      <c r="E1085" s="52">
        <f t="shared" si="179"/>
        <v>0</v>
      </c>
      <c r="F1085" s="52">
        <f t="shared" si="185"/>
        <v>0</v>
      </c>
      <c r="G1085" s="66">
        <f>IF([1]ISIAN_RAB!$G$18=4,(VLOOKUP(RINCIAN_RAB_JASA!A1085,'[1]HS_SEP 24'!$B$12:P1399,13,FALSE)),(VLOOKUP(RINCIAN_RAB_JASA!A1085,'[1]HS_SEP 24'!$B$12:$P$520,4,FALSE)))</f>
        <v>36294</v>
      </c>
      <c r="H1085" s="66">
        <f>IF([1]ISIAN_RAB!$G$18=4,(VLOOKUP(A1085,'[1]HS_SEP 24'!$B$12:$P$519,14,FALSE)),(IF([1]ISIAN_RAB!$G$18=2,(VLOOKUP(A1085,'[1]HS_SEP 24'!$B$12:$P$519,7,FALSE)),(IF([1]ISIAN_RAB!$G$18=3,(VLOOKUP(A1085,'[1]HS_SEP 24'!$B$12:$P5398,9,FALSE)),(IF([1]ISIAN_RAB!$G$18=5,(VLOOKUP(A1085,'[1]HS_SEP 24'!$B$12:$P$519,11,FALSE)),"salah")))))))</f>
        <v>12252.2399934394</v>
      </c>
      <c r="I1085" s="52">
        <f t="shared" si="186"/>
        <v>0</v>
      </c>
      <c r="J1085" s="66">
        <f t="shared" si="187"/>
        <v>0</v>
      </c>
      <c r="K1085" s="53">
        <f t="shared" si="188"/>
        <v>0</v>
      </c>
    </row>
    <row r="1086" spans="1:11" x14ac:dyDescent="0.3">
      <c r="A1086" s="307">
        <v>98</v>
      </c>
      <c r="B1086" s="308" t="str">
        <f>VLOOKUP(A1086,'[1]HS_SEP 24'!$B$12:$D$519,2,FALSE)</f>
        <v>Line Tap Connector Type 150 - 150 mm - Al</v>
      </c>
      <c r="D1086" s="309">
        <f t="shared" si="184"/>
        <v>0</v>
      </c>
      <c r="E1086" s="52">
        <f t="shared" si="179"/>
        <v>0</v>
      </c>
      <c r="F1086" s="52">
        <f t="shared" si="185"/>
        <v>0</v>
      </c>
      <c r="G1086" s="66">
        <f>IF([1]ISIAN_RAB!$G$18=4,(VLOOKUP(RINCIAN_RAB_JASA!A1086,'[1]HS_SEP 24'!$B$12:P1401,13,FALSE)),(VLOOKUP(RINCIAN_RAB_JASA!A1086,'[1]HS_SEP 24'!$B$12:$P$520,4,FALSE)))</f>
        <v>36377</v>
      </c>
      <c r="H1086" s="66">
        <f>IF([1]ISIAN_RAB!$G$18=4,(VLOOKUP(A1086,'[1]HS_SEP 24'!$B$12:$P$519,14,FALSE)),(IF([1]ISIAN_RAB!$G$18=2,(VLOOKUP(A1086,'[1]HS_SEP 24'!$B$12:$P$519,7,FALSE)),(IF([1]ISIAN_RAB!$G$18=3,(VLOOKUP(A1086,'[1]HS_SEP 24'!$B$12:$P5400,9,FALSE)),(IF([1]ISIAN_RAB!$G$18=5,(VLOOKUP(A1086,'[1]HS_SEP 24'!$B$12:$P$519,11,FALSE)),"salah")))))))</f>
        <v>11809</v>
      </c>
      <c r="I1086" s="52">
        <f t="shared" si="186"/>
        <v>0</v>
      </c>
      <c r="J1086" s="66">
        <f t="shared" si="187"/>
        <v>0</v>
      </c>
      <c r="K1086" s="53">
        <f t="shared" si="188"/>
        <v>0</v>
      </c>
    </row>
    <row r="1087" spans="1:11" x14ac:dyDescent="0.3">
      <c r="A1087" s="307">
        <v>383</v>
      </c>
      <c r="B1087" s="308" t="str">
        <f>VLOOKUP(A1087,'[1]HS_SEP 24'!$B$12:$D$519,2,FALSE)</f>
        <v>Link - HDG</v>
      </c>
      <c r="D1087" s="309" t="e">
        <f t="shared" si="184"/>
        <v>#REF!</v>
      </c>
      <c r="E1087" s="52" t="e">
        <f t="shared" ref="E1087:E1125" si="189">D1087-F1087</f>
        <v>#REF!</v>
      </c>
      <c r="F1087" s="52">
        <f t="shared" si="185"/>
        <v>0</v>
      </c>
      <c r="G1087" s="66">
        <f>IF([1]ISIAN_RAB!$G$18=4,(VLOOKUP(RINCIAN_RAB_JASA!A1087,'[1]HS_SEP 24'!$B$12:P1402,13,FALSE)),(VLOOKUP(RINCIAN_RAB_JASA!A1087,'[1]HS_SEP 24'!$B$12:$P$520,4,FALSE)))</f>
        <v>3834</v>
      </c>
      <c r="H1087" s="66">
        <f>IF([1]ISIAN_RAB!$G$18=4,(VLOOKUP(A1087,'[1]HS_SEP 24'!$B$12:$P$519,14,FALSE)),(IF([1]ISIAN_RAB!$G$18=2,(VLOOKUP(A1087,'[1]HS_SEP 24'!$B$12:$P$519,7,FALSE)),(IF([1]ISIAN_RAB!$G$18=3,(VLOOKUP(A1087,'[1]HS_SEP 24'!$B$12:$P5401,9,FALSE)),(IF([1]ISIAN_RAB!$G$18=5,(VLOOKUP(A1087,'[1]HS_SEP 24'!$B$12:$P$519,11,FALSE)),"salah")))))))</f>
        <v>1921.5899989710699</v>
      </c>
      <c r="I1087" s="52" t="e">
        <f t="shared" si="186"/>
        <v>#REF!</v>
      </c>
      <c r="J1087" s="66" t="e">
        <f t="shared" si="187"/>
        <v>#REF!</v>
      </c>
      <c r="K1087" s="53" t="e">
        <f t="shared" si="188"/>
        <v>#REF!</v>
      </c>
    </row>
    <row r="1088" spans="1:11" x14ac:dyDescent="0.3">
      <c r="A1088" s="312">
        <v>388</v>
      </c>
      <c r="B1088" s="308" t="str">
        <f>VLOOKUP(A1088,'[1]HS_SEP 24'!$B$12:$D$519,2,FALSE)</f>
        <v>LVSB ; LV Panel 250A, 2 Jurusan (SPLN D3.016-1 : 2010)-LBS</v>
      </c>
      <c r="D1088" s="309" t="e">
        <f t="shared" si="184"/>
        <v>#REF!</v>
      </c>
      <c r="E1088" s="52" t="e">
        <f t="shared" si="189"/>
        <v>#REF!</v>
      </c>
      <c r="F1088" s="52" t="e">
        <f t="shared" si="185"/>
        <v>#REF!</v>
      </c>
      <c r="G1088" s="66" t="str">
        <f>IF([1]ISIAN_RAB!$G$18=4,(VLOOKUP(RINCIAN_RAB_JASA!A1088,'[1]HS_SEP 24'!$B$12:P1403,13,FALSE)),(VLOOKUP(RINCIAN_RAB_JASA!A1088,'[1]HS_SEP 24'!$B$12:$P$520,4,FALSE)))</f>
        <v>PLN</v>
      </c>
      <c r="H1088" s="66">
        <f>IF([1]ISIAN_RAB!$G$18=4,(VLOOKUP(A1088,'[1]HS_SEP 24'!$B$12:$P$519,14,FALSE)),(IF([1]ISIAN_RAB!$G$18=2,(VLOOKUP(A1088,'[1]HS_SEP 24'!$B$12:$P$519,7,FALSE)),(IF([1]ISIAN_RAB!$G$18=3,(VLOOKUP(A1088,'[1]HS_SEP 24'!$B$12:$P5402,9,FALSE)),(IF([1]ISIAN_RAB!$G$18=5,(VLOOKUP(A1088,'[1]HS_SEP 24'!$B$12:$P$519,11,FALSE)),"salah")))))))</f>
        <v>605559.23967574805</v>
      </c>
      <c r="I1088" s="52" t="e">
        <f t="shared" si="186"/>
        <v>#REF!</v>
      </c>
      <c r="J1088" s="66" t="e">
        <f t="shared" si="187"/>
        <v>#REF!</v>
      </c>
      <c r="K1088" s="53" t="e">
        <f t="shared" si="188"/>
        <v>#REF!</v>
      </c>
    </row>
    <row r="1089" spans="1:11" x14ac:dyDescent="0.3">
      <c r="A1089" s="307">
        <v>408</v>
      </c>
      <c r="B1089" s="308" t="str">
        <f>VLOOKUP(A1089,'[1]HS_SEP 24'!$B$12:$D$519,2,FALSE)</f>
        <v>NFA2X-T;3x70 + 1x70 mm2</v>
      </c>
      <c r="D1089" s="309" t="e">
        <f t="shared" si="184"/>
        <v>#REF!</v>
      </c>
      <c r="E1089" s="52" t="e">
        <f t="shared" si="189"/>
        <v>#REF!</v>
      </c>
      <c r="F1089" s="52" t="e">
        <f t="shared" si="185"/>
        <v>#REF!</v>
      </c>
      <c r="G1089" s="66" t="str">
        <f>IF([1]ISIAN_RAB!$G$18=4,(VLOOKUP(RINCIAN_RAB_JASA!A1089,'[1]HS_SEP 24'!$B$12:P1404,13,FALSE)),(VLOOKUP(RINCIAN_RAB_JASA!A1089,'[1]HS_SEP 24'!$B$12:$P$520,4,FALSE)))</f>
        <v>PLN</v>
      </c>
      <c r="H1089" s="66">
        <f>IF([1]ISIAN_RAB!$G$18=4,(VLOOKUP(A1089,'[1]HS_SEP 24'!$B$12:$P$519,14,FALSE)),(IF([1]ISIAN_RAB!$G$18=2,(VLOOKUP(A1089,'[1]HS_SEP 24'!$B$12:$P$519,7,FALSE)),(IF([1]ISIAN_RAB!$G$18=3,(VLOOKUP(A1089,'[1]HS_SEP 24'!$B$12:$P5403,9,FALSE)),(IF([1]ISIAN_RAB!$G$18=5,(VLOOKUP(A1089,'[1]HS_SEP 24'!$B$12:$P$519,11,FALSE)),"salah")))))))</f>
        <v>13893.659992560501</v>
      </c>
      <c r="I1089" s="52" t="e">
        <f t="shared" si="186"/>
        <v>#REF!</v>
      </c>
      <c r="J1089" s="66" t="e">
        <f t="shared" si="187"/>
        <v>#REF!</v>
      </c>
      <c r="K1089" s="53" t="e">
        <f t="shared" si="188"/>
        <v>#REF!</v>
      </c>
    </row>
    <row r="1090" spans="1:11" x14ac:dyDescent="0.3">
      <c r="A1090" s="312">
        <v>409</v>
      </c>
      <c r="B1090" s="308" t="str">
        <f>VLOOKUP(A1090,'[1]HS_SEP 24'!$B$12:$D$519,2,FALSE)</f>
        <v>NYY 1 x 150 sq mm - Input (SPLN)</v>
      </c>
      <c r="D1090" s="309" t="e">
        <f t="shared" si="184"/>
        <v>#REF!</v>
      </c>
      <c r="E1090" s="52" t="e">
        <f t="shared" si="189"/>
        <v>#REF!</v>
      </c>
      <c r="F1090" s="52" t="e">
        <f t="shared" si="185"/>
        <v>#REF!</v>
      </c>
      <c r="G1090" s="66" t="str">
        <f>IF([1]ISIAN_RAB!$G$18=4,(VLOOKUP(RINCIAN_RAB_JASA!A1090,'[1]HS_SEP 24'!$B$12:P1405,13,FALSE)),(VLOOKUP(RINCIAN_RAB_JASA!A1090,'[1]HS_SEP 24'!$B$12:$P$520,4,FALSE)))</f>
        <v>PLN</v>
      </c>
      <c r="H1090" s="66">
        <f>IF([1]ISIAN_RAB!$G$18=4,(VLOOKUP(A1090,'[1]HS_SEP 24'!$B$12:$P$519,14,FALSE)),(IF([1]ISIAN_RAB!$G$18=2,(VLOOKUP(A1090,'[1]HS_SEP 24'!$B$12:$P$519,7,FALSE)),(IF([1]ISIAN_RAB!$G$18=3,(VLOOKUP(A1090,'[1]HS_SEP 24'!$B$12:$P5404,9,FALSE)),(IF([1]ISIAN_RAB!$G$18=5,(VLOOKUP(A1090,'[1]HS_SEP 24'!$B$12:$P$519,11,FALSE)),"salah")))))))</f>
        <v>15936.029991466899</v>
      </c>
      <c r="I1090" s="52" t="e">
        <f t="shared" si="186"/>
        <v>#REF!</v>
      </c>
      <c r="J1090" s="66" t="e">
        <f t="shared" si="187"/>
        <v>#REF!</v>
      </c>
      <c r="K1090" s="53" t="e">
        <f t="shared" si="188"/>
        <v>#REF!</v>
      </c>
    </row>
    <row r="1091" spans="1:11" x14ac:dyDescent="0.3">
      <c r="A1091" s="312">
        <v>410</v>
      </c>
      <c r="B1091" s="308" t="str">
        <f>VLOOKUP(A1091,'[1]HS_SEP 24'!$B$12:$D$519,2,FALSE)</f>
        <v>NYY 4 x 70 sq mm - Output (SPLN)</v>
      </c>
      <c r="D1091" s="309" t="e">
        <f t="shared" si="184"/>
        <v>#REF!</v>
      </c>
      <c r="E1091" s="52" t="e">
        <f t="shared" si="189"/>
        <v>#REF!</v>
      </c>
      <c r="F1091" s="52" t="e">
        <f t="shared" si="185"/>
        <v>#REF!</v>
      </c>
      <c r="G1091" s="66" t="str">
        <f>IF([1]ISIAN_RAB!$G$18=4,(VLOOKUP(RINCIAN_RAB_JASA!A1091,'[1]HS_SEP 24'!$B$12:P1406,13,FALSE)),(VLOOKUP(RINCIAN_RAB_JASA!A1091,'[1]HS_SEP 24'!$B$12:$P$520,4,FALSE)))</f>
        <v>PLN</v>
      </c>
      <c r="H1091" s="66">
        <f>IF([1]ISIAN_RAB!$G$18=4,(VLOOKUP(A1091,'[1]HS_SEP 24'!$B$12:$P$519,14,FALSE)),(IF([1]ISIAN_RAB!$G$18=2,(VLOOKUP(A1091,'[1]HS_SEP 24'!$B$12:$P$519,7,FALSE)),(IF([1]ISIAN_RAB!$G$18=3,(VLOOKUP(A1091,'[1]HS_SEP 24'!$B$12:$P5405,9,FALSE)),(IF([1]ISIAN_RAB!$G$18=5,(VLOOKUP(A1091,'[1]HS_SEP 24'!$B$12:$P$519,11,FALSE)),"salah")))))))</f>
        <v>29299.049984311499</v>
      </c>
      <c r="I1091" s="52" t="e">
        <f t="shared" si="186"/>
        <v>#REF!</v>
      </c>
      <c r="J1091" s="66" t="e">
        <f t="shared" si="187"/>
        <v>#REF!</v>
      </c>
      <c r="K1091" s="53" t="e">
        <f t="shared" si="188"/>
        <v>#REF!</v>
      </c>
    </row>
    <row r="1092" spans="1:11" x14ac:dyDescent="0.3">
      <c r="A1092" s="312">
        <v>417</v>
      </c>
      <c r="B1092" s="308" t="str">
        <f>VLOOKUP(A1092,'[1]HS_SEP 24'!$B$12:$D$519,2,FALSE)</f>
        <v>Pipa Galvanized 2" - 6 m (tebal= 2,3 mm)</v>
      </c>
      <c r="D1092" s="309" t="e">
        <f t="shared" si="184"/>
        <v>#REF!</v>
      </c>
      <c r="E1092" s="52" t="e">
        <f t="shared" si="189"/>
        <v>#REF!</v>
      </c>
      <c r="F1092" s="52">
        <f t="shared" si="185"/>
        <v>0</v>
      </c>
      <c r="G1092" s="66">
        <f>IF([1]ISIAN_RAB!$G$18=4,(VLOOKUP(RINCIAN_RAB_JASA!A1092,'[1]HS_SEP 24'!$B$12:P1407,13,FALSE)),(VLOOKUP(RINCIAN_RAB_JASA!A1092,'[1]HS_SEP 24'!$B$12:$P$520,4,FALSE)))</f>
        <v>695822</v>
      </c>
      <c r="H1092" s="66">
        <f>IF([1]ISIAN_RAB!$G$18=4,(VLOOKUP(A1092,'[1]HS_SEP 24'!$B$12:$P$519,14,FALSE)),(IF([1]ISIAN_RAB!$G$18=2,(VLOOKUP(A1092,'[1]HS_SEP 24'!$B$12:$P$519,7,FALSE)),(IF([1]ISIAN_RAB!$G$18=3,(VLOOKUP(A1092,'[1]HS_SEP 24'!$B$12:$P5406,9,FALSE)),(IF([1]ISIAN_RAB!$G$18=5,(VLOOKUP(A1092,'[1]HS_SEP 24'!$B$12:$P$519,11,FALSE)),"salah")))))))</f>
        <v>26328.059985902401</v>
      </c>
      <c r="I1092" s="52" t="e">
        <f t="shared" si="186"/>
        <v>#REF!</v>
      </c>
      <c r="J1092" s="66" t="e">
        <f t="shared" si="187"/>
        <v>#REF!</v>
      </c>
      <c r="K1092" s="53" t="e">
        <f t="shared" si="188"/>
        <v>#REF!</v>
      </c>
    </row>
    <row r="1093" spans="1:11" x14ac:dyDescent="0.3">
      <c r="A1093" s="312">
        <v>419</v>
      </c>
      <c r="B1093" s="308" t="str">
        <f>VLOOKUP(A1093,'[1]HS_SEP 24'!$B$12:$D$519,2,FALSE)</f>
        <v>Pipa Galvanized 3" - 6 m (tebal= 2,5 mm)</v>
      </c>
      <c r="D1093" s="309" t="e">
        <f t="shared" si="184"/>
        <v>#REF!</v>
      </c>
      <c r="E1093" s="52" t="e">
        <f t="shared" si="189"/>
        <v>#REF!</v>
      </c>
      <c r="F1093" s="52">
        <f t="shared" si="185"/>
        <v>0</v>
      </c>
      <c r="G1093" s="66">
        <f>IF([1]ISIAN_RAB!$G$18=4,(VLOOKUP(RINCIAN_RAB_JASA!A1093,'[1]HS_SEP 24'!$B$12:P1408,13,FALSE)),(VLOOKUP(RINCIAN_RAB_JASA!A1093,'[1]HS_SEP 24'!$B$12:$P$520,4,FALSE)))</f>
        <v>1196243</v>
      </c>
      <c r="H1093" s="66">
        <f>IF([1]ISIAN_RAB!$G$18=4,(VLOOKUP(A1093,'[1]HS_SEP 24'!$B$12:$P$519,14,FALSE)),(IF([1]ISIAN_RAB!$G$18=2,(VLOOKUP(A1093,'[1]HS_SEP 24'!$B$12:$P$519,7,FALSE)),(IF([1]ISIAN_RAB!$G$18=3,(VLOOKUP(A1093,'[1]HS_SEP 24'!$B$12:$P5407,9,FALSE)),(IF([1]ISIAN_RAB!$G$18=5,(VLOOKUP(A1093,'[1]HS_SEP 24'!$B$12:$P$519,11,FALSE)),"salah")))))))</f>
        <v>35104.409981203004</v>
      </c>
      <c r="I1093" s="52" t="e">
        <f t="shared" si="186"/>
        <v>#REF!</v>
      </c>
      <c r="J1093" s="66" t="e">
        <f t="shared" si="187"/>
        <v>#REF!</v>
      </c>
      <c r="K1093" s="53" t="e">
        <f t="shared" si="188"/>
        <v>#REF!</v>
      </c>
    </row>
    <row r="1094" spans="1:11" x14ac:dyDescent="0.3">
      <c r="A1094" s="307">
        <v>420</v>
      </c>
      <c r="B1094" s="308" t="str">
        <f>VLOOKUP(A1094,'[1]HS_SEP 24'!$B$12:$D$519,2,FALSE)</f>
        <v>Pipa Galvanized 3/4" - 1 m (tebal= 1,6 mm)</v>
      </c>
      <c r="D1094" s="309" t="e">
        <f t="shared" si="184"/>
        <v>#REF!</v>
      </c>
      <c r="E1094" s="52" t="e">
        <f t="shared" si="189"/>
        <v>#REF!</v>
      </c>
      <c r="F1094" s="52">
        <f t="shared" si="185"/>
        <v>0</v>
      </c>
      <c r="G1094" s="66">
        <f>IF([1]ISIAN_RAB!$G$18=4,(VLOOKUP(RINCIAN_RAB_JASA!A1094,'[1]HS_SEP 24'!$B$12:P1409,13,FALSE)),(VLOOKUP(RINCIAN_RAB_JASA!A1094,'[1]HS_SEP 24'!$B$12:$P$520,4,FALSE)))</f>
        <v>47794</v>
      </c>
      <c r="H1094" s="66">
        <f>IF([1]ISIAN_RAB!$G$18=4,(VLOOKUP(A1094,'[1]HS_SEP 24'!$B$12:$P$519,14,FALSE)),(IF([1]ISIAN_RAB!$G$18=2,(VLOOKUP(A1094,'[1]HS_SEP 24'!$B$12:$P$519,7,FALSE)),(IF([1]ISIAN_RAB!$G$18=3,(VLOOKUP(A1094,'[1]HS_SEP 24'!$B$12:$P5408,9,FALSE)),(IF([1]ISIAN_RAB!$G$18=5,(VLOOKUP(A1094,'[1]HS_SEP 24'!$B$12:$P$519,11,FALSE)),"salah")))))))</f>
        <v>7021.0799962404999</v>
      </c>
      <c r="I1094" s="52" t="e">
        <f t="shared" si="186"/>
        <v>#REF!</v>
      </c>
      <c r="J1094" s="66" t="e">
        <f t="shared" si="187"/>
        <v>#REF!</v>
      </c>
      <c r="K1094" s="53" t="e">
        <f t="shared" si="188"/>
        <v>#REF!</v>
      </c>
    </row>
    <row r="1095" spans="1:11" x14ac:dyDescent="0.3">
      <c r="A1095" s="307">
        <v>421</v>
      </c>
      <c r="B1095" s="308" t="str">
        <f>VLOOKUP(A1095,'[1]HS_SEP 24'!$B$12:$D$519,2,FALSE)</f>
        <v>Pipa Galvanized 3/4" - 2 m (tebal= 1,6 mm) u/Pipa Pelindung</v>
      </c>
      <c r="D1095" s="309">
        <f t="shared" si="184"/>
        <v>22</v>
      </c>
      <c r="E1095" s="52">
        <f t="shared" si="189"/>
        <v>22</v>
      </c>
      <c r="F1095" s="52">
        <f t="shared" si="185"/>
        <v>0</v>
      </c>
      <c r="G1095" s="66">
        <f>IF([1]ISIAN_RAB!$G$18=4,(VLOOKUP(RINCIAN_RAB_JASA!A1095,'[1]HS_SEP 24'!$B$12:P1410,13,FALSE)),(VLOOKUP(RINCIAN_RAB_JASA!A1095,'[1]HS_SEP 24'!$B$12:$P$520,4,FALSE)))</f>
        <v>86129</v>
      </c>
      <c r="H1095" s="66">
        <f>IF([1]ISIAN_RAB!$G$18=4,(VLOOKUP(A1095,'[1]HS_SEP 24'!$B$12:$P$519,14,FALSE)),(IF([1]ISIAN_RAB!$G$18=2,(VLOOKUP(A1095,'[1]HS_SEP 24'!$B$12:$P$519,7,FALSE)),(IF([1]ISIAN_RAB!$G$18=3,(VLOOKUP(A1095,'[1]HS_SEP 24'!$B$12:$P5409,9,FALSE)),(IF([1]ISIAN_RAB!$G$18=5,(VLOOKUP(A1095,'[1]HS_SEP 24'!$B$12:$P$519,11,FALSE)),"salah")))))))</f>
        <v>9361.4399949873296</v>
      </c>
      <c r="I1095" s="52">
        <f t="shared" si="186"/>
        <v>1894838</v>
      </c>
      <c r="J1095" s="66">
        <f t="shared" si="187"/>
        <v>205951.67988972124</v>
      </c>
      <c r="K1095" s="53">
        <f t="shared" si="188"/>
        <v>2100789.6798897213</v>
      </c>
    </row>
    <row r="1096" spans="1:11" x14ac:dyDescent="0.3">
      <c r="A1096" s="307">
        <v>423</v>
      </c>
      <c r="B1096" s="308" t="str">
        <f>VLOOKUP(A1096,'[1]HS_SEP 24'!$B$12:$D$519,2,FALSE)</f>
        <v>Pipa Galvanized 3/4" - 4 m (tebal= 1,6 mm)</v>
      </c>
      <c r="D1096" s="309" t="e">
        <f t="shared" si="184"/>
        <v>#REF!</v>
      </c>
      <c r="E1096" s="52" t="e">
        <f t="shared" si="189"/>
        <v>#REF!</v>
      </c>
      <c r="F1096" s="52">
        <f t="shared" si="185"/>
        <v>0</v>
      </c>
      <c r="G1096" s="66">
        <f>IF([1]ISIAN_RAB!$G$18=4,(VLOOKUP(RINCIAN_RAB_JASA!A1096,'[1]HS_SEP 24'!$B$12:P1411,13,FALSE)),(VLOOKUP(RINCIAN_RAB_JASA!A1096,'[1]HS_SEP 24'!$B$12:$P$520,4,FALSE)))</f>
        <v>146709</v>
      </c>
      <c r="H1096" s="66">
        <f>IF([1]ISIAN_RAB!$G$18=4,(VLOOKUP(A1096,'[1]HS_SEP 24'!$B$12:$P$519,14,FALSE)),(IF([1]ISIAN_RAB!$G$18=2,(VLOOKUP(A1096,'[1]HS_SEP 24'!$B$12:$P$519,7,FALSE)),(IF([1]ISIAN_RAB!$G$18=3,(VLOOKUP(A1096,'[1]HS_SEP 24'!$B$12:$P5410,9,FALSE)),(IF([1]ISIAN_RAB!$G$18=5,(VLOOKUP(A1096,'[1]HS_SEP 24'!$B$12:$P$519,11,FALSE)),"salah")))))))</f>
        <v>10239.5699945171</v>
      </c>
      <c r="I1096" s="52" t="e">
        <f t="shared" si="186"/>
        <v>#REF!</v>
      </c>
      <c r="J1096" s="66" t="e">
        <f t="shared" si="187"/>
        <v>#REF!</v>
      </c>
      <c r="K1096" s="53" t="e">
        <f t="shared" si="188"/>
        <v>#REF!</v>
      </c>
    </row>
    <row r="1097" spans="1:11" x14ac:dyDescent="0.3">
      <c r="A1097" s="312">
        <v>431</v>
      </c>
      <c r="B1097" s="308" t="str">
        <f>VLOOKUP(A1097,'[1]HS_SEP 24'!$B$12:$D$519,2,FALSE)</f>
        <v>Polymer Arrester 24 kV - 10 kA</v>
      </c>
      <c r="D1097" s="309" t="e">
        <f t="shared" si="184"/>
        <v>#REF!</v>
      </c>
      <c r="E1097" s="52" t="e">
        <f t="shared" si="189"/>
        <v>#REF!</v>
      </c>
      <c r="F1097" s="52" t="e">
        <f t="shared" si="185"/>
        <v>#REF!</v>
      </c>
      <c r="G1097" s="66" t="str">
        <f>IF([1]ISIAN_RAB!$G$18=4,(VLOOKUP(RINCIAN_RAB_JASA!A1097,'[1]HS_SEP 24'!$B$12:P1412,13,FALSE)),(VLOOKUP(RINCIAN_RAB_JASA!A1097,'[1]HS_SEP 24'!$B$12:$P$520,4,FALSE)))</f>
        <v>PLN</v>
      </c>
      <c r="H1097" s="66">
        <f>IF([1]ISIAN_RAB!$G$18=4,(VLOOKUP(A1097,'[1]HS_SEP 24'!$B$12:$P$519,14,FALSE)),(IF([1]ISIAN_RAB!$G$18=2,(VLOOKUP(A1097,'[1]HS_SEP 24'!$B$12:$P$519,7,FALSE)),(IF([1]ISIAN_RAB!$G$18=3,(VLOOKUP(A1097,'[1]HS_SEP 24'!$B$12:$P5411,9,FALSE)),(IF([1]ISIAN_RAB!$G$18=5,(VLOOKUP(A1097,'[1]HS_SEP 24'!$B$12:$P$519,11,FALSE)),"salah")))))))</f>
        <v>26634.9599857381</v>
      </c>
      <c r="I1097" s="52" t="e">
        <f t="shared" si="186"/>
        <v>#REF!</v>
      </c>
      <c r="J1097" s="66" t="e">
        <f t="shared" si="187"/>
        <v>#REF!</v>
      </c>
      <c r="K1097" s="53" t="e">
        <f t="shared" si="188"/>
        <v>#REF!</v>
      </c>
    </row>
    <row r="1098" spans="1:11" x14ac:dyDescent="0.3">
      <c r="A1098" s="312">
        <v>432</v>
      </c>
      <c r="B1098" s="308" t="str">
        <f>VLOOKUP(A1098,'[1]HS_SEP 24'!$B$12:$D$519,2,FALSE)</f>
        <v>Polymer Cut Out Switch 24 kV + Fuse</v>
      </c>
      <c r="D1098" s="309" t="e">
        <f t="shared" si="184"/>
        <v>#REF!</v>
      </c>
      <c r="E1098" s="52" t="e">
        <f t="shared" si="189"/>
        <v>#REF!</v>
      </c>
      <c r="F1098" s="52" t="e">
        <f t="shared" si="185"/>
        <v>#REF!</v>
      </c>
      <c r="G1098" s="66" t="str">
        <f>IF([1]ISIAN_RAB!$G$18=4,(VLOOKUP(RINCIAN_RAB_JASA!A1098,'[1]HS_SEP 24'!$B$12:P1413,13,FALSE)),(VLOOKUP(RINCIAN_RAB_JASA!A1098,'[1]HS_SEP 24'!$B$12:$P$520,4,FALSE)))</f>
        <v>PLN</v>
      </c>
      <c r="H1098" s="66">
        <f>IF([1]ISIAN_RAB!$G$18=4,(VLOOKUP(A1098,'[1]HS_SEP 24'!$B$12:$P$519,14,FALSE)),(IF([1]ISIAN_RAB!$G$18=2,(VLOOKUP(A1098,'[1]HS_SEP 24'!$B$12:$P$519,7,FALSE)),(IF([1]ISIAN_RAB!$G$18=3,(VLOOKUP(A1098,'[1]HS_SEP 24'!$B$12:$P5412,9,FALSE)),(IF([1]ISIAN_RAB!$G$18=5,(VLOOKUP(A1098,'[1]HS_SEP 24'!$B$12:$P$519,11,FALSE)),"salah")))))))</f>
        <v>17046.809990872101</v>
      </c>
      <c r="I1098" s="52" t="e">
        <f t="shared" si="186"/>
        <v>#REF!</v>
      </c>
      <c r="J1098" s="66" t="e">
        <f t="shared" si="187"/>
        <v>#REF!</v>
      </c>
      <c r="K1098" s="53" t="e">
        <f t="shared" si="188"/>
        <v>#REF!</v>
      </c>
    </row>
    <row r="1099" spans="1:11" x14ac:dyDescent="0.3">
      <c r="A1099" s="307">
        <v>435</v>
      </c>
      <c r="B1099" s="308" t="str">
        <f>VLOOKUP(A1099,'[1]HS_SEP 24'!$B$12:$D$519,2,FALSE)</f>
        <v>Preformed Side Tie 150 mm (Semi Cond/non metalic/Composite)</v>
      </c>
      <c r="D1099" s="309">
        <f t="shared" si="184"/>
        <v>0</v>
      </c>
      <c r="E1099" s="52">
        <f t="shared" si="189"/>
        <v>0</v>
      </c>
      <c r="F1099" s="52">
        <f t="shared" si="185"/>
        <v>0</v>
      </c>
      <c r="G1099" s="66" t="str">
        <f>IF([1]ISIAN_RAB!$G$18=4,(VLOOKUP(RINCIAN_RAB_JASA!A1099,'[1]HS_SEP 24'!$B$12:P1414,13,FALSE)),(VLOOKUP(RINCIAN_RAB_JASA!A1099,'[1]HS_SEP 24'!$B$12:$P$520,4,FALSE)))</f>
        <v>PLN</v>
      </c>
      <c r="H1099" s="66">
        <f>IF([1]ISIAN_RAB!$G$18=4,(VLOOKUP(A1099,'[1]HS_SEP 24'!$B$12:$P$519,14,FALSE)),(IF([1]ISIAN_RAB!$G$18=2,(VLOOKUP(A1099,'[1]HS_SEP 24'!$B$12:$P$519,7,FALSE)),(IF([1]ISIAN_RAB!$G$18=3,(VLOOKUP(A1099,'[1]HS_SEP 24'!$B$12:$P5413,9,FALSE)),(IF([1]ISIAN_RAB!$G$18=5,(VLOOKUP(A1099,'[1]HS_SEP 24'!$B$12:$P$519,11,FALSE)),"salah")))))))</f>
        <v>7991.27999572099</v>
      </c>
      <c r="I1099" s="52" t="str">
        <f t="shared" si="186"/>
        <v>PLN</v>
      </c>
      <c r="J1099" s="66">
        <f t="shared" si="187"/>
        <v>0</v>
      </c>
      <c r="K1099" s="53">
        <f t="shared" si="188"/>
        <v>0</v>
      </c>
    </row>
    <row r="1100" spans="1:11" x14ac:dyDescent="0.3">
      <c r="A1100" s="307">
        <v>436</v>
      </c>
      <c r="B1100" s="308" t="str">
        <f>VLOOKUP(A1100,'[1]HS_SEP 24'!$B$12:$D$519,2,FALSE)</f>
        <v>Preformed Side Tie Double 150 mm (Semi Cond/non metalic/Composite)</v>
      </c>
      <c r="D1100" s="309">
        <f t="shared" si="184"/>
        <v>0</v>
      </c>
      <c r="E1100" s="52">
        <f t="shared" si="189"/>
        <v>0</v>
      </c>
      <c r="F1100" s="52">
        <f t="shared" si="185"/>
        <v>0</v>
      </c>
      <c r="G1100" s="66" t="str">
        <f>IF([1]ISIAN_RAB!$G$18=4,(VLOOKUP(RINCIAN_RAB_JASA!A1100,'[1]HS_SEP 24'!$B$12:P1415,13,FALSE)),(VLOOKUP(RINCIAN_RAB_JASA!A1100,'[1]HS_SEP 24'!$B$12:$P$520,4,FALSE)))</f>
        <v>PLN</v>
      </c>
      <c r="H1100" s="66">
        <f>IF([1]ISIAN_RAB!$G$18=4,(VLOOKUP(A1100,'[1]HS_SEP 24'!$B$12:$P$519,14,FALSE)),(IF([1]ISIAN_RAB!$G$18=2,(VLOOKUP(A1100,'[1]HS_SEP 24'!$B$12:$P$519,7,FALSE)),(IF([1]ISIAN_RAB!$G$18=3,(VLOOKUP(A1100,'[1]HS_SEP 24'!$B$12:$P5414,9,FALSE)),(IF([1]ISIAN_RAB!$G$18=5,(VLOOKUP(A1100,'[1]HS_SEP 24'!$B$12:$P$519,11,FALSE)),"salah")))))))</f>
        <v>7991.27999572099</v>
      </c>
      <c r="I1100" s="52" t="str">
        <f t="shared" si="186"/>
        <v>PLN</v>
      </c>
      <c r="J1100" s="66">
        <f t="shared" si="187"/>
        <v>0</v>
      </c>
      <c r="K1100" s="53">
        <f t="shared" si="188"/>
        <v>0</v>
      </c>
    </row>
    <row r="1101" spans="1:11" x14ac:dyDescent="0.3">
      <c r="A1101" s="307">
        <v>438</v>
      </c>
      <c r="B1101" s="308" t="str">
        <f>VLOOKUP(A1101,'[1]HS_SEP 24'!$B$12:$D$519,2,FALSE)</f>
        <v>Preformed Termination 35 mm (542/u/2009)</v>
      </c>
      <c r="D1101" s="309">
        <f t="shared" si="184"/>
        <v>88</v>
      </c>
      <c r="E1101" s="52">
        <f t="shared" si="189"/>
        <v>88</v>
      </c>
      <c r="F1101" s="52">
        <f t="shared" si="185"/>
        <v>0</v>
      </c>
      <c r="G1101" s="66">
        <f>IF([1]ISIAN_RAB!$G$18=4,(VLOOKUP(RINCIAN_RAB_JASA!A1101,'[1]HS_SEP 24'!$B$12:P1416,13,FALSE)),(VLOOKUP(RINCIAN_RAB_JASA!A1101,'[1]HS_SEP 24'!$B$12:$P$520,4,FALSE)))</f>
        <v>56550</v>
      </c>
      <c r="H1101" s="66">
        <f>IF([1]ISIAN_RAB!$G$18=4,(VLOOKUP(A1101,'[1]HS_SEP 24'!$B$12:$P$519,14,FALSE)),(IF([1]ISIAN_RAB!$G$18=2,(VLOOKUP(A1101,'[1]HS_SEP 24'!$B$12:$P$519,7,FALSE)),(IF([1]ISIAN_RAB!$G$18=3,(VLOOKUP(A1101,'[1]HS_SEP 24'!$B$12:$P5415,9,FALSE)),(IF([1]ISIAN_RAB!$G$18=5,(VLOOKUP(A1101,'[1]HS_SEP 24'!$B$12:$P$519,11,FALSE)),"salah")))))))</f>
        <v>15981.5699914425</v>
      </c>
      <c r="I1101" s="52">
        <f t="shared" si="186"/>
        <v>4976400</v>
      </c>
      <c r="J1101" s="66">
        <f t="shared" si="187"/>
        <v>1406378.1592469399</v>
      </c>
      <c r="K1101" s="53">
        <f t="shared" si="188"/>
        <v>6382778.1592469402</v>
      </c>
    </row>
    <row r="1102" spans="1:11" x14ac:dyDescent="0.3">
      <c r="A1102" s="307">
        <v>439</v>
      </c>
      <c r="B1102" s="308" t="str">
        <f>VLOOKUP(A1102,'[1]HS_SEP 24'!$B$12:$D$519,2,FALSE)</f>
        <v>Preformed Termination 70 mm (542/u/2009)</v>
      </c>
      <c r="D1102" s="309">
        <f t="shared" si="184"/>
        <v>0</v>
      </c>
      <c r="E1102" s="52">
        <f t="shared" si="189"/>
        <v>0</v>
      </c>
      <c r="F1102" s="52">
        <f t="shared" si="185"/>
        <v>0</v>
      </c>
      <c r="G1102" s="66">
        <f>IF([1]ISIAN_RAB!$G$18=4,(VLOOKUP(RINCIAN_RAB_JASA!A1102,'[1]HS_SEP 24'!$B$12:P1417,13,FALSE)),(VLOOKUP(RINCIAN_RAB_JASA!A1102,'[1]HS_SEP 24'!$B$12:$P$520,4,FALSE)))</f>
        <v>70375</v>
      </c>
      <c r="H1102" s="66">
        <f>IF([1]ISIAN_RAB!$G$18=4,(VLOOKUP(A1102,'[1]HS_SEP 24'!$B$12:$P$519,14,FALSE)),(IF([1]ISIAN_RAB!$G$18=2,(VLOOKUP(A1102,'[1]HS_SEP 24'!$B$12:$P$519,7,FALSE)),(IF([1]ISIAN_RAB!$G$18=3,(VLOOKUP(A1102,'[1]HS_SEP 24'!$B$12:$P5416,9,FALSE)),(IF([1]ISIAN_RAB!$G$18=5,(VLOOKUP(A1102,'[1]HS_SEP 24'!$B$12:$P$519,11,FALSE)),"salah")))))))</f>
        <v>18644.6699900165</v>
      </c>
      <c r="I1102" s="52">
        <f t="shared" si="186"/>
        <v>0</v>
      </c>
      <c r="J1102" s="66">
        <f t="shared" si="187"/>
        <v>0</v>
      </c>
      <c r="K1102" s="53">
        <f t="shared" si="188"/>
        <v>0</v>
      </c>
    </row>
    <row r="1103" spans="1:11" x14ac:dyDescent="0.3">
      <c r="A1103" s="307">
        <v>440</v>
      </c>
      <c r="B1103" s="308" t="str">
        <f>VLOOKUP(A1103,'[1]HS_SEP 24'!$B$12:$D$519,2,FALSE)</f>
        <v>Preformed Top Tie 150 mm (Semi Cond/non metalic/Composite)</v>
      </c>
      <c r="D1103" s="309">
        <f t="shared" si="184"/>
        <v>3</v>
      </c>
      <c r="E1103" s="52">
        <f t="shared" si="189"/>
        <v>0</v>
      </c>
      <c r="F1103" s="52">
        <f t="shared" si="185"/>
        <v>3</v>
      </c>
      <c r="G1103" s="66" t="str">
        <f>IF([1]ISIAN_RAB!$G$18=4,(VLOOKUP(RINCIAN_RAB_JASA!A1103,'[1]HS_SEP 24'!$B$12:P1418,13,FALSE)),(VLOOKUP(RINCIAN_RAB_JASA!A1103,'[1]HS_SEP 24'!$B$12:$P$520,4,FALSE)))</f>
        <v>PLN</v>
      </c>
      <c r="H1103" s="66">
        <f>IF([1]ISIAN_RAB!$G$18=4,(VLOOKUP(A1103,'[1]HS_SEP 24'!$B$12:$P$519,14,FALSE)),(IF([1]ISIAN_RAB!$G$18=2,(VLOOKUP(A1103,'[1]HS_SEP 24'!$B$12:$P$519,7,FALSE)),(IF([1]ISIAN_RAB!$G$18=3,(VLOOKUP(A1103,'[1]HS_SEP 24'!$B$12:$P5417,9,FALSE)),(IF([1]ISIAN_RAB!$G$18=5,(VLOOKUP(A1103,'[1]HS_SEP 24'!$B$12:$P$519,11,FALSE)),"salah")))))))</f>
        <v>10654.379994295001</v>
      </c>
      <c r="I1103" s="52" t="str">
        <f t="shared" si="186"/>
        <v>PLN</v>
      </c>
      <c r="J1103" s="66">
        <f t="shared" si="187"/>
        <v>31963.139982885004</v>
      </c>
      <c r="K1103" s="53">
        <f t="shared" si="188"/>
        <v>31963.139982885004</v>
      </c>
    </row>
    <row r="1104" spans="1:11" x14ac:dyDescent="0.3">
      <c r="A1104" s="307">
        <v>447</v>
      </c>
      <c r="B1104" s="308" t="str">
        <f>VLOOKUP(A1104,'[1]HS_SEP 24'!$B$12:$D$519,2,FALSE)</f>
        <v>Single Arm Band 8" (t = 6 mm x 42 mm) HDG TM lengkap Nut-HDG</v>
      </c>
      <c r="D1104" s="309">
        <f t="shared" si="184"/>
        <v>0</v>
      </c>
      <c r="E1104" s="52">
        <f t="shared" si="189"/>
        <v>0</v>
      </c>
      <c r="F1104" s="52">
        <f t="shared" si="185"/>
        <v>0</v>
      </c>
      <c r="G1104" s="66">
        <f>IF([1]ISIAN_RAB!$G$18=4,(VLOOKUP(RINCIAN_RAB_JASA!A1104,'[1]HS_SEP 24'!$B$12:P1419,13,FALSE)),(VLOOKUP(RINCIAN_RAB_JASA!A1104,'[1]HS_SEP 24'!$B$12:$P$520,4,FALSE)))</f>
        <v>97397</v>
      </c>
      <c r="H1104" s="66">
        <f>IF([1]ISIAN_RAB!$G$18=4,(VLOOKUP(A1104,'[1]HS_SEP 24'!$B$12:$P$519,14,FALSE)),(IF([1]ISIAN_RAB!$G$18=2,(VLOOKUP(A1104,'[1]HS_SEP 24'!$B$12:$P$519,7,FALSE)),(IF([1]ISIAN_RAB!$G$18=3,(VLOOKUP(A1104,'[1]HS_SEP 24'!$B$12:$P5418,9,FALSE)),(IF([1]ISIAN_RAB!$G$18=5,(VLOOKUP(A1104,'[1]HS_SEP 24'!$B$12:$P$519,11,FALSE)),"salah")))))))</f>
        <v>9589.1399948653998</v>
      </c>
      <c r="I1104" s="52">
        <f t="shared" si="186"/>
        <v>0</v>
      </c>
      <c r="J1104" s="66">
        <f t="shared" si="187"/>
        <v>0</v>
      </c>
      <c r="K1104" s="53">
        <f t="shared" si="188"/>
        <v>0</v>
      </c>
    </row>
    <row r="1105" spans="1:11" x14ac:dyDescent="0.3">
      <c r="A1105" s="307">
        <v>215</v>
      </c>
      <c r="B1105" s="308" t="str">
        <f>VLOOKUP(A1105,'[1]HS_SEP 24'!$B$12:$D$519,2,FALSE)</f>
        <v>Single Arm Band 6" (t = 6 mm x 35 mm) HDG TR  lengkap Nut-HDG</v>
      </c>
      <c r="D1105" s="309">
        <f t="shared" si="184"/>
        <v>0</v>
      </c>
      <c r="E1105" s="52">
        <f t="shared" si="189"/>
        <v>0</v>
      </c>
      <c r="F1105" s="52">
        <f t="shared" si="185"/>
        <v>0</v>
      </c>
      <c r="G1105" s="66">
        <f>IF([1]ISIAN_RAB!$G$18=4,(VLOOKUP(RINCIAN_RAB_JASA!A1105,'[1]HS_SEP 24'!$B$12:P1419,13,FALSE)),(VLOOKUP(RINCIAN_RAB_JASA!A1105,'[1]HS_SEP 24'!$B$12:$P$520,4,FALSE)))</f>
        <v>99476.508259548398</v>
      </c>
      <c r="H1105" s="66">
        <f>IF([1]ISIAN_RAB!$G$18=4,(VLOOKUP(A1105,'[1]HS_SEP 24'!$B$12:$P$519,14,FALSE)),(IF([1]ISIAN_RAB!$G$18=2,(VLOOKUP(A1105,'[1]HS_SEP 24'!$B$12:$P$519,7,FALSE)),(IF([1]ISIAN_RAB!$G$18=3,(VLOOKUP(A1105,'[1]HS_SEP 24'!$B$12:$P5418,9,FALSE)),(IF([1]ISIAN_RAB!$G$18=5,(VLOOKUP(A1105,'[1]HS_SEP 24'!$B$12:$P$519,11,FALSE)),"salah")))))))</f>
        <v>9056.5199951506002</v>
      </c>
      <c r="I1105" s="52">
        <f t="shared" si="186"/>
        <v>0</v>
      </c>
      <c r="J1105" s="66">
        <f t="shared" si="187"/>
        <v>0</v>
      </c>
      <c r="K1105" s="53">
        <f t="shared" si="188"/>
        <v>0</v>
      </c>
    </row>
    <row r="1106" spans="1:11" x14ac:dyDescent="0.3">
      <c r="A1106" s="307">
        <v>219</v>
      </c>
      <c r="B1106" s="308" t="str">
        <f>VLOOKUP(A1106,'[1]HS_SEP 24'!$B$12:$D$519,2,FALSE)</f>
        <v>Single Arm Band 9" (t = 6 mm x 42 mm) HDG TM lengkap Nut-HDG</v>
      </c>
      <c r="D1106" s="309">
        <f t="shared" si="184"/>
        <v>0</v>
      </c>
      <c r="E1106" s="52">
        <f t="shared" si="189"/>
        <v>0</v>
      </c>
      <c r="F1106" s="52">
        <f t="shared" si="185"/>
        <v>0</v>
      </c>
      <c r="G1106" s="66">
        <f>IF([1]ISIAN_RAB!$G$18=4,(VLOOKUP(RINCIAN_RAB_JASA!A1106,'[1]HS_SEP 24'!$B$12:P1420,13,FALSE)),(VLOOKUP(RINCIAN_RAB_JASA!A1106,'[1]HS_SEP 24'!$B$12:$P$520,4,FALSE)))</f>
        <v>130018.62894712899</v>
      </c>
      <c r="H1106" s="66">
        <f>IF([1]ISIAN_RAB!$G$18=4,(VLOOKUP(A1106,'[1]HS_SEP 24'!$B$12:$P$519,14,FALSE)),(IF([1]ISIAN_RAB!$G$18=2,(VLOOKUP(A1106,'[1]HS_SEP 24'!$B$12:$P$519,7,FALSE)),(IF([1]ISIAN_RAB!$G$18=3,(VLOOKUP(A1106,'[1]HS_SEP 24'!$B$12:$P5419,9,FALSE)),(IF([1]ISIAN_RAB!$G$18=5,(VLOOKUP(A1106,'[1]HS_SEP 24'!$B$12:$P$519,11,FALSE)),"salah")))))))</f>
        <v>15448.949991727701</v>
      </c>
      <c r="I1106" s="52">
        <f t="shared" si="186"/>
        <v>0</v>
      </c>
      <c r="J1106" s="66">
        <f t="shared" si="187"/>
        <v>0</v>
      </c>
      <c r="K1106" s="53">
        <f t="shared" si="188"/>
        <v>0</v>
      </c>
    </row>
    <row r="1107" spans="1:11" x14ac:dyDescent="0.3">
      <c r="A1107" s="307">
        <v>450</v>
      </c>
      <c r="B1107" s="308" t="str">
        <f>VLOOKUP(A1107,'[1]HS_SEP 24'!$B$12:$D$519,2,FALSE)</f>
        <v>Single Guy Wire Band 9" - (t = 6 mm x 42 mm) HDG TM lengkap Nut-HDG</v>
      </c>
      <c r="D1107" s="309">
        <f t="shared" si="184"/>
        <v>0</v>
      </c>
      <c r="E1107" s="52">
        <f t="shared" si="189"/>
        <v>0</v>
      </c>
      <c r="F1107" s="52">
        <f t="shared" si="185"/>
        <v>0</v>
      </c>
      <c r="G1107" s="66">
        <f>IF([1]ISIAN_RAB!$G$18=4,(VLOOKUP(RINCIAN_RAB_JASA!A1107,'[1]HS_SEP 24'!$B$12:P1421,13,FALSE)),(VLOOKUP(RINCIAN_RAB_JASA!A1107,'[1]HS_SEP 24'!$B$12:$P$520,4,FALSE)))</f>
        <v>89213</v>
      </c>
      <c r="H1107" s="66">
        <f>IF([1]ISIAN_RAB!$G$18=4,(VLOOKUP(A1107,'[1]HS_SEP 24'!$B$12:$P$519,14,FALSE)),(IF([1]ISIAN_RAB!$G$18=2,(VLOOKUP(A1107,'[1]HS_SEP 24'!$B$12:$P$519,7,FALSE)),(IF([1]ISIAN_RAB!$G$18=3,(VLOOKUP(A1107,'[1]HS_SEP 24'!$B$12:$P5420,9,FALSE)),(IF([1]ISIAN_RAB!$G$18=5,(VLOOKUP(A1107,'[1]HS_SEP 24'!$B$12:$P$519,11,FALSE)),"salah")))))))</f>
        <v>14650.019992155499</v>
      </c>
      <c r="I1107" s="52">
        <f t="shared" si="186"/>
        <v>0</v>
      </c>
      <c r="J1107" s="66">
        <f t="shared" si="187"/>
        <v>0</v>
      </c>
      <c r="K1107" s="53">
        <f t="shared" si="188"/>
        <v>0</v>
      </c>
    </row>
    <row r="1108" spans="1:11" x14ac:dyDescent="0.3">
      <c r="A1108" s="307">
        <v>451</v>
      </c>
      <c r="B1108" s="308" t="str">
        <f>VLOOKUP(A1108,'[1]HS_SEP 24'!$B$12:$D$519,2,FALSE)</f>
        <v>Square Washer - (l=50 mm, p=50 mm, t=2,5 mm)</v>
      </c>
      <c r="D1108" s="309">
        <f t="shared" si="184"/>
        <v>0</v>
      </c>
      <c r="E1108" s="52">
        <f t="shared" si="189"/>
        <v>0</v>
      </c>
      <c r="F1108" s="52">
        <f t="shared" si="185"/>
        <v>0</v>
      </c>
      <c r="G1108" s="66">
        <f>IF([1]ISIAN_RAB!$G$18=4,(VLOOKUP(RINCIAN_RAB_JASA!A1108,'[1]HS_SEP 24'!$B$12:P1422,13,FALSE)),(VLOOKUP(RINCIAN_RAB_JASA!A1108,'[1]HS_SEP 24'!$B$12:$P$520,4,FALSE)))</f>
        <v>4414</v>
      </c>
      <c r="H1108" s="66">
        <f>IF([1]ISIAN_RAB!$G$18=4,(VLOOKUP(A1108,'[1]HS_SEP 24'!$B$12:$P$519,14,FALSE)),(IF([1]ISIAN_RAB!$G$18=2,(VLOOKUP(A1108,'[1]HS_SEP 24'!$B$12:$P$519,7,FALSE)),(IF([1]ISIAN_RAB!$G$18=3,(VLOOKUP(A1108,'[1]HS_SEP 24'!$B$12:$P5421,9,FALSE)),(IF([1]ISIAN_RAB!$G$18=5,(VLOOKUP(A1108,'[1]HS_SEP 24'!$B$12:$P$519,11,FALSE)),"salah")))))))</f>
        <v>1332.53999928648</v>
      </c>
      <c r="I1108" s="52">
        <f t="shared" si="186"/>
        <v>0</v>
      </c>
      <c r="J1108" s="66">
        <f t="shared" si="187"/>
        <v>0</v>
      </c>
      <c r="K1108" s="53">
        <f t="shared" si="188"/>
        <v>0</v>
      </c>
    </row>
    <row r="1109" spans="1:11" x14ac:dyDescent="0.3">
      <c r="A1109" s="307">
        <v>452</v>
      </c>
      <c r="B1109" s="308" t="str">
        <f>VLOOKUP(A1109,'[1]HS_SEP 24'!$B$12:$D$519,2,FALSE)</f>
        <v xml:space="preserve">Stainless Steel Strip non magnetic </v>
      </c>
      <c r="D1109" s="309" t="e">
        <f t="shared" si="184"/>
        <v>#REF!</v>
      </c>
      <c r="E1109" s="52" t="e">
        <f t="shared" si="189"/>
        <v>#REF!</v>
      </c>
      <c r="F1109" s="52">
        <f t="shared" si="185"/>
        <v>0</v>
      </c>
      <c r="G1109" s="66">
        <f>IF([1]ISIAN_RAB!$G$18=4,(VLOOKUP(RINCIAN_RAB_JASA!A1109,'[1]HS_SEP 24'!$B$12:P1423,13,FALSE)),(VLOOKUP(RINCIAN_RAB_JASA!A1109,'[1]HS_SEP 24'!$B$12:$P$520,4,FALSE)))</f>
        <v>13764</v>
      </c>
      <c r="H1109" s="66">
        <f>IF([1]ISIAN_RAB!$G$18=4,(VLOOKUP(A1109,'[1]HS_SEP 24'!$B$12:$P$519,14,FALSE)),(IF([1]ISIAN_RAB!$G$18=2,(VLOOKUP(A1109,'[1]HS_SEP 24'!$B$12:$P$519,7,FALSE)),(IF([1]ISIAN_RAB!$G$18=3,(VLOOKUP(A1109,'[1]HS_SEP 24'!$B$12:$P5422,9,FALSE)),(IF([1]ISIAN_RAB!$G$18=5,(VLOOKUP(A1109,'[1]HS_SEP 24'!$B$12:$P$519,11,FALSE)),"salah")))))))</f>
        <v>5114.3399972614798</v>
      </c>
      <c r="I1109" s="52" t="e">
        <f t="shared" si="186"/>
        <v>#REF!</v>
      </c>
      <c r="J1109" s="66" t="e">
        <f t="shared" si="187"/>
        <v>#REF!</v>
      </c>
      <c r="K1109" s="53" t="e">
        <f t="shared" si="188"/>
        <v>#REF!</v>
      </c>
    </row>
    <row r="1110" spans="1:11" x14ac:dyDescent="0.3">
      <c r="A1110" s="307">
        <v>453</v>
      </c>
      <c r="B1110" s="308" t="str">
        <f>VLOOKUP(A1110,'[1]HS_SEP 24'!$B$12:$D$519,2,FALSE)</f>
        <v>Stoping Buckle non magnetic</v>
      </c>
      <c r="D1110" s="309" t="e">
        <f t="shared" si="184"/>
        <v>#REF!</v>
      </c>
      <c r="E1110" s="52" t="e">
        <f t="shared" si="189"/>
        <v>#REF!</v>
      </c>
      <c r="F1110" s="52">
        <f t="shared" si="185"/>
        <v>0</v>
      </c>
      <c r="G1110" s="66">
        <f>IF([1]ISIAN_RAB!$G$18=4,(VLOOKUP(RINCIAN_RAB_JASA!A1110,'[1]HS_SEP 24'!$B$12:P1424,13,FALSE)),(VLOOKUP(RINCIAN_RAB_JASA!A1110,'[1]HS_SEP 24'!$B$12:$P$520,4,FALSE)))</f>
        <v>3834</v>
      </c>
      <c r="H1110" s="66">
        <f>IF([1]ISIAN_RAB!$G$18=4,(VLOOKUP(A1110,'[1]HS_SEP 24'!$B$12:$P$519,14,FALSE)),(IF([1]ISIAN_RAB!$G$18=2,(VLOOKUP(A1110,'[1]HS_SEP 24'!$B$12:$P$519,7,FALSE)),(IF([1]ISIAN_RAB!$G$18=3,(VLOOKUP(A1110,'[1]HS_SEP 24'!$B$12:$P5423,9,FALSE)),(IF([1]ISIAN_RAB!$G$18=5,(VLOOKUP(A1110,'[1]HS_SEP 24'!$B$12:$P$519,11,FALSE)),"salah")))))))</f>
        <v>3356.0999982029398</v>
      </c>
      <c r="I1110" s="52" t="e">
        <f t="shared" si="186"/>
        <v>#REF!</v>
      </c>
      <c r="J1110" s="66" t="e">
        <f t="shared" si="187"/>
        <v>#REF!</v>
      </c>
      <c r="K1110" s="53" t="e">
        <f t="shared" si="188"/>
        <v>#REF!</v>
      </c>
    </row>
    <row r="1111" spans="1:11" x14ac:dyDescent="0.3">
      <c r="A1111" s="307">
        <v>456</v>
      </c>
      <c r="B1111" s="308" t="str">
        <f>VLOOKUP(A1111,'[1]HS_SEP 24'!$B$12:$D$519,2,FALSE)</f>
        <v>Strut Arm TM - (l=50 mm, t=5 mm, tgg=100 mm) NP 10 - 30 cm</v>
      </c>
      <c r="D1111" s="309">
        <f t="shared" si="184"/>
        <v>0</v>
      </c>
      <c r="E1111" s="52">
        <f t="shared" si="189"/>
        <v>0</v>
      </c>
      <c r="F1111" s="52">
        <f t="shared" si="185"/>
        <v>0</v>
      </c>
      <c r="G1111" s="66">
        <f>IF([1]ISIAN_RAB!$G$18=4,(VLOOKUP(RINCIAN_RAB_JASA!A1111,'[1]HS_SEP 24'!$B$12:P1425,13,FALSE)),(VLOOKUP(RINCIAN_RAB_JASA!A1111,'[1]HS_SEP 24'!$B$12:$P$520,4,FALSE)))</f>
        <v>74431</v>
      </c>
      <c r="H1111" s="66">
        <f>IF([1]ISIAN_RAB!$G$18=4,(VLOOKUP(A1111,'[1]HS_SEP 24'!$B$12:$P$519,14,FALSE)),(IF([1]ISIAN_RAB!$G$18=2,(VLOOKUP(A1111,'[1]HS_SEP 24'!$B$12:$P$519,7,FALSE)),(IF([1]ISIAN_RAB!$G$18=3,(VLOOKUP(A1111,'[1]HS_SEP 24'!$B$12:$P5424,9,FALSE)),(IF([1]ISIAN_RAB!$G$18=5,(VLOOKUP(A1111,'[1]HS_SEP 24'!$B$12:$P$519,11,FALSE)),"salah")))))))</f>
        <v>18644.6699900165</v>
      </c>
      <c r="I1111" s="52">
        <f t="shared" si="186"/>
        <v>0</v>
      </c>
      <c r="J1111" s="66">
        <f t="shared" si="187"/>
        <v>0</v>
      </c>
      <c r="K1111" s="53">
        <f t="shared" si="188"/>
        <v>0</v>
      </c>
    </row>
    <row r="1112" spans="1:11" x14ac:dyDescent="0.3">
      <c r="A1112" s="307">
        <v>457</v>
      </c>
      <c r="B1112" s="308" t="str">
        <f>VLOOKUP(A1112,'[1]HS_SEP 24'!$B$12:$D$519,2,FALSE)</f>
        <v>Strut Arm TR - (l=50 mm, t=5 mm, tgg=100 mm) NP 10 - 25 cm</v>
      </c>
      <c r="D1112" s="309">
        <f t="shared" si="184"/>
        <v>0</v>
      </c>
      <c r="E1112" s="52">
        <f t="shared" si="189"/>
        <v>0</v>
      </c>
      <c r="F1112" s="52">
        <f t="shared" si="185"/>
        <v>0</v>
      </c>
      <c r="G1112" s="66">
        <f>IF([1]ISIAN_RAB!$G$18=4,(VLOOKUP(RINCIAN_RAB_JASA!A1112,'[1]HS_SEP 24'!$B$12:P1426,13,FALSE)),(VLOOKUP(RINCIAN_RAB_JASA!A1112,'[1]HS_SEP 24'!$B$12:$P$520,4,FALSE)))</f>
        <v>68625</v>
      </c>
      <c r="H1112" s="66">
        <f>IF([1]ISIAN_RAB!$G$18=4,(VLOOKUP(A1112,'[1]HS_SEP 24'!$B$12:$P$519,14,FALSE)),(IF([1]ISIAN_RAB!$G$18=2,(VLOOKUP(A1112,'[1]HS_SEP 24'!$B$12:$P$519,7,FALSE)),(IF([1]ISIAN_RAB!$G$18=3,(VLOOKUP(A1112,'[1]HS_SEP 24'!$B$12:$P5425,9,FALSE)),(IF([1]ISIAN_RAB!$G$18=5,(VLOOKUP(A1112,'[1]HS_SEP 24'!$B$12:$P$519,11,FALSE)),"salah")))))))</f>
        <v>18644.6699900165</v>
      </c>
      <c r="I1112" s="52">
        <f t="shared" si="186"/>
        <v>0</v>
      </c>
      <c r="J1112" s="66">
        <f t="shared" si="187"/>
        <v>0</v>
      </c>
      <c r="K1112" s="53">
        <f t="shared" si="188"/>
        <v>0</v>
      </c>
    </row>
    <row r="1113" spans="1:11" x14ac:dyDescent="0.3">
      <c r="A1113" s="307">
        <v>458</v>
      </c>
      <c r="B1113" s="308" t="str">
        <f>VLOOKUP(A1113,'[1]HS_SEP 24'!$B$12:$D$519,2,FALSE)</f>
        <v>Strut Tie 2000 - pipe 2" - 1,5 meter, Tebal 2,0 mm - TR</v>
      </c>
      <c r="D1113" s="309">
        <f t="shared" si="184"/>
        <v>0</v>
      </c>
      <c r="E1113" s="52">
        <f t="shared" si="189"/>
        <v>0</v>
      </c>
      <c r="F1113" s="52">
        <f t="shared" si="185"/>
        <v>0</v>
      </c>
      <c r="G1113" s="66">
        <f>IF([1]ISIAN_RAB!$G$18=4,(VLOOKUP(RINCIAN_RAB_JASA!A1113,'[1]HS_SEP 24'!$B$12:P1427,13,FALSE)),(VLOOKUP(RINCIAN_RAB_JASA!A1113,'[1]HS_SEP 24'!$B$12:$P$520,4,FALSE)))</f>
        <v>190213</v>
      </c>
      <c r="H1113" s="66">
        <f>IF([1]ISIAN_RAB!$G$18=4,(VLOOKUP(A1113,'[1]HS_SEP 24'!$B$12:$P$519,14,FALSE)),(IF([1]ISIAN_RAB!$G$18=2,(VLOOKUP(A1113,'[1]HS_SEP 24'!$B$12:$P$519,7,FALSE)),(IF([1]ISIAN_RAB!$G$18=3,(VLOOKUP(A1113,'[1]HS_SEP 24'!$B$12:$P5426,9,FALSE)),(IF([1]ISIAN_RAB!$G$18=5,(VLOOKUP(A1113,'[1]HS_SEP 24'!$B$12:$P$519,11,FALSE)),"salah")))))))</f>
        <v>9846</v>
      </c>
      <c r="I1113" s="52">
        <f t="shared" si="186"/>
        <v>0</v>
      </c>
      <c r="J1113" s="66">
        <f t="shared" si="187"/>
        <v>0</v>
      </c>
      <c r="K1113" s="53">
        <f t="shared" si="188"/>
        <v>0</v>
      </c>
    </row>
    <row r="1114" spans="1:11" x14ac:dyDescent="0.3">
      <c r="A1114" s="307">
        <v>244</v>
      </c>
      <c r="B1114" s="308" t="str">
        <f>VLOOKUP(A1114,'[1]HS_SEP 24'!$B$12:$D$519,2,FALSE)</f>
        <v>Strut Tie 2000 - pipe 2" - 2,0 m, Tebal 2,0 mm - TM</v>
      </c>
      <c r="D1114" s="309">
        <f t="shared" si="184"/>
        <v>0</v>
      </c>
      <c r="E1114" s="52">
        <f t="shared" si="189"/>
        <v>0</v>
      </c>
      <c r="F1114" s="52">
        <f t="shared" si="185"/>
        <v>0</v>
      </c>
      <c r="G1114" s="66">
        <f>IF([1]ISIAN_RAB!$G$18=4,(VLOOKUP(RINCIAN_RAB_JASA!A1114,'[1]HS_SEP 24'!$B$12:P1428,13,FALSE)),(VLOOKUP(RINCIAN_RAB_JASA!A1114,'[1]HS_SEP 24'!$B$12:$P$520,4,FALSE)))</f>
        <v>265387.511892082</v>
      </c>
      <c r="H1114" s="66">
        <f>IF([1]ISIAN_RAB!$G$18=4,(VLOOKUP(A1114,'[1]HS_SEP 24'!$B$12:$P$519,14,FALSE)),(IF([1]ISIAN_RAB!$G$18=2,(VLOOKUP(A1114,'[1]HS_SEP 24'!$B$12:$P$519,7,FALSE)),(IF([1]ISIAN_RAB!$G$18=3,(VLOOKUP(A1114,'[1]HS_SEP 24'!$B$12:$P5427,9,FALSE)),(IF([1]ISIAN_RAB!$G$18=5,(VLOOKUP(A1114,'[1]HS_SEP 24'!$B$12:$P$519,11,FALSE)),"salah")))))))</f>
        <v>13317.479992869001</v>
      </c>
      <c r="I1114" s="52">
        <f t="shared" si="186"/>
        <v>0</v>
      </c>
      <c r="J1114" s="66">
        <f t="shared" si="187"/>
        <v>0</v>
      </c>
      <c r="K1114" s="53">
        <f t="shared" si="188"/>
        <v>0</v>
      </c>
    </row>
    <row r="1115" spans="1:11" x14ac:dyDescent="0.3">
      <c r="A1115" s="312">
        <v>460</v>
      </c>
      <c r="B1115" s="308" t="str">
        <f>VLOOKUP(A1115,'[1]HS_SEP 24'!$B$12:$D$519,2,FALSE)</f>
        <v>Tanda Bahaya Besar - (l=400 mm, tgg=450 mm)</v>
      </c>
      <c r="D1115" s="309" t="e">
        <f t="shared" si="184"/>
        <v>#REF!</v>
      </c>
      <c r="E1115" s="52" t="e">
        <f t="shared" si="189"/>
        <v>#REF!</v>
      </c>
      <c r="F1115" s="52">
        <f t="shared" si="185"/>
        <v>0</v>
      </c>
      <c r="G1115" s="66">
        <f>IF([1]ISIAN_RAB!$G$18=4,(VLOOKUP(RINCIAN_RAB_JASA!A1115,'[1]HS_SEP 24'!$B$12:P1429,13,FALSE)),(VLOOKUP(RINCIAN_RAB_JASA!A1115,'[1]HS_SEP 24'!$B$12:$P$520,4,FALSE)))</f>
        <v>76152</v>
      </c>
      <c r="H1115" s="66">
        <f>IF([1]ISIAN_RAB!$G$18=4,(VLOOKUP(A1115,'[1]HS_SEP 24'!$B$12:$P$519,14,FALSE)),(IF([1]ISIAN_RAB!$G$18=2,(VLOOKUP(A1115,'[1]HS_SEP 24'!$B$12:$P$519,7,FALSE)),(IF([1]ISIAN_RAB!$G$18=3,(VLOOKUP(A1115,'[1]HS_SEP 24'!$B$12:$P5428,9,FALSE)),(IF([1]ISIAN_RAB!$G$18=5,(VLOOKUP(A1115,'[1]HS_SEP 24'!$B$12:$P$519,11,FALSE)),"salah")))))))</f>
        <v>4794.5699974326999</v>
      </c>
      <c r="I1115" s="52" t="e">
        <f t="shared" si="186"/>
        <v>#REF!</v>
      </c>
      <c r="J1115" s="66" t="e">
        <f t="shared" si="187"/>
        <v>#REF!</v>
      </c>
      <c r="K1115" s="53" t="e">
        <f t="shared" si="188"/>
        <v>#REF!</v>
      </c>
    </row>
    <row r="1116" spans="1:11" x14ac:dyDescent="0.3">
      <c r="A1116" s="307">
        <v>461</v>
      </c>
      <c r="B1116" s="308" t="str">
        <f>VLOOKUP(A1116,'[1]HS_SEP 24'!$B$12:$D$519,2,FALSE)</f>
        <v>Tanda Bahaya Kecil</v>
      </c>
      <c r="D1116" s="309">
        <f t="shared" si="184"/>
        <v>0</v>
      </c>
      <c r="E1116" s="52">
        <f t="shared" si="189"/>
        <v>0</v>
      </c>
      <c r="F1116" s="52">
        <f t="shared" si="185"/>
        <v>0</v>
      </c>
      <c r="G1116" s="66">
        <f>IF([1]ISIAN_RAB!$G$18=4,(VLOOKUP(RINCIAN_RAB_JASA!A1116,'[1]HS_SEP 24'!$B$12:P1430,13,FALSE)),(VLOOKUP(RINCIAN_RAB_JASA!A1116,'[1]HS_SEP 24'!$B$12:$P$520,4,FALSE)))</f>
        <v>23172</v>
      </c>
      <c r="H1116" s="66">
        <f>IF([1]ISIAN_RAB!$G$18=4,(VLOOKUP(A1116,'[1]HS_SEP 24'!$B$12:$P$519,14,FALSE)),(IF([1]ISIAN_RAB!$G$18=2,(VLOOKUP(A1116,'[1]HS_SEP 24'!$B$12:$P$519,7,FALSE)),(IF([1]ISIAN_RAB!$G$18=3,(VLOOKUP(A1116,'[1]HS_SEP 24'!$B$12:$P5429,9,FALSE)),(IF([1]ISIAN_RAB!$G$18=5,(VLOOKUP(A1116,'[1]HS_SEP 24'!$B$12:$P$519,11,FALSE)),"salah")))))))</f>
        <v>2664.08999857349</v>
      </c>
      <c r="I1116" s="52">
        <f t="shared" si="186"/>
        <v>0</v>
      </c>
      <c r="J1116" s="66">
        <f t="shared" si="187"/>
        <v>0</v>
      </c>
      <c r="K1116" s="53">
        <f t="shared" si="188"/>
        <v>0</v>
      </c>
    </row>
    <row r="1117" spans="1:11" x14ac:dyDescent="0.3">
      <c r="A1117" s="312">
        <v>492</v>
      </c>
      <c r="B1117" s="308" t="str">
        <f>VLOOKUP(A1117,'[1]HS_SEP 24'!$B$12:$D$519,2,FALSE)</f>
        <v>Trafo Distribusi 20 kV 3 PH 100 kVA Yzn5 (D3)</v>
      </c>
      <c r="D1117" s="309">
        <f t="shared" si="184"/>
        <v>0</v>
      </c>
      <c r="E1117" s="52">
        <f t="shared" si="189"/>
        <v>0</v>
      </c>
      <c r="F1117" s="52">
        <f t="shared" si="185"/>
        <v>0</v>
      </c>
      <c r="G1117" s="66" t="str">
        <f>IF([1]ISIAN_RAB!$G$18=4,(VLOOKUP(RINCIAN_RAB_JASA!A1117,'[1]HS_SEP 24'!$B$12:P1431,13,FALSE)),(VLOOKUP(RINCIAN_RAB_JASA!A1117,'[1]HS_SEP 24'!$B$12:$P$520,4,FALSE)))</f>
        <v>PLN</v>
      </c>
      <c r="H1117" s="66">
        <f>IF([1]ISIAN_RAB!$G$18=4,(VLOOKUP(A1117,'[1]HS_SEP 24'!$B$12:$P$519,14,FALSE)),(IF([1]ISIAN_RAB!$G$18=2,(VLOOKUP(A1117,'[1]HS_SEP 24'!$B$12:$P$519,7,FALSE)),(IF([1]ISIAN_RAB!$G$18=3,(VLOOKUP(A1117,'[1]HS_SEP 24'!$B$12:$P5430,9,FALSE)),(IF([1]ISIAN_RAB!$G$18=5,(VLOOKUP(A1117,'[1]HS_SEP 24'!$B$12:$P$519,11,FALSE)),"salah")))))))</f>
        <v>948784.31949196395</v>
      </c>
      <c r="I1117" s="52" t="str">
        <f t="shared" si="186"/>
        <v>PLN</v>
      </c>
      <c r="J1117" s="66">
        <f t="shared" si="187"/>
        <v>0</v>
      </c>
      <c r="K1117" s="53">
        <f t="shared" si="188"/>
        <v>0</v>
      </c>
    </row>
    <row r="1118" spans="1:11" x14ac:dyDescent="0.3">
      <c r="A1118" s="307">
        <v>497</v>
      </c>
      <c r="B1118" s="308" t="str">
        <f>VLOOKUP(A1118,'[1]HS_SEP 24'!$B$12:$D$519,2,FALSE)</f>
        <v>Turn Buckle TM 3/4" (7000 kg) - TM - (l=42 mm, t=6 mm)</v>
      </c>
      <c r="D1118" s="309">
        <f t="shared" si="184"/>
        <v>0</v>
      </c>
      <c r="E1118" s="52">
        <f t="shared" si="189"/>
        <v>0</v>
      </c>
      <c r="F1118" s="52">
        <f t="shared" si="185"/>
        <v>0</v>
      </c>
      <c r="G1118" s="66">
        <f>IF([1]ISIAN_RAB!$G$18=4,(VLOOKUP(RINCIAN_RAB_JASA!A1118,'[1]HS_SEP 24'!$B$12:P1432,13,FALSE)),(VLOOKUP(RINCIAN_RAB_JASA!A1118,'[1]HS_SEP 24'!$B$12:$P$520,4,FALSE)))</f>
        <v>139951</v>
      </c>
      <c r="H1118" s="66">
        <f>IF([1]ISIAN_RAB!$G$18=4,(VLOOKUP(A1118,'[1]HS_SEP 24'!$B$12:$P$519,14,FALSE)),(IF([1]ISIAN_RAB!$G$18=2,(VLOOKUP(A1118,'[1]HS_SEP 24'!$B$12:$P$519,7,FALSE)),(IF([1]ISIAN_RAB!$G$18=3,(VLOOKUP(A1118,'[1]HS_SEP 24'!$B$12:$P5431,9,FALSE)),(IF([1]ISIAN_RAB!$G$18=5,(VLOOKUP(A1118,'[1]HS_SEP 24'!$B$12:$P$519,11,FALSE)),"salah")))))))</f>
        <v>15981.5699914425</v>
      </c>
      <c r="I1118" s="52">
        <f t="shared" si="186"/>
        <v>0</v>
      </c>
      <c r="J1118" s="66">
        <f t="shared" si="187"/>
        <v>0</v>
      </c>
      <c r="K1118" s="53">
        <f t="shared" si="188"/>
        <v>0</v>
      </c>
    </row>
    <row r="1119" spans="1:11" x14ac:dyDescent="0.3">
      <c r="A1119" s="307">
        <v>498</v>
      </c>
      <c r="B1119" s="308" t="str">
        <f>VLOOKUP(A1119,'[1]HS_SEP 24'!$B$12:$D$519,2,FALSE)</f>
        <v>Turn Buckle TR 5/8" (4000 kg) - TR - (l=33 mm, t=6 mm)</v>
      </c>
      <c r="D1119" s="309">
        <f t="shared" si="184"/>
        <v>22</v>
      </c>
      <c r="E1119" s="52">
        <f t="shared" si="189"/>
        <v>22</v>
      </c>
      <c r="F1119" s="52">
        <f t="shared" si="185"/>
        <v>0</v>
      </c>
      <c r="G1119" s="66">
        <f>IF([1]ISIAN_RAB!$G$18=4,(VLOOKUP(RINCIAN_RAB_JASA!A1119,'[1]HS_SEP 24'!$B$12:P1433,13,FALSE)),(VLOOKUP(RINCIAN_RAB_JASA!A1119,'[1]HS_SEP 24'!$B$12:$P$520,4,FALSE)))</f>
        <v>110162</v>
      </c>
      <c r="H1119" s="66">
        <f>IF([1]ISIAN_RAB!$G$18=4,(VLOOKUP(A1119,'[1]HS_SEP 24'!$B$12:$P$519,14,FALSE)),(IF([1]ISIAN_RAB!$G$18=2,(VLOOKUP(A1119,'[1]HS_SEP 24'!$B$12:$P$519,7,FALSE)),(IF([1]ISIAN_RAB!$G$18=3,(VLOOKUP(A1119,'[1]HS_SEP 24'!$B$12:$P5432,9,FALSE)),(IF([1]ISIAN_RAB!$G$18=5,(VLOOKUP(A1119,'[1]HS_SEP 24'!$B$12:$P$519,11,FALSE)),"salah")))))))</f>
        <v>14916.329992012899</v>
      </c>
      <c r="I1119" s="52">
        <f t="shared" si="186"/>
        <v>2423564</v>
      </c>
      <c r="J1119" s="66">
        <f t="shared" si="187"/>
        <v>328159.25982428377</v>
      </c>
      <c r="K1119" s="53">
        <f t="shared" si="188"/>
        <v>2751723.2598242839</v>
      </c>
    </row>
    <row r="1120" spans="1:11" x14ac:dyDescent="0.3">
      <c r="A1120" s="307">
        <v>501</v>
      </c>
      <c r="B1120" s="308" t="str">
        <f>VLOOKUP(A1120,'[1]HS_SEP 24'!$B$12:$D$519,2,FALSE)</f>
        <v>U - Bolt + Steel Plate TM/TR Bolt M.18 + 2 nut</v>
      </c>
      <c r="D1120" s="309">
        <f t="shared" si="184"/>
        <v>22</v>
      </c>
      <c r="E1120" s="52">
        <f t="shared" si="189"/>
        <v>22</v>
      </c>
      <c r="F1120" s="52">
        <f t="shared" si="185"/>
        <v>0</v>
      </c>
      <c r="G1120" s="66">
        <f>IF([1]ISIAN_RAB!$G$18=4,(VLOOKUP(RINCIAN_RAB_JASA!A1120,'[1]HS_SEP 24'!$B$12:P1434,13,FALSE)),(VLOOKUP(RINCIAN_RAB_JASA!A1120,'[1]HS_SEP 24'!$B$12:$P$520,4,FALSE)))</f>
        <v>84826</v>
      </c>
      <c r="H1120" s="66">
        <f>IF([1]ISIAN_RAB!$G$18=4,(VLOOKUP(A1120,'[1]HS_SEP 24'!$B$12:$P$519,14,FALSE)),(IF([1]ISIAN_RAB!$G$18=2,(VLOOKUP(A1120,'[1]HS_SEP 24'!$B$12:$P$519,7,FALSE)),(IF([1]ISIAN_RAB!$G$18=3,(VLOOKUP(A1120,'[1]HS_SEP 24'!$B$12:$P5433,9,FALSE)),(IF([1]ISIAN_RAB!$G$18=5,(VLOOKUP(A1120,'[1]HS_SEP 24'!$B$12:$P$519,11,FALSE)),"salah")))))))</f>
        <v>5859.8099968623101</v>
      </c>
      <c r="I1120" s="52">
        <f t="shared" si="186"/>
        <v>1866172</v>
      </c>
      <c r="J1120" s="66">
        <f t="shared" si="187"/>
        <v>128915.81993097081</v>
      </c>
      <c r="K1120" s="53">
        <f t="shared" si="188"/>
        <v>1995087.8199309709</v>
      </c>
    </row>
    <row r="1121" spans="1:11" x14ac:dyDescent="0.3">
      <c r="A1121" s="307">
        <v>502</v>
      </c>
      <c r="B1121" s="308" t="str">
        <f>VLOOKUP(A1121,'[1]HS_SEP 24'!$B$12:$D$519,2,FALSE)</f>
        <v>U - Strap - TM - (l=42 mm, t=6 mm)</v>
      </c>
      <c r="D1121" s="309">
        <f t="shared" si="184"/>
        <v>0</v>
      </c>
      <c r="E1121" s="52">
        <f t="shared" si="189"/>
        <v>0</v>
      </c>
      <c r="F1121" s="52">
        <f t="shared" si="185"/>
        <v>0</v>
      </c>
      <c r="G1121" s="66">
        <f>IF([1]ISIAN_RAB!$G$18=4,(VLOOKUP(RINCIAN_RAB_JASA!A1121,'[1]HS_SEP 24'!$B$12:P1435,13,FALSE)),(VLOOKUP(RINCIAN_RAB_JASA!A1121,'[1]HS_SEP 24'!$B$12:$P$520,4,FALSE)))</f>
        <v>42928</v>
      </c>
      <c r="H1121" s="66">
        <f>IF([1]ISIAN_RAB!$G$18=4,(VLOOKUP(A1121,'[1]HS_SEP 24'!$B$12:$P$519,14,FALSE)),(IF([1]ISIAN_RAB!$G$18=2,(VLOOKUP(A1121,'[1]HS_SEP 24'!$B$12:$P$519,7,FALSE)),(IF([1]ISIAN_RAB!$G$18=3,(VLOOKUP(A1121,'[1]HS_SEP 24'!$B$12:$P5434,9,FALSE)),(IF([1]ISIAN_RAB!$G$18=5,(VLOOKUP(A1121,'[1]HS_SEP 24'!$B$12:$P$519,11,FALSE)),"salah")))))))</f>
        <v>6392.4299965771097</v>
      </c>
      <c r="I1121" s="52">
        <f t="shared" si="186"/>
        <v>0</v>
      </c>
      <c r="J1121" s="66">
        <f t="shared" si="187"/>
        <v>0</v>
      </c>
      <c r="K1121" s="53">
        <f t="shared" si="188"/>
        <v>0</v>
      </c>
    </row>
    <row r="1122" spans="1:11" x14ac:dyDescent="0.3">
      <c r="A1122" s="307">
        <v>503</v>
      </c>
      <c r="B1122" s="308" t="str">
        <f>VLOOKUP(A1122,'[1]HS_SEP 24'!$B$12:$D$519,2,FALSE)</f>
        <v>Washer 45 x 45 x 3,5 - HDG</v>
      </c>
      <c r="D1122" s="309">
        <f t="shared" si="184"/>
        <v>4</v>
      </c>
      <c r="E1122" s="52">
        <f t="shared" si="189"/>
        <v>4</v>
      </c>
      <c r="F1122" s="52">
        <f t="shared" si="185"/>
        <v>0</v>
      </c>
      <c r="G1122" s="66">
        <f>IF([1]ISIAN_RAB!$G$18=4,(VLOOKUP(RINCIAN_RAB_JASA!A1122,'[1]HS_SEP 24'!$B$12:P1436,13,FALSE)),(VLOOKUP(RINCIAN_RAB_JASA!A1122,'[1]HS_SEP 24'!$B$12:$P$520,4,FALSE)))</f>
        <v>4267</v>
      </c>
      <c r="H1122" s="66">
        <f>IF([1]ISIAN_RAB!$G$18=4,(VLOOKUP(A1122,'[1]HS_SEP 24'!$B$12:$P$519,14,FALSE)),(IF([1]ISIAN_RAB!$G$18=2,(VLOOKUP(A1122,'[1]HS_SEP 24'!$B$12:$P$519,7,FALSE)),(IF([1]ISIAN_RAB!$G$18=3,(VLOOKUP(A1122,'[1]HS_SEP 24'!$B$12:$P5435,9,FALSE)),(IF([1]ISIAN_RAB!$G$18=5,(VLOOKUP(A1122,'[1]HS_SEP 24'!$B$12:$P$519,11,FALSE)),"salah")))))))</f>
        <v>533.60999971427304</v>
      </c>
      <c r="I1122" s="52">
        <f t="shared" si="186"/>
        <v>17068</v>
      </c>
      <c r="J1122" s="66">
        <f t="shared" si="187"/>
        <v>2134.4399988570922</v>
      </c>
      <c r="K1122" s="53">
        <f t="shared" si="188"/>
        <v>19202.439998857091</v>
      </c>
    </row>
    <row r="1123" spans="1:11" x14ac:dyDescent="0.3">
      <c r="A1123" s="307">
        <v>504</v>
      </c>
      <c r="B1123" s="308" t="str">
        <f>VLOOKUP(A1123,'[1]HS_SEP 24'!$B$12:$D$519,2,FALSE)</f>
        <v>Wire Clip M10 (35 mm)</v>
      </c>
      <c r="D1123" s="309">
        <f t="shared" si="184"/>
        <v>24</v>
      </c>
      <c r="E1123" s="52">
        <f t="shared" si="189"/>
        <v>24</v>
      </c>
      <c r="F1123" s="52">
        <f t="shared" si="185"/>
        <v>0</v>
      </c>
      <c r="G1123" s="66">
        <f>IF([1]ISIAN_RAB!$G$18=4,(VLOOKUP(RINCIAN_RAB_JASA!A1123,'[1]HS_SEP 24'!$B$12:P1437,13,FALSE)),(VLOOKUP(RINCIAN_RAB_JASA!A1123,'[1]HS_SEP 24'!$B$12:$P$520,4,FALSE)))</f>
        <v>6035</v>
      </c>
      <c r="H1123" s="66">
        <f>IF([1]ISIAN_RAB!$G$18=4,(VLOOKUP(A1123,'[1]HS_SEP 24'!$B$12:$P$519,14,FALSE)),(IF([1]ISIAN_RAB!$G$18=2,(VLOOKUP(A1123,'[1]HS_SEP 24'!$B$12:$P$519,7,FALSE)),(IF([1]ISIAN_RAB!$G$18=3,(VLOOKUP(A1123,'[1]HS_SEP 24'!$B$12:$P5436,9,FALSE)),(IF([1]ISIAN_RAB!$G$18=5,(VLOOKUP(A1123,'[1]HS_SEP 24'!$B$12:$P$519,11,FALSE)),"salah")))))))</f>
        <v>6392.4299965771097</v>
      </c>
      <c r="I1123" s="52">
        <f t="shared" si="186"/>
        <v>144840</v>
      </c>
      <c r="J1123" s="66">
        <f t="shared" si="187"/>
        <v>153418.31991785063</v>
      </c>
      <c r="K1123" s="53">
        <f t="shared" si="188"/>
        <v>298258.31991785066</v>
      </c>
    </row>
    <row r="1124" spans="1:11" x14ac:dyDescent="0.3">
      <c r="A1124" s="307">
        <v>505</v>
      </c>
      <c r="B1124" s="308" t="str">
        <f>VLOOKUP(A1124,'[1]HS_SEP 24'!$B$12:$D$519,2,FALSE)</f>
        <v>Wire Clip M12 (70 mm)</v>
      </c>
      <c r="D1124" s="309">
        <f t="shared" si="184"/>
        <v>0</v>
      </c>
      <c r="E1124" s="52">
        <f t="shared" si="189"/>
        <v>0</v>
      </c>
      <c r="F1124" s="52">
        <f t="shared" si="185"/>
        <v>0</v>
      </c>
      <c r="G1124" s="66">
        <f>IF([1]ISIAN_RAB!$G$18=4,(VLOOKUP(RINCIAN_RAB_JASA!A1124,'[1]HS_SEP 24'!$B$12:P1438,13,FALSE)),(VLOOKUP(RINCIAN_RAB_JASA!A1124,'[1]HS_SEP 24'!$B$12:$P$520,4,FALSE)))</f>
        <v>6035</v>
      </c>
      <c r="H1124" s="66">
        <f>IF([1]ISIAN_RAB!$G$18=4,(VLOOKUP(A1124,'[1]HS_SEP 24'!$B$12:$P$519,14,FALSE)),(IF([1]ISIAN_RAB!$G$18=2,(VLOOKUP(A1124,'[1]HS_SEP 24'!$B$12:$P$519,7,FALSE)),(IF([1]ISIAN_RAB!$G$18=3,(VLOOKUP(A1124,'[1]HS_SEP 24'!$B$12:$P5437,9,FALSE)),(IF([1]ISIAN_RAB!$G$18=5,(VLOOKUP(A1124,'[1]HS_SEP 24'!$B$12:$P$519,11,FALSE)),"salah")))))))</f>
        <v>6392.4299965771097</v>
      </c>
      <c r="I1124" s="52">
        <f t="shared" si="186"/>
        <v>0</v>
      </c>
      <c r="J1124" s="66">
        <f t="shared" si="187"/>
        <v>0</v>
      </c>
      <c r="K1124" s="53">
        <f t="shared" si="188"/>
        <v>0</v>
      </c>
    </row>
    <row r="1125" spans="1:11" x14ac:dyDescent="0.3">
      <c r="A1125" s="307">
        <v>507</v>
      </c>
      <c r="B1125" s="308" t="str">
        <f>VLOOKUP(A1125,'[1]HS_SEP 24'!$B$12:$D$519,2,FALSE)</f>
        <v>Wire Clip M8 (22 mm)</v>
      </c>
      <c r="D1125" s="309">
        <f t="shared" si="184"/>
        <v>0</v>
      </c>
      <c r="E1125" s="52">
        <f t="shared" si="189"/>
        <v>0</v>
      </c>
      <c r="F1125" s="52">
        <f t="shared" si="185"/>
        <v>0</v>
      </c>
      <c r="G1125" s="66">
        <f>IF([1]ISIAN_RAB!$G$18=4,(VLOOKUP(RINCIAN_RAB_JASA!A1125,'[1]HS_SEP 24'!$B$12:P1439,13,FALSE)),(VLOOKUP(RINCIAN_RAB_JASA!A1125,'[1]HS_SEP 24'!$B$12:$P$520,4,FALSE)))</f>
        <v>3621</v>
      </c>
      <c r="H1125" s="66">
        <f>IF([1]ISIAN_RAB!$G$18=4,(VLOOKUP(A1125,'[1]HS_SEP 24'!$B$12:$P$519,14,FALSE)),(IF([1]ISIAN_RAB!$G$18=2,(VLOOKUP(A1125,'[1]HS_SEP 24'!$B$12:$P$519,7,FALSE)),(IF([1]ISIAN_RAB!$G$18=3,(VLOOKUP(A1125,'[1]HS_SEP 24'!$B$12:$P5438,9,FALSE)),(IF([1]ISIAN_RAB!$G$18=5,(VLOOKUP(A1125,'[1]HS_SEP 24'!$B$12:$P$519,11,FALSE)),"salah")))))))</f>
        <v>4794.5699974326999</v>
      </c>
      <c r="I1125" s="52">
        <f t="shared" si="186"/>
        <v>0</v>
      </c>
      <c r="J1125" s="66">
        <f t="shared" si="187"/>
        <v>0</v>
      </c>
      <c r="K1125" s="53">
        <f t="shared" si="188"/>
        <v>0</v>
      </c>
    </row>
    <row r="1126" spans="1:11" x14ac:dyDescent="0.3">
      <c r="K1126" s="53" t="e">
        <f>SUM(K1019:K1125)</f>
        <v>#REF!</v>
      </c>
    </row>
    <row r="1127" spans="1:11" x14ac:dyDescent="0.3">
      <c r="K1127" s="53" t="e">
        <f>ROUNDDOWN(K1126*11%,0)</f>
        <v>#REF!</v>
      </c>
    </row>
    <row r="1128" spans="1:11" x14ac:dyDescent="0.3">
      <c r="K1128" s="53" t="e">
        <f>K1127+K1126</f>
        <v>#REF!</v>
      </c>
    </row>
    <row r="1129" spans="1:11" x14ac:dyDescent="0.3">
      <c r="K1129" s="53">
        <f t="shared" si="188"/>
        <v>0</v>
      </c>
    </row>
  </sheetData>
  <autoFilter ref="A917:M1007" xr:uid="{00000000-0009-0000-0000-000005000000}">
    <sortState xmlns:xlrd2="http://schemas.microsoft.com/office/spreadsheetml/2017/richdata2" ref="A917:M1007">
      <sortCondition ref="B1215"/>
    </sortState>
  </autoFilter>
  <mergeCells count="44">
    <mergeCell ref="A751:H751"/>
    <mergeCell ref="E642:E643"/>
    <mergeCell ref="F642:F643"/>
    <mergeCell ref="G642:G643"/>
    <mergeCell ref="H642:H643"/>
    <mergeCell ref="I642:I643"/>
    <mergeCell ref="J642:J643"/>
    <mergeCell ref="A641:A643"/>
    <mergeCell ref="B641:B643"/>
    <mergeCell ref="C641:C643"/>
    <mergeCell ref="D641:F641"/>
    <mergeCell ref="G641:H641"/>
    <mergeCell ref="I641:J641"/>
    <mergeCell ref="K641:K643"/>
    <mergeCell ref="D642:D643"/>
    <mergeCell ref="E564:E565"/>
    <mergeCell ref="F564:F565"/>
    <mergeCell ref="G564:G565"/>
    <mergeCell ref="H564:H565"/>
    <mergeCell ref="I564:I565"/>
    <mergeCell ref="J564:J565"/>
    <mergeCell ref="A563:A565"/>
    <mergeCell ref="B563:B565"/>
    <mergeCell ref="C563:C565"/>
    <mergeCell ref="D563:F563"/>
    <mergeCell ref="G563:H563"/>
    <mergeCell ref="I563:J563"/>
    <mergeCell ref="K563:K565"/>
    <mergeCell ref="D564:D565"/>
    <mergeCell ref="A282:A283"/>
    <mergeCell ref="B282:B283"/>
    <mergeCell ref="C282:C283"/>
    <mergeCell ref="D282:F282"/>
    <mergeCell ref="G282:H282"/>
    <mergeCell ref="I282:J282"/>
    <mergeCell ref="K282:K283"/>
    <mergeCell ref="A5:K5"/>
    <mergeCell ref="A13:A14"/>
    <mergeCell ref="B13:B14"/>
    <mergeCell ref="C13:C14"/>
    <mergeCell ref="D13:F13"/>
    <mergeCell ref="G13:H13"/>
    <mergeCell ref="I13:J13"/>
    <mergeCell ref="K13:K14"/>
  </mergeCells>
  <conditionalFormatting sqref="A772:B827">
    <cfRule type="duplicateValues" dxfId="136" priority="173"/>
  </conditionalFormatting>
  <conditionalFormatting sqref="A869:B869">
    <cfRule type="duplicateValues" dxfId="135" priority="78"/>
  </conditionalFormatting>
  <conditionalFormatting sqref="A877:B916">
    <cfRule type="duplicateValues" dxfId="134" priority="174"/>
  </conditionalFormatting>
  <conditionalFormatting sqref="A948:B948">
    <cfRule type="duplicateValues" dxfId="133" priority="74"/>
    <cfRule type="duplicateValues" dxfId="132" priority="75"/>
  </conditionalFormatting>
  <conditionalFormatting sqref="A1052:B1053">
    <cfRule type="duplicateValues" dxfId="131" priority="79"/>
    <cfRule type="duplicateValues" dxfId="130" priority="80"/>
  </conditionalFormatting>
  <conditionalFormatting sqref="A1054:B1054">
    <cfRule type="duplicateValues" dxfId="129" priority="68"/>
    <cfRule type="duplicateValues" dxfId="128" priority="69"/>
  </conditionalFormatting>
  <conditionalFormatting sqref="A1068:B1069">
    <cfRule type="duplicateValues" dxfId="127" priority="64"/>
    <cfRule type="duplicateValues" dxfId="126" priority="65"/>
  </conditionalFormatting>
  <conditionalFormatting sqref="A1104:B1104">
    <cfRule type="duplicateValues" dxfId="125" priority="60"/>
    <cfRule type="duplicateValues" dxfId="124" priority="61"/>
  </conditionalFormatting>
  <conditionalFormatting sqref="A1123:B1125">
    <cfRule type="duplicateValues" dxfId="123" priority="81"/>
  </conditionalFormatting>
  <conditionalFormatting sqref="G17:G95 G561">
    <cfRule type="containsText" dxfId="122" priority="2" operator="containsText" text="PLN">
      <formula>NOT(ISERROR(SEARCH("PLN",G17)))</formula>
    </cfRule>
  </conditionalFormatting>
  <conditionalFormatting sqref="G97:G113">
    <cfRule type="containsText" dxfId="121" priority="15" operator="containsText" text="PLN">
      <formula>NOT(ISERROR(SEARCH("PLN",G97)))</formula>
    </cfRule>
  </conditionalFormatting>
  <conditionalFormatting sqref="G115:G143">
    <cfRule type="containsText" dxfId="120" priority="13" operator="containsText" text="PLN">
      <formula>NOT(ISERROR(SEARCH("PLN",G115)))</formula>
    </cfRule>
  </conditionalFormatting>
  <conditionalFormatting sqref="G145:G154">
    <cfRule type="containsText" dxfId="119" priority="22" operator="containsText" text="PLN">
      <formula>NOT(ISERROR(SEARCH("PLN",G145)))</formula>
    </cfRule>
  </conditionalFormatting>
  <conditionalFormatting sqref="G156:G281">
    <cfRule type="containsText" dxfId="118" priority="20" operator="containsText" text="PLN">
      <formula>NOT(ISERROR(SEARCH("PLN",G156)))</formula>
    </cfRule>
  </conditionalFormatting>
  <conditionalFormatting sqref="G291:G299">
    <cfRule type="containsText" dxfId="117" priority="172" operator="containsText" text="PLN">
      <formula>NOT(ISERROR(SEARCH("PLN",G291)))</formula>
    </cfRule>
  </conditionalFormatting>
  <conditionalFormatting sqref="G303:G315">
    <cfRule type="containsText" dxfId="116" priority="170" operator="containsText" text="PLN">
      <formula>NOT(ISERROR(SEARCH("PLN",G303)))</formula>
    </cfRule>
  </conditionalFormatting>
  <conditionalFormatting sqref="G321">
    <cfRule type="containsText" dxfId="115" priority="57" operator="containsText" text="PLN">
      <formula>NOT(ISERROR(SEARCH("PLN",G321)))</formula>
    </cfRule>
  </conditionalFormatting>
  <conditionalFormatting sqref="G328:G331">
    <cfRule type="containsText" dxfId="114" priority="168" operator="containsText" text="PLN">
      <formula>NOT(ISERROR(SEARCH("PLN",G328)))</formula>
    </cfRule>
  </conditionalFormatting>
  <conditionalFormatting sqref="G344">
    <cfRule type="containsText" dxfId="113" priority="55" operator="containsText" text="PLN">
      <formula>NOT(ISERROR(SEARCH("PLN",G344)))</formula>
    </cfRule>
  </conditionalFormatting>
  <conditionalFormatting sqref="G354">
    <cfRule type="containsText" dxfId="112" priority="167" operator="containsText" text="PLN">
      <formula>NOT(ISERROR(SEARCH("PLN",G354)))</formula>
    </cfRule>
  </conditionalFormatting>
  <conditionalFormatting sqref="G359:G361">
    <cfRule type="containsText" dxfId="111" priority="53" operator="containsText" text="PLN">
      <formula>NOT(ISERROR(SEARCH("PLN",G359)))</formula>
    </cfRule>
  </conditionalFormatting>
  <conditionalFormatting sqref="G372:G382">
    <cfRule type="containsText" dxfId="110" priority="165" operator="containsText" text="PLN">
      <formula>NOT(ISERROR(SEARCH("PLN",G372)))</formula>
    </cfRule>
  </conditionalFormatting>
  <conditionalFormatting sqref="G386:G396">
    <cfRule type="containsText" dxfId="109" priority="164" operator="containsText" text="PLN">
      <formula>NOT(ISERROR(SEARCH("PLN",G386)))</formula>
    </cfRule>
  </conditionalFormatting>
  <conditionalFormatting sqref="G408">
    <cfRule type="containsText" dxfId="108" priority="51" operator="containsText" text="PLN">
      <formula>NOT(ISERROR(SEARCH("PLN",G408)))</formula>
    </cfRule>
  </conditionalFormatting>
  <conditionalFormatting sqref="G414:G427">
    <cfRule type="containsText" dxfId="107" priority="163" operator="containsText" text="PLN">
      <formula>NOT(ISERROR(SEARCH("PLN",G414)))</formula>
    </cfRule>
  </conditionalFormatting>
  <conditionalFormatting sqref="G436">
    <cfRule type="containsText" dxfId="106" priority="49" operator="containsText" text="PLN">
      <formula>NOT(ISERROR(SEARCH("PLN",G436)))</formula>
    </cfRule>
  </conditionalFormatting>
  <conditionalFormatting sqref="G443">
    <cfRule type="containsText" dxfId="105" priority="47" operator="containsText" text="PLN">
      <formula>NOT(ISERROR(SEARCH("PLN",G443)))</formula>
    </cfRule>
  </conditionalFormatting>
  <conditionalFormatting sqref="G457">
    <cfRule type="containsText" dxfId="104" priority="45" operator="containsText" text="PLN">
      <formula>NOT(ISERROR(SEARCH("PLN",G457)))</formula>
    </cfRule>
  </conditionalFormatting>
  <conditionalFormatting sqref="G474:G490">
    <cfRule type="containsText" dxfId="103" priority="162" operator="containsText" text="PLN">
      <formula>NOT(ISERROR(SEARCH("PLN",G474)))</formula>
    </cfRule>
  </conditionalFormatting>
  <conditionalFormatting sqref="G498:G500">
    <cfRule type="containsText" dxfId="102" priority="43" operator="containsText" text="PLN">
      <formula>NOT(ISERROR(SEARCH("PLN",G498)))</formula>
    </cfRule>
  </conditionalFormatting>
  <conditionalFormatting sqref="G505:G506">
    <cfRule type="containsText" dxfId="101" priority="41" operator="containsText" text="PLN">
      <formula>NOT(ISERROR(SEARCH("PLN",G505)))</formula>
    </cfRule>
  </conditionalFormatting>
  <conditionalFormatting sqref="G521">
    <cfRule type="containsText" dxfId="100" priority="39" operator="containsText" text="PLN">
      <formula>NOT(ISERROR(SEARCH("PLN",G521)))</formula>
    </cfRule>
  </conditionalFormatting>
  <conditionalFormatting sqref="G529:G530">
    <cfRule type="containsText" dxfId="99" priority="37" operator="containsText" text="PLN">
      <formula>NOT(ISERROR(SEARCH("PLN",G529)))</formula>
    </cfRule>
  </conditionalFormatting>
  <conditionalFormatting sqref="G538:G539">
    <cfRule type="containsText" dxfId="98" priority="35" operator="containsText" text="PLN">
      <formula>NOT(ISERROR(SEARCH("PLN",G538)))</formula>
    </cfRule>
  </conditionalFormatting>
  <conditionalFormatting sqref="G546:G548">
    <cfRule type="containsText" dxfId="97" priority="33" operator="containsText" text="PLN">
      <formula>NOT(ISERROR(SEARCH("PLN",G546)))</formula>
    </cfRule>
  </conditionalFormatting>
  <conditionalFormatting sqref="G553:G554">
    <cfRule type="containsText" dxfId="96" priority="31" operator="containsText" text="PLN">
      <formula>NOT(ISERROR(SEARCH("PLN",G553)))</formula>
    </cfRule>
  </conditionalFormatting>
  <conditionalFormatting sqref="G560">
    <cfRule type="containsText" dxfId="95" priority="113" operator="containsText" text="PLN">
      <formula>NOT(ISERROR(SEARCH("PLN",G560)))</formula>
    </cfRule>
  </conditionalFormatting>
  <conditionalFormatting sqref="G579:G581">
    <cfRule type="containsText" dxfId="94" priority="157" operator="containsText" text="PLN">
      <formula>NOT(ISERROR(SEARCH("PLN",G579)))</formula>
    </cfRule>
  </conditionalFormatting>
  <conditionalFormatting sqref="G585:G592">
    <cfRule type="containsText" dxfId="93" priority="155" operator="containsText" text="PLN">
      <formula>NOT(ISERROR(SEARCH("PLN",G585)))</formula>
    </cfRule>
  </conditionalFormatting>
  <conditionalFormatting sqref="G596:G605">
    <cfRule type="containsText" dxfId="92" priority="153" operator="containsText" text="PLN">
      <formula>NOT(ISERROR(SEARCH("PLN",G596)))</formula>
    </cfRule>
  </conditionalFormatting>
  <conditionalFormatting sqref="G607:G608">
    <cfRule type="containsText" dxfId="91" priority="27" operator="containsText" text="PLN">
      <formula>NOT(ISERROR(SEARCH("PLN",G607)))</formula>
    </cfRule>
  </conditionalFormatting>
  <conditionalFormatting sqref="G611:G612">
    <cfRule type="containsText" dxfId="90" priority="151" operator="containsText" text="PLN">
      <formula>NOT(ISERROR(SEARCH("PLN",G611)))</formula>
    </cfRule>
  </conditionalFormatting>
  <conditionalFormatting sqref="G614:G616">
    <cfRule type="containsText" dxfId="89" priority="149" operator="containsText" text="PLN">
      <formula>NOT(ISERROR(SEARCH("PLN",G614)))</formula>
    </cfRule>
  </conditionalFormatting>
  <conditionalFormatting sqref="G618:G624">
    <cfRule type="containsText" dxfId="88" priority="147" operator="containsText" text="PLN">
      <formula>NOT(ISERROR(SEARCH("PLN",G618)))</formula>
    </cfRule>
  </conditionalFormatting>
  <conditionalFormatting sqref="G626:G631">
    <cfRule type="containsText" dxfId="87" priority="145" operator="containsText" text="PLN">
      <formula>NOT(ISERROR(SEARCH("PLN",G626)))</formula>
    </cfRule>
  </conditionalFormatting>
  <conditionalFormatting sqref="G633:G634">
    <cfRule type="containsText" dxfId="86" priority="143" operator="containsText" text="PLN">
      <formula>NOT(ISERROR(SEARCH("PLN",G633)))</formula>
    </cfRule>
  </conditionalFormatting>
  <conditionalFormatting sqref="G637:G638">
    <cfRule type="containsText" dxfId="85" priority="83" operator="containsText" text="PLN">
      <formula>NOT(ISERROR(SEARCH("PLN",G637)))</formula>
    </cfRule>
  </conditionalFormatting>
  <conditionalFormatting sqref="G647:G659">
    <cfRule type="containsText" dxfId="80" priority="139" operator="containsText" text="PLN">
      <formula>NOT(ISERROR(SEARCH("PLN",G647)))</formula>
    </cfRule>
  </conditionalFormatting>
  <conditionalFormatting sqref="G662:G673">
    <cfRule type="containsText" dxfId="79" priority="137" operator="containsText" text="PLN">
      <formula>NOT(ISERROR(SEARCH("PLN",G662)))</formula>
    </cfRule>
  </conditionalFormatting>
  <conditionalFormatting sqref="G678">
    <cfRule type="containsText" dxfId="78" priority="25" operator="containsText" text="PLN">
      <formula>NOT(ISERROR(SEARCH("PLN",G678)))</formula>
    </cfRule>
  </conditionalFormatting>
  <conditionalFormatting sqref="G685:G687">
    <cfRule type="containsText" dxfId="77" priority="135" operator="containsText" text="PLN">
      <formula>NOT(ISERROR(SEARCH("PLN",G685)))</formula>
    </cfRule>
  </conditionalFormatting>
  <conditionalFormatting sqref="G726:G735">
    <cfRule type="containsText" dxfId="76" priority="133" operator="containsText" text="PLN">
      <formula>NOT(ISERROR(SEARCH("PLN",G726)))</formula>
    </cfRule>
  </conditionalFormatting>
  <conditionalFormatting sqref="G739:G740">
    <cfRule type="containsText" dxfId="75" priority="131" operator="containsText" text="PLN">
      <formula>NOT(ISERROR(SEARCH("PLN",G739)))</formula>
    </cfRule>
  </conditionalFormatting>
  <conditionalFormatting sqref="G743">
    <cfRule type="containsText" dxfId="74" priority="129" operator="containsText" text="PLN">
      <formula>NOT(ISERROR(SEARCH("PLN",G743)))</formula>
    </cfRule>
  </conditionalFormatting>
  <conditionalFormatting sqref="G746:G747">
    <cfRule type="containsText" dxfId="73" priority="127" operator="containsText" text="PLN">
      <formula>NOT(ISERROR(SEARCH("PLN",G746)))</formula>
    </cfRule>
  </conditionalFormatting>
  <conditionalFormatting sqref="G751">
    <cfRule type="containsText" dxfId="72" priority="98" operator="containsText" text="PLN">
      <formula>NOT(ISERROR(SEARCH("PLN",G751)))</formula>
    </cfRule>
  </conditionalFormatting>
  <conditionalFormatting sqref="G758:G767">
    <cfRule type="containsText" dxfId="71" priority="87" operator="containsText" text="PLN">
      <formula>NOT(ISERROR(SEARCH("PLN",G758)))</formula>
    </cfRule>
  </conditionalFormatting>
  <conditionalFormatting sqref="G829:G832">
    <cfRule type="containsText" dxfId="70" priority="59" operator="containsText" text="PLN">
      <formula>NOT(ISERROR(SEARCH("PLN",G829)))</formula>
    </cfRule>
  </conditionalFormatting>
  <conditionalFormatting sqref="G869:G873">
    <cfRule type="containsText" dxfId="69" priority="77" operator="containsText" text="PLN">
      <formula>NOT(ISERROR(SEARCH("PLN",G869)))</formula>
    </cfRule>
  </conditionalFormatting>
  <conditionalFormatting sqref="G948">
    <cfRule type="containsText" dxfId="68" priority="73" operator="containsText" text="PLN">
      <formula>NOT(ISERROR(SEARCH("PLN",G948)))</formula>
    </cfRule>
  </conditionalFormatting>
  <conditionalFormatting sqref="G1054">
    <cfRule type="containsText" dxfId="67" priority="71" operator="containsText" text="PLN">
      <formula>NOT(ISERROR(SEARCH("PLN",G1054)))</formula>
    </cfRule>
  </conditionalFormatting>
  <conditionalFormatting sqref="G1068:G1069">
    <cfRule type="containsText" dxfId="66" priority="67" operator="containsText" text="PLN">
      <formula>NOT(ISERROR(SEARCH("PLN",G1068)))</formula>
    </cfRule>
  </conditionalFormatting>
  <conditionalFormatting sqref="G1104">
    <cfRule type="containsText" dxfId="65" priority="63" operator="containsText" text="PLN">
      <formula>NOT(ISERROR(SEARCH("PLN",G1104)))</formula>
    </cfRule>
  </conditionalFormatting>
  <conditionalFormatting sqref="I17:I95 I561">
    <cfRule type="containsText" dxfId="64" priority="1" operator="containsText" text="PLN">
      <formula>NOT(ISERROR(SEARCH("PLN",I17)))</formula>
    </cfRule>
  </conditionalFormatting>
  <conditionalFormatting sqref="I97:I113">
    <cfRule type="containsText" dxfId="63" priority="14" operator="containsText" text="PLN">
      <formula>NOT(ISERROR(SEARCH("PLN",I97)))</formula>
    </cfRule>
  </conditionalFormatting>
  <conditionalFormatting sqref="I115:I143">
    <cfRule type="containsText" dxfId="62" priority="12" operator="containsText" text="PLN">
      <formula>NOT(ISERROR(SEARCH("PLN",I115)))</formula>
    </cfRule>
  </conditionalFormatting>
  <conditionalFormatting sqref="I145:I154">
    <cfRule type="containsText" dxfId="61" priority="21" operator="containsText" text="PLN">
      <formula>NOT(ISERROR(SEARCH("PLN",I145)))</formula>
    </cfRule>
  </conditionalFormatting>
  <conditionalFormatting sqref="I156:I281">
    <cfRule type="containsText" dxfId="60" priority="19" operator="containsText" text="PLN">
      <formula>NOT(ISERROR(SEARCH("PLN",I156)))</formula>
    </cfRule>
  </conditionalFormatting>
  <conditionalFormatting sqref="I291:I299">
    <cfRule type="containsText" dxfId="59" priority="171" operator="containsText" text="PLN">
      <formula>NOT(ISERROR(SEARCH("PLN",I291)))</formula>
    </cfRule>
  </conditionalFormatting>
  <conditionalFormatting sqref="I303:I316">
    <cfRule type="containsText" dxfId="58" priority="169" operator="containsText" text="PLN">
      <formula>NOT(ISERROR(SEARCH("PLN",I303)))</formula>
    </cfRule>
  </conditionalFormatting>
  <conditionalFormatting sqref="I321">
    <cfRule type="containsText" dxfId="57" priority="56" operator="containsText" text="PLN">
      <formula>NOT(ISERROR(SEARCH("PLN",I321)))</formula>
    </cfRule>
  </conditionalFormatting>
  <conditionalFormatting sqref="I325">
    <cfRule type="containsText" dxfId="56" priority="125" operator="containsText" text="PLN">
      <formula>NOT(ISERROR(SEARCH("PLN",I325)))</formula>
    </cfRule>
  </conditionalFormatting>
  <conditionalFormatting sqref="I328:I332">
    <cfRule type="containsText" dxfId="55" priority="124" operator="containsText" text="PLN">
      <formula>NOT(ISERROR(SEARCH("PLN",I328)))</formula>
    </cfRule>
  </conditionalFormatting>
  <conditionalFormatting sqref="I344">
    <cfRule type="containsText" dxfId="54" priority="54" operator="containsText" text="PLN">
      <formula>NOT(ISERROR(SEARCH("PLN",I344)))</formula>
    </cfRule>
  </conditionalFormatting>
  <conditionalFormatting sqref="I351">
    <cfRule type="containsText" dxfId="53" priority="123" operator="containsText" text="PLN">
      <formula>NOT(ISERROR(SEARCH("PLN",I351)))</formula>
    </cfRule>
  </conditionalFormatting>
  <conditionalFormatting sqref="I354">
    <cfRule type="containsText" dxfId="52" priority="166" operator="containsText" text="PLN">
      <formula>NOT(ISERROR(SEARCH("PLN",I354)))</formula>
    </cfRule>
  </conditionalFormatting>
  <conditionalFormatting sqref="I359:I361">
    <cfRule type="containsText" dxfId="51" priority="52" operator="containsText" text="PLN">
      <formula>NOT(ISERROR(SEARCH("PLN",I359)))</formula>
    </cfRule>
  </conditionalFormatting>
  <conditionalFormatting sqref="I368">
    <cfRule type="containsText" dxfId="50" priority="122" operator="containsText" text="PLN">
      <formula>NOT(ISERROR(SEARCH("PLN",I368)))</formula>
    </cfRule>
  </conditionalFormatting>
  <conditionalFormatting sqref="I372:I383">
    <cfRule type="containsText" dxfId="49" priority="121" operator="containsText" text="PLN">
      <formula>NOT(ISERROR(SEARCH("PLN",I372)))</formula>
    </cfRule>
  </conditionalFormatting>
  <conditionalFormatting sqref="I386:I397">
    <cfRule type="containsText" dxfId="48" priority="120" operator="containsText" text="PLN">
      <formula>NOT(ISERROR(SEARCH("PLN",I386)))</formula>
    </cfRule>
  </conditionalFormatting>
  <conditionalFormatting sqref="I408">
    <cfRule type="containsText" dxfId="47" priority="50" operator="containsText" text="PLN">
      <formula>NOT(ISERROR(SEARCH("PLN",I408)))</formula>
    </cfRule>
  </conditionalFormatting>
  <conditionalFormatting sqref="I411">
    <cfRule type="containsText" dxfId="46" priority="119" operator="containsText" text="PLN">
      <formula>NOT(ISERROR(SEARCH("PLN",I411)))</formula>
    </cfRule>
  </conditionalFormatting>
  <conditionalFormatting sqref="I414:I428">
    <cfRule type="containsText" dxfId="45" priority="118" operator="containsText" text="PLN">
      <formula>NOT(ISERROR(SEARCH("PLN",I414)))</formula>
    </cfRule>
  </conditionalFormatting>
  <conditionalFormatting sqref="I436">
    <cfRule type="containsText" dxfId="44" priority="48" operator="containsText" text="PLN">
      <formula>NOT(ISERROR(SEARCH("PLN",I436)))</formula>
    </cfRule>
  </conditionalFormatting>
  <conditionalFormatting sqref="I443">
    <cfRule type="containsText" dxfId="43" priority="46" operator="containsText" text="PLN">
      <formula>NOT(ISERROR(SEARCH("PLN",I443)))</formula>
    </cfRule>
  </conditionalFormatting>
  <conditionalFormatting sqref="I450">
    <cfRule type="containsText" dxfId="42" priority="117" operator="containsText" text="PLN">
      <formula>NOT(ISERROR(SEARCH("PLN",I450)))</formula>
    </cfRule>
  </conditionalFormatting>
  <conditionalFormatting sqref="I457">
    <cfRule type="containsText" dxfId="41" priority="44" operator="containsText" text="PLN">
      <formula>NOT(ISERROR(SEARCH("PLN",I457)))</formula>
    </cfRule>
  </conditionalFormatting>
  <conditionalFormatting sqref="I471">
    <cfRule type="containsText" dxfId="40" priority="116" operator="containsText" text="PLN">
      <formula>NOT(ISERROR(SEARCH("PLN",I471)))</formula>
    </cfRule>
  </conditionalFormatting>
  <conditionalFormatting sqref="I474:I491">
    <cfRule type="containsText" dxfId="39" priority="115" operator="containsText" text="PLN">
      <formula>NOT(ISERROR(SEARCH("PLN",I474)))</formula>
    </cfRule>
  </conditionalFormatting>
  <conditionalFormatting sqref="I498:I500">
    <cfRule type="containsText" dxfId="38" priority="42" operator="containsText" text="PLN">
      <formula>NOT(ISERROR(SEARCH("PLN",I498)))</formula>
    </cfRule>
  </conditionalFormatting>
  <conditionalFormatting sqref="I505:I506">
    <cfRule type="containsText" dxfId="37" priority="40" operator="containsText" text="PLN">
      <formula>NOT(ISERROR(SEARCH("PLN",I505)))</formula>
    </cfRule>
  </conditionalFormatting>
  <conditionalFormatting sqref="I513">
    <cfRule type="containsText" dxfId="36" priority="114" operator="containsText" text="PLN">
      <formula>NOT(ISERROR(SEARCH("PLN",I513)))</formula>
    </cfRule>
  </conditionalFormatting>
  <conditionalFormatting sqref="I521">
    <cfRule type="containsText" dxfId="35" priority="38" operator="containsText" text="PLN">
      <formula>NOT(ISERROR(SEARCH("PLN",I521)))</formula>
    </cfRule>
  </conditionalFormatting>
  <conditionalFormatting sqref="I529:I530">
    <cfRule type="containsText" dxfId="34" priority="36" operator="containsText" text="PLN">
      <formula>NOT(ISERROR(SEARCH("PLN",I529)))</formula>
    </cfRule>
  </conditionalFormatting>
  <conditionalFormatting sqref="I538:I539">
    <cfRule type="containsText" dxfId="33" priority="34" operator="containsText" text="PLN">
      <formula>NOT(ISERROR(SEARCH("PLN",I538)))</formula>
    </cfRule>
  </conditionalFormatting>
  <conditionalFormatting sqref="I546:I548">
    <cfRule type="containsText" dxfId="32" priority="32" operator="containsText" text="PLN">
      <formula>NOT(ISERROR(SEARCH("PLN",I546)))</formula>
    </cfRule>
  </conditionalFormatting>
  <conditionalFormatting sqref="I553:I554">
    <cfRule type="containsText" dxfId="31" priority="30" operator="containsText" text="PLN">
      <formula>NOT(ISERROR(SEARCH("PLN",I553)))</formula>
    </cfRule>
  </conditionalFormatting>
  <conditionalFormatting sqref="I560">
    <cfRule type="containsText" dxfId="30" priority="112" operator="containsText" text="PLN">
      <formula>NOT(ISERROR(SEARCH("PLN",I560)))</formula>
    </cfRule>
  </conditionalFormatting>
  <conditionalFormatting sqref="I579:I581">
    <cfRule type="containsText" dxfId="29" priority="156" operator="containsText" text="PLN">
      <formula>NOT(ISERROR(SEARCH("PLN",I579)))</formula>
    </cfRule>
  </conditionalFormatting>
  <conditionalFormatting sqref="I585:I592">
    <cfRule type="containsText" dxfId="28" priority="154" operator="containsText" text="PLN">
      <formula>NOT(ISERROR(SEARCH("PLN",I585)))</formula>
    </cfRule>
  </conditionalFormatting>
  <conditionalFormatting sqref="I596:I605">
    <cfRule type="containsText" dxfId="27" priority="152" operator="containsText" text="PLN">
      <formula>NOT(ISERROR(SEARCH("PLN",I596)))</formula>
    </cfRule>
  </conditionalFormatting>
  <conditionalFormatting sqref="I607:I608">
    <cfRule type="containsText" dxfId="26" priority="26" operator="containsText" text="PLN">
      <formula>NOT(ISERROR(SEARCH("PLN",I607)))</formula>
    </cfRule>
  </conditionalFormatting>
  <conditionalFormatting sqref="I611:I612">
    <cfRule type="containsText" dxfId="25" priority="150" operator="containsText" text="PLN">
      <formula>NOT(ISERROR(SEARCH("PLN",I611)))</formula>
    </cfRule>
  </conditionalFormatting>
  <conditionalFormatting sqref="I614:I616">
    <cfRule type="containsText" dxfId="24" priority="148" operator="containsText" text="PLN">
      <formula>NOT(ISERROR(SEARCH("PLN",I614)))</formula>
    </cfRule>
  </conditionalFormatting>
  <conditionalFormatting sqref="I618:I624">
    <cfRule type="containsText" dxfId="23" priority="146" operator="containsText" text="PLN">
      <formula>NOT(ISERROR(SEARCH("PLN",I618)))</formula>
    </cfRule>
  </conditionalFormatting>
  <conditionalFormatting sqref="I626:I631">
    <cfRule type="containsText" dxfId="22" priority="144" operator="containsText" text="PLN">
      <formula>NOT(ISERROR(SEARCH("PLN",I626)))</formula>
    </cfRule>
  </conditionalFormatting>
  <conditionalFormatting sqref="I633:I634">
    <cfRule type="containsText" dxfId="21" priority="142" operator="containsText" text="PLN">
      <formula>NOT(ISERROR(SEARCH("PLN",I633)))</formula>
    </cfRule>
  </conditionalFormatting>
  <conditionalFormatting sqref="I637:I638">
    <cfRule type="containsText" dxfId="20" priority="82" operator="containsText" text="PLN">
      <formula>NOT(ISERROR(SEARCH("PLN",I637)))</formula>
    </cfRule>
  </conditionalFormatting>
  <conditionalFormatting sqref="I647:I659">
    <cfRule type="containsText" dxfId="15" priority="138" operator="containsText" text="PLN">
      <formula>NOT(ISERROR(SEARCH("PLN",I647)))</formula>
    </cfRule>
  </conditionalFormatting>
  <conditionalFormatting sqref="I662:I673">
    <cfRule type="containsText" dxfId="14" priority="136" operator="containsText" text="PLN">
      <formula>NOT(ISERROR(SEARCH("PLN",I662)))</formula>
    </cfRule>
  </conditionalFormatting>
  <conditionalFormatting sqref="I678">
    <cfRule type="containsText" dxfId="13" priority="24" operator="containsText" text="PLN">
      <formula>NOT(ISERROR(SEARCH("PLN",I678)))</formula>
    </cfRule>
  </conditionalFormatting>
  <conditionalFormatting sqref="I685:I687">
    <cfRule type="containsText" dxfId="12" priority="134" operator="containsText" text="PLN">
      <formula>NOT(ISERROR(SEARCH("PLN",I685)))</formula>
    </cfRule>
  </conditionalFormatting>
  <conditionalFormatting sqref="I726:I735">
    <cfRule type="containsText" dxfId="11" priority="132" operator="containsText" text="PLN">
      <formula>NOT(ISERROR(SEARCH("PLN",I726)))</formula>
    </cfRule>
  </conditionalFormatting>
  <conditionalFormatting sqref="I739:I740">
    <cfRule type="containsText" dxfId="10" priority="130" operator="containsText" text="PLN">
      <formula>NOT(ISERROR(SEARCH("PLN",I739)))</formula>
    </cfRule>
  </conditionalFormatting>
  <conditionalFormatting sqref="I743">
    <cfRule type="containsText" dxfId="9" priority="128" operator="containsText" text="PLN">
      <formula>NOT(ISERROR(SEARCH("PLN",I743)))</formula>
    </cfRule>
  </conditionalFormatting>
  <conditionalFormatting sqref="I746:I747">
    <cfRule type="containsText" dxfId="8" priority="126" operator="containsText" text="PLN">
      <formula>NOT(ISERROR(SEARCH("PLN",I746)))</formula>
    </cfRule>
  </conditionalFormatting>
  <conditionalFormatting sqref="I758:I767">
    <cfRule type="containsText" dxfId="7" priority="86" operator="containsText" text="PLN">
      <formula>NOT(ISERROR(SEARCH("PLN",I758)))</formula>
    </cfRule>
  </conditionalFormatting>
  <conditionalFormatting sqref="I829:I832">
    <cfRule type="containsText" dxfId="6" priority="58" operator="containsText" text="PLN">
      <formula>NOT(ISERROR(SEARCH("PLN",I829)))</formula>
    </cfRule>
  </conditionalFormatting>
  <conditionalFormatting sqref="I869:I873">
    <cfRule type="containsText" dxfId="5" priority="76" operator="containsText" text="PLN">
      <formula>NOT(ISERROR(SEARCH("PLN",I869)))</formula>
    </cfRule>
  </conditionalFormatting>
  <conditionalFormatting sqref="I948">
    <cfRule type="containsText" dxfId="4" priority="72" operator="containsText" text="PLN">
      <formula>NOT(ISERROR(SEARCH("PLN",I948)))</formula>
    </cfRule>
  </conditionalFormatting>
  <conditionalFormatting sqref="I1054">
    <cfRule type="containsText" dxfId="3" priority="70" operator="containsText" text="PLN">
      <formula>NOT(ISERROR(SEARCH("PLN",I1054)))</formula>
    </cfRule>
  </conditionalFormatting>
  <conditionalFormatting sqref="I1068:I1069">
    <cfRule type="containsText" dxfId="2" priority="66" operator="containsText" text="PLN">
      <formula>NOT(ISERROR(SEARCH("PLN",I1068)))</formula>
    </cfRule>
  </conditionalFormatting>
  <conditionalFormatting sqref="I1104">
    <cfRule type="containsText" dxfId="1" priority="62" operator="containsText" text="PLN">
      <formula>NOT(ISERROR(SEARCH("PLN",I1104)))</formula>
    </cfRule>
  </conditionalFormatting>
  <conditionalFormatting sqref="I751:K751">
    <cfRule type="containsText" dxfId="0" priority="97" operator="containsText" text="PLN">
      <formula>NOT(ISERROR(SEARCH("PLN",I751)))</formula>
    </cfRule>
  </conditionalFormatting>
  <printOptions horizontalCentered="1"/>
  <pageMargins left="0.511811023622047" right="0.511811023622047" top="0.35433070866141703" bottom="0.35433070866141703" header="0" footer="0"/>
  <pageSetup paperSize="9" scale="4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RINCIAN_RAB_JASA</vt:lpstr>
      <vt:lpstr>RINCIAN_RAB_JASA!Print_Area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ARUNG VIVA DEMOKRASA</dc:creator>
  <cp:lastModifiedBy>ARUNG VIVA DEMOKRASA</cp:lastModifiedBy>
  <dcterms:created xsi:type="dcterms:W3CDTF">2025-05-26T07:05:10Z</dcterms:created>
  <dcterms:modified xsi:type="dcterms:W3CDTF">2025-05-26T07:19:40Z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2025-05-26T07:19:23Z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0e48f9d7-2701-4b80-bb71-211bde24768a</vt:lpwstr>
  </property>
  <property fmtid="{D5CDD505-2E9C-101B-9397-08002B2CF9AE}" pid="7" name="MSIP_Label_defa4170-0d19-0005-0004-bc88714345d2_ActionId">
    <vt:lpwstr>3c1e4cde-83f4-41f6-9138-4e88e42982b7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