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Volumes/Code/ctid/top-attack-techniques/"/>
    </mc:Choice>
  </mc:AlternateContent>
  <xr:revisionPtr revIDLastSave="0" documentId="13_ncr:1_{10950343-C2BD-7945-98EB-E6242FDE224A}" xr6:coauthVersionLast="47" xr6:coauthVersionMax="47" xr10:uidLastSave="{00000000-0000-0000-0000-000000000000}"/>
  <bookViews>
    <workbookView xWindow="3220" yWindow="2160" windowWidth="38400" windowHeight="22300" xr2:uid="{9F06889A-6C7C-C544-8850-DA0B62593116}"/>
  </bookViews>
  <sheets>
    <sheet name="README" sheetId="6" r:id="rId1"/>
    <sheet name="TOP 10 TECHNIQUES" sheetId="4" r:id="rId2"/>
    <sheet name="Methodology" sheetId="1" r:id="rId3"/>
    <sheet name="Coverage Definitions" sheetId="2" r:id="rId4"/>
    <sheet name="techniques" sheetId="3" r:id="rId5"/>
    <sheet name="parameters" sheetId="5" r:id="rId6"/>
  </sheets>
  <definedNames>
    <definedName name="_xlnm._FilterDatabase" localSheetId="4" hidden="1">techniques!$A$1:$T$567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S64" i="1" l="1"/>
  <c r="AT64" i="1" s="1"/>
  <c r="AS46" i="1"/>
  <c r="AT46" i="1" s="1"/>
  <c r="AS16" i="1"/>
  <c r="AT16" i="1" s="1"/>
  <c r="AS34" i="1"/>
  <c r="AT34" i="1" s="1"/>
  <c r="AS10" i="1"/>
  <c r="AT10" i="1" s="1"/>
  <c r="AS13" i="1"/>
  <c r="AT13" i="1" s="1"/>
  <c r="AS111" i="1"/>
  <c r="AT111" i="1" s="1"/>
  <c r="AS45" i="1"/>
  <c r="AT45" i="1" s="1"/>
  <c r="AS37" i="1"/>
  <c r="AT37" i="1" s="1"/>
  <c r="AS23" i="1"/>
  <c r="AT23" i="1" s="1"/>
  <c r="AS24" i="1"/>
  <c r="AT24" i="1" s="1"/>
  <c r="AS125" i="1"/>
  <c r="AT125" i="1" s="1"/>
  <c r="AS93" i="1"/>
  <c r="AT93" i="1" s="1"/>
  <c r="AS213" i="1"/>
  <c r="AT213" i="1" s="1"/>
  <c r="AS328" i="1"/>
  <c r="AT328" i="1" s="1"/>
  <c r="AS7" i="1"/>
  <c r="AT7" i="1" s="1"/>
  <c r="AS86" i="1"/>
  <c r="AT86" i="1" s="1"/>
  <c r="AS78" i="1"/>
  <c r="AT78" i="1" s="1"/>
  <c r="AS26" i="1"/>
  <c r="AT26" i="1" s="1"/>
  <c r="AS137" i="1"/>
  <c r="AT137" i="1" s="1"/>
  <c r="AS159" i="1"/>
  <c r="AT159" i="1" s="1"/>
  <c r="AS206" i="1"/>
  <c r="AT206" i="1" s="1"/>
  <c r="AS367" i="1"/>
  <c r="AT367" i="1" s="1"/>
  <c r="AS4" i="1"/>
  <c r="AT4" i="1" s="1"/>
  <c r="AS9" i="1"/>
  <c r="AT9" i="1" s="1"/>
  <c r="AS28" i="1"/>
  <c r="AT28" i="1" s="1"/>
  <c r="AS40" i="1"/>
  <c r="AT40" i="1" s="1"/>
  <c r="AS117" i="1"/>
  <c r="AT117" i="1" s="1"/>
  <c r="AS53" i="1"/>
  <c r="AT53" i="1" s="1"/>
  <c r="AS65" i="1"/>
  <c r="AT65" i="1" s="1"/>
  <c r="AS242" i="1"/>
  <c r="AT242" i="1" s="1"/>
  <c r="AS309" i="1"/>
  <c r="AT309" i="1" s="1"/>
  <c r="AS409" i="1"/>
  <c r="AT409" i="1" s="1"/>
  <c r="AS11" i="1"/>
  <c r="AT11" i="1" s="1"/>
  <c r="AS18" i="1"/>
  <c r="AT18" i="1" s="1"/>
  <c r="AS68" i="1"/>
  <c r="AT68" i="1" s="1"/>
  <c r="AS32" i="1"/>
  <c r="AT32" i="1" s="1"/>
  <c r="AS116" i="1"/>
  <c r="AT116" i="1" s="1"/>
  <c r="AS140" i="1"/>
  <c r="AT140" i="1" s="1"/>
  <c r="AS27" i="1"/>
  <c r="AT27" i="1" s="1"/>
  <c r="AS149" i="1"/>
  <c r="AT149" i="1" s="1"/>
  <c r="AS41" i="1"/>
  <c r="AT41" i="1" s="1"/>
  <c r="AS185" i="1"/>
  <c r="AT185" i="1" s="1"/>
  <c r="AS60" i="1"/>
  <c r="AT60" i="1" s="1"/>
  <c r="AS55" i="1"/>
  <c r="AT55" i="1" s="1"/>
  <c r="AS110" i="1"/>
  <c r="AT110" i="1" s="1"/>
  <c r="AS336" i="1"/>
  <c r="AT336" i="1" s="1"/>
  <c r="AS393" i="1"/>
  <c r="AT393" i="1" s="1"/>
  <c r="AS56" i="1"/>
  <c r="AT56" i="1" s="1"/>
  <c r="AS8" i="1"/>
  <c r="AT8" i="1" s="1"/>
  <c r="AS14" i="1"/>
  <c r="AT14" i="1" s="1"/>
  <c r="AS22" i="1"/>
  <c r="AT22" i="1" s="1"/>
  <c r="AS29" i="1"/>
  <c r="AT29" i="1" s="1"/>
  <c r="AS104" i="1"/>
  <c r="AT104" i="1" s="1"/>
  <c r="AS54" i="1"/>
  <c r="AT54" i="1" s="1"/>
  <c r="AS97" i="1"/>
  <c r="AT97" i="1" s="1"/>
  <c r="AS83" i="1"/>
  <c r="AT83" i="1" s="1"/>
  <c r="AS234" i="1"/>
  <c r="AT234" i="1" s="1"/>
  <c r="AS289" i="1"/>
  <c r="AT289" i="1" s="1"/>
  <c r="AS100" i="1"/>
  <c r="AT100" i="1" s="1"/>
  <c r="AS337" i="1"/>
  <c r="AT337" i="1" s="1"/>
  <c r="AS85" i="1"/>
  <c r="AT85" i="1" s="1"/>
  <c r="AS326" i="1"/>
  <c r="AT326" i="1" s="1"/>
  <c r="AS49" i="1"/>
  <c r="AT49" i="1" s="1"/>
  <c r="AS442" i="1"/>
  <c r="AT442" i="1" s="1"/>
  <c r="AS457" i="1"/>
  <c r="AT457" i="1" s="1"/>
  <c r="AS441" i="1"/>
  <c r="AT441" i="1" s="1"/>
  <c r="AS5" i="1"/>
  <c r="AT5" i="1" s="1"/>
  <c r="AS20" i="1"/>
  <c r="AT20" i="1" s="1"/>
  <c r="AS21" i="1"/>
  <c r="AT21" i="1" s="1"/>
  <c r="AS19" i="1"/>
  <c r="AT19" i="1" s="1"/>
  <c r="AS38" i="1"/>
  <c r="AT38" i="1" s="1"/>
  <c r="AS87" i="1"/>
  <c r="AT87" i="1" s="1"/>
  <c r="AS76" i="1"/>
  <c r="AT76" i="1" s="1"/>
  <c r="AS108" i="1"/>
  <c r="AT108" i="1" s="1"/>
  <c r="AS69" i="1"/>
  <c r="AT69" i="1" s="1"/>
  <c r="AS25" i="1"/>
  <c r="AT25" i="1" s="1"/>
  <c r="AS114" i="1"/>
  <c r="AT114" i="1" s="1"/>
  <c r="AS118" i="1"/>
  <c r="AT118" i="1" s="1"/>
  <c r="AS30" i="1"/>
  <c r="AT30" i="1" s="1"/>
  <c r="AS91" i="1"/>
  <c r="AT91" i="1" s="1"/>
  <c r="AS36" i="1"/>
  <c r="AT36" i="1" s="1"/>
  <c r="AS121" i="1"/>
  <c r="AT121" i="1" s="1"/>
  <c r="AS147" i="1"/>
  <c r="AT147" i="1" s="1"/>
  <c r="AS62" i="1"/>
  <c r="AT62" i="1" s="1"/>
  <c r="AS162" i="1"/>
  <c r="AT162" i="1" s="1"/>
  <c r="AS169" i="1"/>
  <c r="AT169" i="1" s="1"/>
  <c r="AS168" i="1"/>
  <c r="AT168" i="1" s="1"/>
  <c r="AS171" i="1"/>
  <c r="AT171" i="1" s="1"/>
  <c r="AS172" i="1"/>
  <c r="AT172" i="1" s="1"/>
  <c r="AS173" i="1"/>
  <c r="AT173" i="1" s="1"/>
  <c r="AS77" i="1"/>
  <c r="AT77" i="1" s="1"/>
  <c r="AS182" i="1"/>
  <c r="AT182" i="1" s="1"/>
  <c r="AS84" i="1"/>
  <c r="AT84" i="1" s="1"/>
  <c r="AS186" i="1"/>
  <c r="AT186" i="1" s="1"/>
  <c r="AS73" i="1"/>
  <c r="AT73" i="1" s="1"/>
  <c r="AS44" i="1"/>
  <c r="AT44" i="1" s="1"/>
  <c r="AS230" i="1"/>
  <c r="AT230" i="1" s="1"/>
  <c r="AS221" i="1"/>
  <c r="AT221" i="1" s="1"/>
  <c r="AS257" i="1"/>
  <c r="AT257" i="1" s="1"/>
  <c r="AS272" i="1"/>
  <c r="AT272" i="1" s="1"/>
  <c r="AS268" i="1"/>
  <c r="AT268" i="1" s="1"/>
  <c r="AS305" i="1"/>
  <c r="AT305" i="1" s="1"/>
  <c r="AS290" i="1"/>
  <c r="AT290" i="1" s="1"/>
  <c r="AS347" i="1"/>
  <c r="AT347" i="1" s="1"/>
  <c r="AS374" i="1"/>
  <c r="AT374" i="1" s="1"/>
  <c r="AS327" i="1"/>
  <c r="AT327" i="1" s="1"/>
  <c r="AS375" i="1"/>
  <c r="AT375" i="1" s="1"/>
  <c r="AS387" i="1"/>
  <c r="AT387" i="1" s="1"/>
  <c r="AS102" i="1"/>
  <c r="AT102" i="1" s="1"/>
  <c r="AS363" i="1"/>
  <c r="AT363" i="1" s="1"/>
  <c r="AS354" i="1"/>
  <c r="AT354" i="1" s="1"/>
  <c r="AS410" i="1"/>
  <c r="AT410" i="1" s="1"/>
  <c r="AS437" i="1"/>
  <c r="AT437" i="1" s="1"/>
  <c r="AS412" i="1"/>
  <c r="AT412" i="1" s="1"/>
  <c r="AS426" i="1"/>
  <c r="AT426" i="1" s="1"/>
  <c r="AS443" i="1"/>
  <c r="AT443" i="1" s="1"/>
  <c r="AS449" i="1"/>
  <c r="AT449" i="1" s="1"/>
  <c r="AS472" i="1"/>
  <c r="AT472" i="1" s="1"/>
  <c r="AS431" i="1"/>
  <c r="AT431" i="1" s="1"/>
  <c r="AS526" i="1"/>
  <c r="AT526" i="1" s="1"/>
  <c r="AS12" i="1"/>
  <c r="AT12" i="1" s="1"/>
  <c r="AS203" i="1"/>
  <c r="AT203" i="1" s="1"/>
  <c r="AS66" i="1"/>
  <c r="AT66" i="1" s="1"/>
  <c r="AS113" i="1"/>
  <c r="AT113" i="1" s="1"/>
  <c r="AS47" i="1"/>
  <c r="AT47" i="1" s="1"/>
  <c r="AS101" i="1"/>
  <c r="AT101" i="1" s="1"/>
  <c r="AS42" i="1"/>
  <c r="AT42" i="1" s="1"/>
  <c r="AS88" i="1"/>
  <c r="AT88" i="1" s="1"/>
  <c r="AS70" i="1"/>
  <c r="AT70" i="1" s="1"/>
  <c r="AS119" i="1"/>
  <c r="AT119" i="1" s="1"/>
  <c r="AS134" i="1"/>
  <c r="AT134" i="1" s="1"/>
  <c r="AS124" i="1"/>
  <c r="AT124" i="1" s="1"/>
  <c r="AS126" i="1"/>
  <c r="AT126" i="1" s="1"/>
  <c r="AS141" i="1"/>
  <c r="AT141" i="1" s="1"/>
  <c r="AS35" i="1"/>
  <c r="AT35" i="1" s="1"/>
  <c r="AS132" i="1"/>
  <c r="AT132" i="1" s="1"/>
  <c r="AS133" i="1"/>
  <c r="AT133" i="1" s="1"/>
  <c r="AS138" i="1"/>
  <c r="AT138" i="1" s="1"/>
  <c r="AS142" i="1"/>
  <c r="AT142" i="1" s="1"/>
  <c r="AS105" i="1"/>
  <c r="AT105" i="1" s="1"/>
  <c r="AS150" i="1"/>
  <c r="AT150" i="1" s="1"/>
  <c r="AS155" i="1"/>
  <c r="AT155" i="1" s="1"/>
  <c r="AS156" i="1"/>
  <c r="AT156" i="1" s="1"/>
  <c r="AS157" i="1"/>
  <c r="AT157" i="1" s="1"/>
  <c r="AS176" i="1"/>
  <c r="AT176" i="1" s="1"/>
  <c r="AS94" i="1"/>
  <c r="AT94" i="1" s="1"/>
  <c r="AS226" i="1"/>
  <c r="AT226" i="1" s="1"/>
  <c r="AS178" i="1"/>
  <c r="AT178" i="1" s="1"/>
  <c r="AS181" i="1"/>
  <c r="AT181" i="1" s="1"/>
  <c r="AS50" i="1"/>
  <c r="AT50" i="1" s="1"/>
  <c r="AS207" i="1"/>
  <c r="AT207" i="1" s="1"/>
  <c r="AS214" i="1"/>
  <c r="AT214" i="1" s="1"/>
  <c r="AS209" i="1"/>
  <c r="AT209" i="1" s="1"/>
  <c r="AS71" i="1"/>
  <c r="AT71" i="1" s="1"/>
  <c r="AS212" i="1"/>
  <c r="AT212" i="1" s="1"/>
  <c r="AS215" i="1"/>
  <c r="AT215" i="1" s="1"/>
  <c r="AS222" i="1"/>
  <c r="AT222" i="1" s="1"/>
  <c r="AS271" i="1"/>
  <c r="AT271" i="1" s="1"/>
  <c r="AS231" i="1"/>
  <c r="AT231" i="1" s="1"/>
  <c r="AS280" i="1"/>
  <c r="AT280" i="1" s="1"/>
  <c r="AS285" i="1"/>
  <c r="AT285" i="1" s="1"/>
  <c r="AS471" i="1"/>
  <c r="AT471" i="1" s="1"/>
  <c r="AS249" i="1"/>
  <c r="AT249" i="1" s="1"/>
  <c r="AS335" i="1"/>
  <c r="AT335" i="1" s="1"/>
  <c r="AS248" i="1"/>
  <c r="AT248" i="1" s="1"/>
  <c r="AS258" i="1"/>
  <c r="AT258" i="1" s="1"/>
  <c r="AS260" i="1"/>
  <c r="AT260" i="1" s="1"/>
  <c r="AS261" i="1"/>
  <c r="AT261" i="1" s="1"/>
  <c r="AS291" i="1"/>
  <c r="AT291" i="1" s="1"/>
  <c r="AS286" i="1"/>
  <c r="AT286" i="1" s="1"/>
  <c r="AS270" i="1"/>
  <c r="AT270" i="1" s="1"/>
  <c r="AS276" i="1"/>
  <c r="AT276" i="1" s="1"/>
  <c r="AS294" i="1"/>
  <c r="AT294" i="1" s="1"/>
  <c r="AS293" i="1"/>
  <c r="AT293" i="1" s="1"/>
  <c r="AS300" i="1"/>
  <c r="AT300" i="1" s="1"/>
  <c r="AS299" i="1"/>
  <c r="AT299" i="1" s="1"/>
  <c r="AS310" i="1"/>
  <c r="AT310" i="1" s="1"/>
  <c r="AS311" i="1"/>
  <c r="AT311" i="1" s="1"/>
  <c r="AS312" i="1"/>
  <c r="AT312" i="1" s="1"/>
  <c r="AS59" i="1"/>
  <c r="AT59" i="1" s="1"/>
  <c r="AS376" i="1"/>
  <c r="AT376" i="1" s="1"/>
  <c r="AS343" i="1"/>
  <c r="AT343" i="1" s="1"/>
  <c r="AS358" i="1"/>
  <c r="AT358" i="1" s="1"/>
  <c r="AS355" i="1"/>
  <c r="AT355" i="1" s="1"/>
  <c r="AS357" i="1"/>
  <c r="AT357" i="1" s="1"/>
  <c r="AS378" i="1"/>
  <c r="AT378" i="1" s="1"/>
  <c r="AS368" i="1"/>
  <c r="AT368" i="1" s="1"/>
  <c r="AS369" i="1"/>
  <c r="AT369" i="1" s="1"/>
  <c r="AS61" i="1"/>
  <c r="AT61" i="1" s="1"/>
  <c r="AS377" i="1"/>
  <c r="AT377" i="1" s="1"/>
  <c r="AS386" i="1"/>
  <c r="AT386" i="1" s="1"/>
  <c r="AS394" i="1"/>
  <c r="AT394" i="1" s="1"/>
  <c r="AS406" i="1"/>
  <c r="AT406" i="1" s="1"/>
  <c r="AS413" i="1"/>
  <c r="AT413" i="1" s="1"/>
  <c r="AS106" i="1"/>
  <c r="AT106" i="1" s="1"/>
  <c r="AS419" i="1"/>
  <c r="AT419" i="1" s="1"/>
  <c r="AS420" i="1"/>
  <c r="AT420" i="1" s="1"/>
  <c r="AS414" i="1"/>
  <c r="AT414" i="1" s="1"/>
  <c r="AS418" i="1"/>
  <c r="AT418" i="1" s="1"/>
  <c r="AS428" i="1"/>
  <c r="AT428" i="1" s="1"/>
  <c r="AS429" i="1"/>
  <c r="AT429" i="1" s="1"/>
  <c r="AS82" i="1"/>
  <c r="AT82" i="1" s="1"/>
  <c r="AS438" i="1"/>
  <c r="AT438" i="1" s="1"/>
  <c r="AS450" i="1"/>
  <c r="AT450" i="1" s="1"/>
  <c r="AS473" i="1"/>
  <c r="AT473" i="1" s="1"/>
  <c r="AS459" i="1"/>
  <c r="AT459" i="1" s="1"/>
  <c r="AS458" i="1"/>
  <c r="AT458" i="1" s="1"/>
  <c r="AS474" i="1"/>
  <c r="AT474" i="1" s="1"/>
  <c r="AS475" i="1"/>
  <c r="AT475" i="1" s="1"/>
  <c r="AS476" i="1"/>
  <c r="AT476" i="1" s="1"/>
  <c r="AS477" i="1"/>
  <c r="AT477" i="1" s="1"/>
  <c r="AS478" i="1"/>
  <c r="AT478" i="1" s="1"/>
  <c r="AS422" i="1"/>
  <c r="AT422" i="1" s="1"/>
  <c r="AS447" i="1"/>
  <c r="AT447" i="1" s="1"/>
  <c r="AS454" i="1"/>
  <c r="AT454" i="1" s="1"/>
  <c r="AS81" i="1"/>
  <c r="AT81" i="1" s="1"/>
  <c r="AS465" i="1"/>
  <c r="AT465" i="1" s="1"/>
  <c r="AS466" i="1"/>
  <c r="AT466" i="1" s="1"/>
  <c r="AS467" i="1"/>
  <c r="AT467" i="1" s="1"/>
  <c r="AS528" i="1"/>
  <c r="AT528" i="1" s="1"/>
  <c r="AS529" i="1"/>
  <c r="AT529" i="1" s="1"/>
  <c r="AS530" i="1"/>
  <c r="AT530" i="1" s="1"/>
  <c r="AS531" i="1"/>
  <c r="AT531" i="1" s="1"/>
  <c r="AS532" i="1"/>
  <c r="AT532" i="1" s="1"/>
  <c r="AS533" i="1"/>
  <c r="AT533" i="1" s="1"/>
  <c r="AS527" i="1"/>
  <c r="AT527" i="1" s="1"/>
  <c r="AS534" i="1"/>
  <c r="AT534" i="1" s="1"/>
  <c r="AS535" i="1"/>
  <c r="AT535" i="1" s="1"/>
  <c r="AS479" i="1"/>
  <c r="AT479" i="1" s="1"/>
  <c r="AS461" i="1"/>
  <c r="AT461" i="1" s="1"/>
  <c r="AS6" i="1"/>
  <c r="AT6" i="1" s="1"/>
  <c r="AS15" i="1"/>
  <c r="AT15" i="1" s="1"/>
  <c r="AS112" i="1"/>
  <c r="AT112" i="1" s="1"/>
  <c r="AS17" i="1"/>
  <c r="AT17" i="1" s="1"/>
  <c r="AS89" i="1"/>
  <c r="AT89" i="1" s="1"/>
  <c r="AS115" i="1"/>
  <c r="AT115" i="1" s="1"/>
  <c r="AS39" i="1"/>
  <c r="AT39" i="1" s="1"/>
  <c r="AS75" i="1"/>
  <c r="AT75" i="1" s="1"/>
  <c r="AS154" i="1"/>
  <c r="AT154" i="1" s="1"/>
  <c r="AS63" i="1"/>
  <c r="AT63" i="1" s="1"/>
  <c r="AS127" i="1"/>
  <c r="AT127" i="1" s="1"/>
  <c r="AS33" i="1"/>
  <c r="AT33" i="1" s="1"/>
  <c r="AS120" i="1"/>
  <c r="AT120" i="1" s="1"/>
  <c r="AS31" i="1"/>
  <c r="AT31" i="1" s="1"/>
  <c r="AS51" i="1"/>
  <c r="AT51" i="1" s="1"/>
  <c r="AS131" i="1"/>
  <c r="AT131" i="1" s="1"/>
  <c r="AS96" i="1"/>
  <c r="AT96" i="1" s="1"/>
  <c r="AS167" i="1"/>
  <c r="AT167" i="1" s="1"/>
  <c r="AS122" i="1"/>
  <c r="AT122" i="1" s="1"/>
  <c r="AS123" i="1"/>
  <c r="AT123" i="1" s="1"/>
  <c r="AS135" i="1"/>
  <c r="AT135" i="1" s="1"/>
  <c r="AS128" i="1"/>
  <c r="AT128" i="1" s="1"/>
  <c r="AS160" i="1"/>
  <c r="AT160" i="1" s="1"/>
  <c r="AS143" i="1"/>
  <c r="AT143" i="1" s="1"/>
  <c r="AS129" i="1"/>
  <c r="AT129" i="1" s="1"/>
  <c r="AS43" i="1"/>
  <c r="AT43" i="1" s="1"/>
  <c r="AS136" i="1"/>
  <c r="AT136" i="1" s="1"/>
  <c r="AS148" i="1"/>
  <c r="AT148" i="1" s="1"/>
  <c r="AS144" i="1"/>
  <c r="AT144" i="1" s="1"/>
  <c r="AS139" i="1"/>
  <c r="AT139" i="1" s="1"/>
  <c r="AS161" i="1"/>
  <c r="AT161" i="1" s="1"/>
  <c r="AS151" i="1"/>
  <c r="AT151" i="1" s="1"/>
  <c r="AS165" i="1"/>
  <c r="AT165" i="1" s="1"/>
  <c r="AS256" i="1"/>
  <c r="AT256" i="1" s="1"/>
  <c r="AS130" i="1"/>
  <c r="AT130" i="1" s="1"/>
  <c r="AS67" i="1"/>
  <c r="AT67" i="1" s="1"/>
  <c r="AS152" i="1"/>
  <c r="AT152" i="1" s="1"/>
  <c r="AS153" i="1"/>
  <c r="AT153" i="1" s="1"/>
  <c r="AS184" i="1"/>
  <c r="AT184" i="1" s="1"/>
  <c r="AS174" i="1"/>
  <c r="AT174" i="1" s="1"/>
  <c r="AS158" i="1"/>
  <c r="AT158" i="1" s="1"/>
  <c r="AS191" i="1"/>
  <c r="AT191" i="1" s="1"/>
  <c r="AS95" i="1"/>
  <c r="AT95" i="1" s="1"/>
  <c r="AS145" i="1"/>
  <c r="AT145" i="1" s="1"/>
  <c r="AS146" i="1"/>
  <c r="AT146" i="1" s="1"/>
  <c r="AS107" i="1"/>
  <c r="AT107" i="1" s="1"/>
  <c r="AS163" i="1"/>
  <c r="AT163" i="1" s="1"/>
  <c r="AS48" i="1"/>
  <c r="AT48" i="1" s="1"/>
  <c r="AS170" i="1"/>
  <c r="AT170" i="1" s="1"/>
  <c r="AS175" i="1"/>
  <c r="AT175" i="1" s="1"/>
  <c r="AS183" i="1"/>
  <c r="AT183" i="1" s="1"/>
  <c r="AS58" i="1"/>
  <c r="AT58" i="1" s="1"/>
  <c r="AS177" i="1"/>
  <c r="AT177" i="1" s="1"/>
  <c r="AS179" i="1"/>
  <c r="AT179" i="1" s="1"/>
  <c r="AS180" i="1"/>
  <c r="AT180" i="1" s="1"/>
  <c r="AS232" i="1"/>
  <c r="AT232" i="1" s="1"/>
  <c r="AS164" i="1"/>
  <c r="AT164" i="1" s="1"/>
  <c r="AS233" i="1"/>
  <c r="AT233" i="1" s="1"/>
  <c r="AS166" i="1"/>
  <c r="AT166" i="1" s="1"/>
  <c r="AS187" i="1"/>
  <c r="AT187" i="1" s="1"/>
  <c r="AS188" i="1"/>
  <c r="AT188" i="1" s="1"/>
  <c r="AS189" i="1"/>
  <c r="AT189" i="1" s="1"/>
  <c r="AS190" i="1"/>
  <c r="AT190" i="1" s="1"/>
  <c r="AS194" i="1"/>
  <c r="AT194" i="1" s="1"/>
  <c r="AS192" i="1"/>
  <c r="AT192" i="1" s="1"/>
  <c r="AS193" i="1"/>
  <c r="AT193" i="1" s="1"/>
  <c r="AS195" i="1"/>
  <c r="AT195" i="1" s="1"/>
  <c r="AS366" i="1"/>
  <c r="AT366" i="1" s="1"/>
  <c r="AS197" i="1"/>
  <c r="AT197" i="1" s="1"/>
  <c r="AS198" i="1"/>
  <c r="AT198" i="1" s="1"/>
  <c r="AS199" i="1"/>
  <c r="AT199" i="1" s="1"/>
  <c r="AS204" i="1"/>
  <c r="AT204" i="1" s="1"/>
  <c r="AS200" i="1"/>
  <c r="AT200" i="1" s="1"/>
  <c r="AS201" i="1"/>
  <c r="AT201" i="1" s="1"/>
  <c r="AS196" i="1"/>
  <c r="AT196" i="1" s="1"/>
  <c r="AS202" i="1"/>
  <c r="AT202" i="1" s="1"/>
  <c r="AS79" i="1"/>
  <c r="AT79" i="1" s="1"/>
  <c r="AS205" i="1"/>
  <c r="AT205" i="1" s="1"/>
  <c r="AS262" i="1"/>
  <c r="AT262" i="1" s="1"/>
  <c r="AS208" i="1"/>
  <c r="AT208" i="1" s="1"/>
  <c r="AS210" i="1"/>
  <c r="AT210" i="1" s="1"/>
  <c r="AS269" i="1"/>
  <c r="AT269" i="1" s="1"/>
  <c r="AS235" i="1"/>
  <c r="AT235" i="1" s="1"/>
  <c r="AS236" i="1"/>
  <c r="AT236" i="1" s="1"/>
  <c r="AS284" i="1"/>
  <c r="AT284" i="1" s="1"/>
  <c r="AS237" i="1"/>
  <c r="AT237" i="1" s="1"/>
  <c r="AS98" i="1"/>
  <c r="AT98" i="1" s="1"/>
  <c r="AS216" i="1"/>
  <c r="AT216" i="1" s="1"/>
  <c r="AS240" i="1"/>
  <c r="AT240" i="1" s="1"/>
  <c r="AS217" i="1"/>
  <c r="AT217" i="1" s="1"/>
  <c r="AS219" i="1"/>
  <c r="AT219" i="1" s="1"/>
  <c r="AS218" i="1"/>
  <c r="AT218" i="1" s="1"/>
  <c r="AS220" i="1"/>
  <c r="AT220" i="1" s="1"/>
  <c r="AS225" i="1"/>
  <c r="AT225" i="1" s="1"/>
  <c r="AS224" i="1"/>
  <c r="AT224" i="1" s="1"/>
  <c r="AS223" i="1"/>
  <c r="AT223" i="1" s="1"/>
  <c r="AS243" i="1"/>
  <c r="AT243" i="1" s="1"/>
  <c r="AS227" i="1"/>
  <c r="AT227" i="1" s="1"/>
  <c r="AS228" i="1"/>
  <c r="AT228" i="1" s="1"/>
  <c r="AS229" i="1"/>
  <c r="AT229" i="1" s="1"/>
  <c r="AS283" i="1"/>
  <c r="AT283" i="1" s="1"/>
  <c r="AS246" i="1"/>
  <c r="AT246" i="1" s="1"/>
  <c r="AS80" i="1"/>
  <c r="AT80" i="1" s="1"/>
  <c r="AS292" i="1"/>
  <c r="AT292" i="1" s="1"/>
  <c r="AS238" i="1"/>
  <c r="AT238" i="1" s="1"/>
  <c r="AS239" i="1"/>
  <c r="AT239" i="1" s="1"/>
  <c r="AS109" i="1"/>
  <c r="AT109" i="1" s="1"/>
  <c r="AS259" i="1"/>
  <c r="AT259" i="1" s="1"/>
  <c r="AS241" i="1"/>
  <c r="AT241" i="1" s="1"/>
  <c r="AS263" i="1"/>
  <c r="AT263" i="1" s="1"/>
  <c r="AS264" i="1"/>
  <c r="AT264" i="1" s="1"/>
  <c r="AS244" i="1"/>
  <c r="AT244" i="1" s="1"/>
  <c r="AS247" i="1"/>
  <c r="AT247" i="1" s="1"/>
  <c r="AS245" i="1"/>
  <c r="AT245" i="1" s="1"/>
  <c r="AS255" i="1"/>
  <c r="AT255" i="1" s="1"/>
  <c r="AS250" i="1"/>
  <c r="AT250" i="1" s="1"/>
  <c r="AS251" i="1"/>
  <c r="AT251" i="1" s="1"/>
  <c r="AS252" i="1"/>
  <c r="AT252" i="1" s="1"/>
  <c r="AS253" i="1"/>
  <c r="AT253" i="1" s="1"/>
  <c r="AS254" i="1"/>
  <c r="AT254" i="1" s="1"/>
  <c r="AS313" i="1"/>
  <c r="AT313" i="1" s="1"/>
  <c r="AS277" i="1"/>
  <c r="AT277" i="1" s="1"/>
  <c r="AS211" i="1"/>
  <c r="AT211" i="1" s="1"/>
  <c r="AS265" i="1"/>
  <c r="AT265" i="1" s="1"/>
  <c r="AS267" i="1"/>
  <c r="AT267" i="1" s="1"/>
  <c r="AS266" i="1"/>
  <c r="AT266" i="1" s="1"/>
  <c r="AS288" i="1"/>
  <c r="AT288" i="1" s="1"/>
  <c r="AS74" i="1"/>
  <c r="AT74" i="1" s="1"/>
  <c r="AS275" i="1"/>
  <c r="AT275" i="1" s="1"/>
  <c r="AS273" i="1"/>
  <c r="AT273" i="1" s="1"/>
  <c r="AS274" i="1"/>
  <c r="AT274" i="1" s="1"/>
  <c r="AS302" i="1"/>
  <c r="AT302" i="1" s="1"/>
  <c r="AS278" i="1"/>
  <c r="AT278" i="1" s="1"/>
  <c r="AS279" i="1"/>
  <c r="AT279" i="1" s="1"/>
  <c r="AS281" i="1"/>
  <c r="AT281" i="1" s="1"/>
  <c r="AS282" i="1"/>
  <c r="AT282" i="1" s="1"/>
  <c r="AS306" i="1"/>
  <c r="AT306" i="1" s="1"/>
  <c r="AS287" i="1"/>
  <c r="AT287" i="1" s="1"/>
  <c r="AS296" i="1"/>
  <c r="AT296" i="1" s="1"/>
  <c r="AS308" i="1"/>
  <c r="AT308" i="1" s="1"/>
  <c r="AS314" i="1"/>
  <c r="AT314" i="1" s="1"/>
  <c r="AS315" i="1"/>
  <c r="AT315" i="1" s="1"/>
  <c r="AS322" i="1"/>
  <c r="AT322" i="1" s="1"/>
  <c r="AS295" i="1"/>
  <c r="AT295" i="1" s="1"/>
  <c r="AS72" i="1"/>
  <c r="AT72" i="1" s="1"/>
  <c r="AS304" i="1"/>
  <c r="AT304" i="1" s="1"/>
  <c r="AS303" i="1"/>
  <c r="AT303" i="1" s="1"/>
  <c r="AS330" i="1"/>
  <c r="AT330" i="1" s="1"/>
  <c r="AS301" i="1"/>
  <c r="AT301" i="1" s="1"/>
  <c r="AS340" i="1"/>
  <c r="AT340" i="1" s="1"/>
  <c r="AS316" i="1"/>
  <c r="AT316" i="1" s="1"/>
  <c r="AS323" i="1"/>
  <c r="AT323" i="1" s="1"/>
  <c r="AS324" i="1"/>
  <c r="AT324" i="1" s="1"/>
  <c r="AS317" i="1"/>
  <c r="AT317" i="1" s="1"/>
  <c r="AS318" i="1"/>
  <c r="AT318" i="1" s="1"/>
  <c r="AS319" i="1"/>
  <c r="AT319" i="1" s="1"/>
  <c r="AS325" i="1"/>
  <c r="AT325" i="1" s="1"/>
  <c r="AS320" i="1"/>
  <c r="AT320" i="1" s="1"/>
  <c r="AS321" i="1"/>
  <c r="AT321" i="1" s="1"/>
  <c r="AS329" i="1"/>
  <c r="AT329" i="1" s="1"/>
  <c r="AS331" i="1"/>
  <c r="AT331" i="1" s="1"/>
  <c r="AS332" i="1"/>
  <c r="AT332" i="1" s="1"/>
  <c r="AS348" i="1"/>
  <c r="AT348" i="1" s="1"/>
  <c r="AS52" i="1"/>
  <c r="AT52" i="1" s="1"/>
  <c r="AS338" i="1"/>
  <c r="AT338" i="1" s="1"/>
  <c r="AS339" i="1"/>
  <c r="AT339" i="1" s="1"/>
  <c r="AS341" i="1"/>
  <c r="AT341" i="1" s="1"/>
  <c r="AS342" i="1"/>
  <c r="AT342" i="1" s="1"/>
  <c r="AS345" i="1"/>
  <c r="AT345" i="1" s="1"/>
  <c r="AS344" i="1"/>
  <c r="AT344" i="1" s="1"/>
  <c r="AS353" i="1"/>
  <c r="AT353" i="1" s="1"/>
  <c r="AS356" i="1"/>
  <c r="AT356" i="1" s="1"/>
  <c r="AS99" i="1"/>
  <c r="AT99" i="1" s="1"/>
  <c r="AS349" i="1"/>
  <c r="AT349" i="1" s="1"/>
  <c r="AS297" i="1"/>
  <c r="AT297" i="1" s="1"/>
  <c r="AS298" i="1"/>
  <c r="AT298" i="1" s="1"/>
  <c r="AS90" i="1"/>
  <c r="AT90" i="1" s="1"/>
  <c r="AS372" i="1"/>
  <c r="AT372" i="1" s="1"/>
  <c r="AS370" i="1"/>
  <c r="AT370" i="1" s="1"/>
  <c r="AS307" i="1"/>
  <c r="AT307" i="1" s="1"/>
  <c r="AS359" i="1"/>
  <c r="AT359" i="1" s="1"/>
  <c r="AS360" i="1"/>
  <c r="AT360" i="1" s="1"/>
  <c r="AS381" i="1"/>
  <c r="AT381" i="1" s="1"/>
  <c r="AS352" i="1"/>
  <c r="AT352" i="1" s="1"/>
  <c r="AS362" i="1"/>
  <c r="AT362" i="1" s="1"/>
  <c r="AS365" i="1"/>
  <c r="AT365" i="1" s="1"/>
  <c r="AS371" i="1"/>
  <c r="AT371" i="1" s="1"/>
  <c r="AS373" i="1"/>
  <c r="AT373" i="1" s="1"/>
  <c r="AS382" i="1"/>
  <c r="AT382" i="1" s="1"/>
  <c r="AS379" i="1"/>
  <c r="AT379" i="1" s="1"/>
  <c r="AS383" i="1"/>
  <c r="AT383" i="1" s="1"/>
  <c r="AS384" i="1"/>
  <c r="AT384" i="1" s="1"/>
  <c r="AS385" i="1"/>
  <c r="AT385" i="1" s="1"/>
  <c r="AS380" i="1"/>
  <c r="AT380" i="1" s="1"/>
  <c r="AS390" i="1"/>
  <c r="AT390" i="1" s="1"/>
  <c r="AS333" i="1"/>
  <c r="AT333" i="1" s="1"/>
  <c r="AS334" i="1"/>
  <c r="AT334" i="1" s="1"/>
  <c r="AS388" i="1"/>
  <c r="AT388" i="1" s="1"/>
  <c r="AS389" i="1"/>
  <c r="AT389" i="1" s="1"/>
  <c r="AS401" i="1"/>
  <c r="AT401" i="1" s="1"/>
  <c r="AS402" i="1"/>
  <c r="AT402" i="1" s="1"/>
  <c r="AS403" i="1"/>
  <c r="AT403" i="1" s="1"/>
  <c r="AS391" i="1"/>
  <c r="AT391" i="1" s="1"/>
  <c r="AS392" i="1"/>
  <c r="AT392" i="1" s="1"/>
  <c r="AS346" i="1"/>
  <c r="AT346" i="1" s="1"/>
  <c r="AS395" i="1"/>
  <c r="AT395" i="1" s="1"/>
  <c r="AS398" i="1"/>
  <c r="AT398" i="1" s="1"/>
  <c r="AS399" i="1"/>
  <c r="AT399" i="1" s="1"/>
  <c r="AS396" i="1"/>
  <c r="AT396" i="1" s="1"/>
  <c r="AS397" i="1"/>
  <c r="AT397" i="1" s="1"/>
  <c r="AS400" i="1"/>
  <c r="AT400" i="1" s="1"/>
  <c r="AS350" i="1"/>
  <c r="AT350" i="1" s="1"/>
  <c r="AS351" i="1"/>
  <c r="AT351" i="1" s="1"/>
  <c r="AS404" i="1"/>
  <c r="AT404" i="1" s="1"/>
  <c r="AS361" i="1"/>
  <c r="AT361" i="1" s="1"/>
  <c r="AS407" i="1"/>
  <c r="AT407" i="1" s="1"/>
  <c r="AS405" i="1"/>
  <c r="AT405" i="1" s="1"/>
  <c r="AS364" i="1"/>
  <c r="AT364" i="1" s="1"/>
  <c r="AS421" i="1"/>
  <c r="AT421" i="1" s="1"/>
  <c r="AS411" i="1"/>
  <c r="AT411" i="1" s="1"/>
  <c r="AS57" i="1"/>
  <c r="AT57" i="1" s="1"/>
  <c r="AS439" i="1"/>
  <c r="AT439" i="1" s="1"/>
  <c r="AS415" i="1"/>
  <c r="AT415" i="1" s="1"/>
  <c r="AS452" i="1"/>
  <c r="AT452" i="1" s="1"/>
  <c r="AS430" i="1"/>
  <c r="AT430" i="1" s="1"/>
  <c r="AS427" i="1"/>
  <c r="AT427" i="1" s="1"/>
  <c r="AS92" i="1"/>
  <c r="AT92" i="1" s="1"/>
  <c r="AS503" i="1"/>
  <c r="AT503" i="1" s="1"/>
  <c r="AS504" i="1"/>
  <c r="AT504" i="1" s="1"/>
  <c r="AS440" i="1"/>
  <c r="AT440" i="1" s="1"/>
  <c r="AS432" i="1"/>
  <c r="AT432" i="1" s="1"/>
  <c r="AS453" i="1"/>
  <c r="AT453" i="1" s="1"/>
  <c r="AS444" i="1"/>
  <c r="AT444" i="1" s="1"/>
  <c r="AS445" i="1"/>
  <c r="AT445" i="1" s="1"/>
  <c r="AS446" i="1"/>
  <c r="AT446" i="1" s="1"/>
  <c r="AS462" i="1"/>
  <c r="AT462" i="1" s="1"/>
  <c r="AS448" i="1"/>
  <c r="AT448" i="1" s="1"/>
  <c r="AS451" i="1"/>
  <c r="AT451" i="1" s="1"/>
  <c r="AS408" i="1"/>
  <c r="AT408" i="1" s="1"/>
  <c r="AS505" i="1"/>
  <c r="AT505" i="1" s="1"/>
  <c r="AS480" i="1"/>
  <c r="AT480" i="1" s="1"/>
  <c r="AS506" i="1"/>
  <c r="AT506" i="1" s="1"/>
  <c r="AS481" i="1"/>
  <c r="AT481" i="1" s="1"/>
  <c r="AS482" i="1"/>
  <c r="AT482" i="1" s="1"/>
  <c r="AS507" i="1"/>
  <c r="AT507" i="1" s="1"/>
  <c r="AS463" i="1"/>
  <c r="AT463" i="1" s="1"/>
  <c r="AS464" i="1"/>
  <c r="AT464" i="1" s="1"/>
  <c r="AS460" i="1"/>
  <c r="AT460" i="1" s="1"/>
  <c r="AS508" i="1"/>
  <c r="AT508" i="1" s="1"/>
  <c r="AS483" i="1"/>
  <c r="AT483" i="1" s="1"/>
  <c r="AS484" i="1"/>
  <c r="AT484" i="1" s="1"/>
  <c r="AS485" i="1"/>
  <c r="AT485" i="1" s="1"/>
  <c r="AS486" i="1"/>
  <c r="AT486" i="1" s="1"/>
  <c r="AS509" i="1"/>
  <c r="AT509" i="1" s="1"/>
  <c r="AS510" i="1"/>
  <c r="AT510" i="1" s="1"/>
  <c r="AS487" i="1"/>
  <c r="AT487" i="1" s="1"/>
  <c r="AS511" i="1"/>
  <c r="AT511" i="1" s="1"/>
  <c r="AS512" i="1"/>
  <c r="AT512" i="1" s="1"/>
  <c r="AS513" i="1"/>
  <c r="AT513" i="1" s="1"/>
  <c r="AS488" i="1"/>
  <c r="AT488" i="1" s="1"/>
  <c r="AS489" i="1"/>
  <c r="AT489" i="1" s="1"/>
  <c r="AS490" i="1"/>
  <c r="AT490" i="1" s="1"/>
  <c r="AS514" i="1"/>
  <c r="AT514" i="1" s="1"/>
  <c r="AS491" i="1"/>
  <c r="AT491" i="1" s="1"/>
  <c r="AS492" i="1"/>
  <c r="AT492" i="1" s="1"/>
  <c r="AS493" i="1"/>
  <c r="AT493" i="1" s="1"/>
  <c r="AS494" i="1"/>
  <c r="AT494" i="1" s="1"/>
  <c r="AS495" i="1"/>
  <c r="AT495" i="1" s="1"/>
  <c r="AS496" i="1"/>
  <c r="AT496" i="1" s="1"/>
  <c r="AS497" i="1"/>
  <c r="AT497" i="1" s="1"/>
  <c r="AS498" i="1"/>
  <c r="AT498" i="1" s="1"/>
  <c r="AS499" i="1"/>
  <c r="AT499" i="1" s="1"/>
  <c r="AS500" i="1"/>
  <c r="AT500" i="1" s="1"/>
  <c r="AS501" i="1"/>
  <c r="AT501" i="1" s="1"/>
  <c r="AS502" i="1"/>
  <c r="AT502" i="1" s="1"/>
  <c r="AS515" i="1"/>
  <c r="AT515" i="1" s="1"/>
  <c r="AS516" i="1"/>
  <c r="AT516" i="1" s="1"/>
  <c r="AS517" i="1"/>
  <c r="AT517" i="1" s="1"/>
  <c r="AS518" i="1"/>
  <c r="AT518" i="1" s="1"/>
  <c r="AS519" i="1"/>
  <c r="AT519" i="1" s="1"/>
  <c r="AS520" i="1"/>
  <c r="AT520" i="1" s="1"/>
  <c r="AS521" i="1"/>
  <c r="AT521" i="1" s="1"/>
  <c r="AS522" i="1"/>
  <c r="AT522" i="1" s="1"/>
  <c r="AS523" i="1"/>
  <c r="AT523" i="1" s="1"/>
  <c r="AS524" i="1"/>
  <c r="AT524" i="1" s="1"/>
  <c r="AS525" i="1"/>
  <c r="AT525" i="1" s="1"/>
  <c r="AS417" i="1"/>
  <c r="AT417" i="1" s="1"/>
  <c r="AS416" i="1"/>
  <c r="AT416" i="1" s="1"/>
  <c r="AS423" i="1"/>
  <c r="AT423" i="1" s="1"/>
  <c r="AS103" i="1"/>
  <c r="AT103" i="1" s="1"/>
  <c r="AS424" i="1"/>
  <c r="AT424" i="1" s="1"/>
  <c r="AS425" i="1"/>
  <c r="AT425" i="1" s="1"/>
  <c r="AS433" i="1"/>
  <c r="AT433" i="1" s="1"/>
  <c r="AS434" i="1"/>
  <c r="AT434" i="1" s="1"/>
  <c r="AS435" i="1"/>
  <c r="AT435" i="1" s="1"/>
  <c r="AS436" i="1"/>
  <c r="AT436" i="1" s="1"/>
  <c r="AS455" i="1"/>
  <c r="AT455" i="1" s="1"/>
  <c r="AS456" i="1"/>
  <c r="AT456" i="1" s="1"/>
  <c r="AS468" i="1"/>
  <c r="AT468" i="1" s="1"/>
  <c r="AS469" i="1"/>
  <c r="AT469" i="1" s="1"/>
  <c r="AS470" i="1"/>
  <c r="AT470" i="1" s="1"/>
  <c r="AS548" i="1"/>
  <c r="AT548" i="1" s="1"/>
  <c r="AS549" i="1"/>
  <c r="AT549" i="1" s="1"/>
  <c r="AS536" i="1"/>
  <c r="AT536" i="1" s="1"/>
  <c r="AS537" i="1"/>
  <c r="AT537" i="1" s="1"/>
  <c r="AS550" i="1"/>
  <c r="AT550" i="1" s="1"/>
  <c r="AS551" i="1"/>
  <c r="AT551" i="1" s="1"/>
  <c r="AS552" i="1"/>
  <c r="AT552" i="1" s="1"/>
  <c r="AS538" i="1"/>
  <c r="AT538" i="1" s="1"/>
  <c r="AS553" i="1"/>
  <c r="AT553" i="1" s="1"/>
  <c r="AS554" i="1"/>
  <c r="AT554" i="1" s="1"/>
  <c r="AS539" i="1"/>
  <c r="AT539" i="1" s="1"/>
  <c r="AS555" i="1"/>
  <c r="AT555" i="1" s="1"/>
  <c r="AS556" i="1"/>
  <c r="AT556" i="1" s="1"/>
  <c r="AS557" i="1"/>
  <c r="AT557" i="1" s="1"/>
  <c r="AS558" i="1"/>
  <c r="AT558" i="1" s="1"/>
  <c r="AS559" i="1"/>
  <c r="AT559" i="1" s="1"/>
  <c r="AS560" i="1"/>
  <c r="AT560" i="1" s="1"/>
  <c r="AS561" i="1"/>
  <c r="AT561" i="1" s="1"/>
  <c r="AS562" i="1"/>
  <c r="AT562" i="1" s="1"/>
  <c r="AS563" i="1"/>
  <c r="AT563" i="1" s="1"/>
  <c r="AS564" i="1"/>
  <c r="AT564" i="1" s="1"/>
  <c r="AS565" i="1"/>
  <c r="AT565" i="1" s="1"/>
  <c r="AS566" i="1"/>
  <c r="AT566" i="1" s="1"/>
  <c r="AS567" i="1"/>
  <c r="AT567" i="1" s="1"/>
  <c r="AS568" i="1"/>
  <c r="AT568" i="1" s="1"/>
  <c r="AS569" i="1"/>
  <c r="AT569" i="1" s="1"/>
  <c r="AS570" i="1"/>
  <c r="AT570" i="1" s="1"/>
  <c r="AS571" i="1"/>
  <c r="AT571" i="1" s="1"/>
  <c r="AS540" i="1"/>
  <c r="AT540" i="1" s="1"/>
  <c r="AS572" i="1"/>
  <c r="AT572" i="1" s="1"/>
  <c r="AS573" i="1"/>
  <c r="AT573" i="1" s="1"/>
  <c r="AS574" i="1"/>
  <c r="AT574" i="1" s="1"/>
  <c r="AS575" i="1"/>
  <c r="AT575" i="1" s="1"/>
  <c r="AS576" i="1"/>
  <c r="AT576" i="1" s="1"/>
  <c r="AS577" i="1"/>
  <c r="AT577" i="1" s="1"/>
  <c r="AS541" i="1"/>
  <c r="AT541" i="1" s="1"/>
  <c r="AS542" i="1"/>
  <c r="AT542" i="1" s="1"/>
  <c r="AS543" i="1"/>
  <c r="AT543" i="1" s="1"/>
  <c r="AS544" i="1"/>
  <c r="AT544" i="1" s="1"/>
  <c r="AS545" i="1"/>
  <c r="AT545" i="1" s="1"/>
  <c r="AS578" i="1"/>
  <c r="AT578" i="1" s="1"/>
  <c r="AS546" i="1"/>
  <c r="AT546" i="1" s="1"/>
  <c r="AS547" i="1"/>
  <c r="AT547" i="1" s="1"/>
  <c r="AS579" i="1"/>
  <c r="AT579" i="1" s="1"/>
  <c r="AS580" i="1"/>
  <c r="AT580" i="1" s="1"/>
  <c r="AS581" i="1"/>
  <c r="AT581" i="1" s="1"/>
  <c r="J19" i="5"/>
  <c r="AL424" i="1" a="1"/>
  <c r="AL424" i="1" s="1"/>
  <c r="AM424" i="1" s="1"/>
  <c r="K65" i="1"/>
  <c r="L65" i="1" s="1"/>
  <c r="K378" i="1"/>
  <c r="L378" i="1"/>
  <c r="K381" i="1"/>
  <c r="L381" i="1" s="1"/>
  <c r="K358" i="1"/>
  <c r="L358" i="1" s="1"/>
  <c r="K28" i="1"/>
  <c r="L28" i="1" s="1"/>
  <c r="K113" i="1"/>
  <c r="L113" i="1" s="1"/>
  <c r="K119" i="1"/>
  <c r="L119" i="1" s="1"/>
  <c r="K122" i="1"/>
  <c r="L122" i="1" s="1"/>
  <c r="K172" i="1"/>
  <c r="L172" i="1" s="1"/>
  <c r="K150" i="1"/>
  <c r="L150" i="1" s="1"/>
  <c r="K178" i="1"/>
  <c r="L178" i="1" s="1"/>
  <c r="K217" i="1"/>
  <c r="L217" i="1" s="1"/>
  <c r="K227" i="1"/>
  <c r="L227" i="1" s="1"/>
  <c r="K84" i="1"/>
  <c r="L84" i="1" s="1"/>
  <c r="K452" i="1"/>
  <c r="L452" i="1" s="1"/>
  <c r="K428" i="1"/>
  <c r="L428" i="1" s="1"/>
  <c r="K356" i="1"/>
  <c r="L356" i="1" s="1"/>
  <c r="K461" i="1"/>
  <c r="L461" i="1" s="1"/>
  <c r="K393" i="1"/>
  <c r="L393" i="1" s="1"/>
  <c r="K314" i="1"/>
  <c r="L314" i="1"/>
  <c r="K36" i="1"/>
  <c r="L36" i="1" s="1"/>
  <c r="K92" i="1"/>
  <c r="L92" i="1" s="1"/>
  <c r="K56" i="1"/>
  <c r="L56" i="1" s="1"/>
  <c r="K508" i="1"/>
  <c r="L508" i="1" s="1"/>
  <c r="K60" i="1"/>
  <c r="L60" i="1" s="1"/>
  <c r="K106" i="1"/>
  <c r="L106" i="1" s="1"/>
  <c r="K246" i="1"/>
  <c r="L246" i="1" s="1"/>
  <c r="K20" i="1"/>
  <c r="L20" i="1" s="1"/>
  <c r="K117" i="1"/>
  <c r="L117" i="1"/>
  <c r="K118" i="1"/>
  <c r="L118" i="1" s="1"/>
  <c r="K161" i="1"/>
  <c r="L161" i="1" s="1"/>
  <c r="K176" i="1"/>
  <c r="L176" i="1" s="1"/>
  <c r="K141" i="1"/>
  <c r="L141" i="1" s="1"/>
  <c r="K131" i="1"/>
  <c r="L131" i="1" s="1"/>
  <c r="K301" i="1"/>
  <c r="L301" i="1" s="1"/>
  <c r="K483" i="1"/>
  <c r="L483" i="1"/>
  <c r="K16" i="1"/>
  <c r="L16" i="1" s="1"/>
  <c r="K442" i="1"/>
  <c r="L442" i="1"/>
  <c r="K367" i="1"/>
  <c r="L367" i="1" s="1"/>
  <c r="K426" i="1"/>
  <c r="L426" i="1" s="1"/>
  <c r="K429" i="1"/>
  <c r="L429" i="1" s="1"/>
  <c r="K438" i="1"/>
  <c r="L438" i="1" s="1"/>
  <c r="K505" i="1"/>
  <c r="L505" i="1" s="1"/>
  <c r="K372" i="1"/>
  <c r="L372" i="1" s="1"/>
  <c r="K365" i="1"/>
  <c r="L365" i="1" s="1"/>
  <c r="K99" i="1"/>
  <c r="L99" i="1" s="1"/>
  <c r="K484" i="1"/>
  <c r="L484" i="1" s="1"/>
  <c r="K10" i="1"/>
  <c r="L10" i="1" s="1"/>
  <c r="K395" i="1"/>
  <c r="L395" i="1" s="1"/>
  <c r="K474" i="1"/>
  <c r="L474" i="1"/>
  <c r="K221" i="1"/>
  <c r="L221" i="1" s="1"/>
  <c r="K443" i="1"/>
  <c r="L443" i="1" s="1"/>
  <c r="K206" i="1"/>
  <c r="L206" i="1" s="1"/>
  <c r="K485" i="1"/>
  <c r="L485" i="1" s="1"/>
  <c r="K407" i="1"/>
  <c r="L407" i="1" s="1"/>
  <c r="K71" i="1"/>
  <c r="L71" i="1" s="1"/>
  <c r="K412" i="1"/>
  <c r="L412" i="1" s="1"/>
  <c r="K310" i="1"/>
  <c r="L310" i="1" s="1"/>
  <c r="K316" i="1"/>
  <c r="L316" i="1" s="1"/>
  <c r="K315" i="1"/>
  <c r="L315" i="1" s="1"/>
  <c r="K345" i="1"/>
  <c r="L345" i="1" s="1"/>
  <c r="K419" i="1"/>
  <c r="L419" i="1" s="1"/>
  <c r="K58" i="1"/>
  <c r="L58" i="1" s="1"/>
  <c r="K93" i="1"/>
  <c r="L93" i="1" s="1"/>
  <c r="K390" i="1"/>
  <c r="L390" i="1" s="1"/>
  <c r="K62" i="1"/>
  <c r="L62" i="1" s="1"/>
  <c r="K7" i="1"/>
  <c r="L7" i="1" s="1"/>
  <c r="K88" i="1"/>
  <c r="L88" i="1"/>
  <c r="K219" i="1"/>
  <c r="L219" i="1" s="1"/>
  <c r="K160" i="1"/>
  <c r="L160" i="1" s="1"/>
  <c r="K127" i="1"/>
  <c r="L127" i="1" s="1"/>
  <c r="K410" i="1"/>
  <c r="L410" i="1"/>
  <c r="K486" i="1"/>
  <c r="L486" i="1" s="1"/>
  <c r="K197" i="1"/>
  <c r="L197" i="1" s="1"/>
  <c r="K198" i="1"/>
  <c r="L198" i="1" s="1"/>
  <c r="K8" i="1"/>
  <c r="L8" i="1" s="1"/>
  <c r="K205" i="1"/>
  <c r="L205" i="1" s="1"/>
  <c r="K180" i="1"/>
  <c r="L180" i="1" s="1"/>
  <c r="K195" i="1"/>
  <c r="L195" i="1" s="1"/>
  <c r="K323" i="1"/>
  <c r="L323" i="1" s="1"/>
  <c r="K132" i="1"/>
  <c r="L132" i="1" s="1"/>
  <c r="K275" i="1"/>
  <c r="L275" i="1" s="1"/>
  <c r="K398" i="1"/>
  <c r="L398" i="1" s="1"/>
  <c r="K9" i="1"/>
  <c r="L9" i="1" s="1"/>
  <c r="K309" i="1"/>
  <c r="L309" i="1" s="1"/>
  <c r="K371" i="1"/>
  <c r="L371" i="1"/>
  <c r="K373" i="1"/>
  <c r="L373" i="1" s="1"/>
  <c r="K382" i="1"/>
  <c r="L382" i="1" s="1"/>
  <c r="K377" i="1"/>
  <c r="L377" i="1" s="1"/>
  <c r="K238" i="1"/>
  <c r="L238" i="1" s="1"/>
  <c r="K285" i="1"/>
  <c r="L285" i="1" s="1"/>
  <c r="K376" i="1"/>
  <c r="L376" i="1" s="1"/>
  <c r="K355" i="1"/>
  <c r="L355" i="1" s="1"/>
  <c r="K379" i="1"/>
  <c r="L379" i="1"/>
  <c r="K383" i="1"/>
  <c r="L383" i="1" s="1"/>
  <c r="K30" i="1"/>
  <c r="L30" i="1" s="1"/>
  <c r="K459" i="1"/>
  <c r="L459" i="1" s="1"/>
  <c r="K384" i="1"/>
  <c r="L384" i="1"/>
  <c r="K324" i="1"/>
  <c r="L324" i="1" s="1"/>
  <c r="K463" i="1"/>
  <c r="L463" i="1" s="1"/>
  <c r="K37" i="1"/>
  <c r="L37" i="1" s="1"/>
  <c r="K4" i="1"/>
  <c r="L4" i="1" s="1"/>
  <c r="K111" i="1"/>
  <c r="L111" i="1" s="1"/>
  <c r="K244" i="1"/>
  <c r="L244" i="1" s="1"/>
  <c r="K213" i="1"/>
  <c r="L213" i="1" s="1"/>
  <c r="K280" i="1"/>
  <c r="L280" i="1" s="1"/>
  <c r="K121" i="1"/>
  <c r="L121" i="1" s="1"/>
  <c r="K169" i="1"/>
  <c r="L169" i="1"/>
  <c r="K162" i="1"/>
  <c r="L162" i="1" s="1"/>
  <c r="K199" i="1"/>
  <c r="L199" i="1" s="1"/>
  <c r="K480" i="1"/>
  <c r="L480" i="1" s="1"/>
  <c r="K509" i="1"/>
  <c r="L509" i="1" s="1"/>
  <c r="K385" i="1"/>
  <c r="L385" i="1" s="1"/>
  <c r="K87" i="1"/>
  <c r="L87" i="1" s="1"/>
  <c r="K57" i="1"/>
  <c r="L57" i="1" s="1"/>
  <c r="K370" i="1"/>
  <c r="L370" i="1" s="1"/>
  <c r="K329" i="1"/>
  <c r="L329" i="1" s="1"/>
  <c r="K462" i="1"/>
  <c r="L462" i="1" s="1"/>
  <c r="K22" i="1"/>
  <c r="L22" i="1" s="1"/>
  <c r="K120" i="1"/>
  <c r="L120" i="1" s="1"/>
  <c r="K143" i="1"/>
  <c r="L143" i="1" s="1"/>
  <c r="K263" i="1"/>
  <c r="L263" i="1"/>
  <c r="K409" i="1"/>
  <c r="L409" i="1" s="1"/>
  <c r="K440" i="1"/>
  <c r="L440" i="1" s="1"/>
  <c r="K430" i="1"/>
  <c r="L430" i="1" s="1"/>
  <c r="K40" i="1"/>
  <c r="L40" i="1" s="1"/>
  <c r="K173" i="1"/>
  <c r="L173" i="1" s="1"/>
  <c r="K270" i="1"/>
  <c r="L270" i="1"/>
  <c r="K273" i="1"/>
  <c r="L273" i="1" s="1"/>
  <c r="K151" i="1"/>
  <c r="L151" i="1" s="1"/>
  <c r="K89" i="1"/>
  <c r="L89" i="1" s="1"/>
  <c r="K39" i="1"/>
  <c r="L39" i="1" s="1"/>
  <c r="K444" i="1"/>
  <c r="L444" i="1" s="1"/>
  <c r="K510" i="1"/>
  <c r="L510" i="1" s="1"/>
  <c r="K68" i="1"/>
  <c r="L68" i="1" s="1"/>
  <c r="K260" i="1"/>
  <c r="L260" i="1" s="1"/>
  <c r="K185" i="1"/>
  <c r="L185" i="1"/>
  <c r="K156" i="1"/>
  <c r="L156" i="1" s="1"/>
  <c r="K133" i="1"/>
  <c r="L133" i="1" s="1"/>
  <c r="K104" i="1"/>
  <c r="L104" i="1" s="1"/>
  <c r="K24" i="1"/>
  <c r="L24" i="1" s="1"/>
  <c r="K45" i="1"/>
  <c r="L45" i="1" s="1"/>
  <c r="K41" i="1"/>
  <c r="L41" i="1" s="1"/>
  <c r="K277" i="1"/>
  <c r="L277" i="1"/>
  <c r="K232" i="1"/>
  <c r="L232" i="1" s="1"/>
  <c r="K503" i="1"/>
  <c r="L503" i="1"/>
  <c r="K288" i="1"/>
  <c r="L288" i="1" s="1"/>
  <c r="K15" i="1"/>
  <c r="L15" i="1" s="1"/>
  <c r="K359" i="1"/>
  <c r="L359" i="1" s="1"/>
  <c r="K357" i="1"/>
  <c r="L357" i="1" s="1"/>
  <c r="K343" i="1"/>
  <c r="L343" i="1" s="1"/>
  <c r="K448" i="1"/>
  <c r="L448" i="1" s="1"/>
  <c r="K35" i="1"/>
  <c r="L35" i="1" s="1"/>
  <c r="K302" i="1"/>
  <c r="L302" i="1" s="1"/>
  <c r="K14" i="1"/>
  <c r="L14" i="1" s="1"/>
  <c r="K69" i="1"/>
  <c r="L69" i="1" s="1"/>
  <c r="K165" i="1"/>
  <c r="L165" i="1" s="1"/>
  <c r="K243" i="1"/>
  <c r="L243" i="1"/>
  <c r="K255" i="1"/>
  <c r="L255" i="1" s="1"/>
  <c r="K218" i="1"/>
  <c r="L218" i="1" s="1"/>
  <c r="K51" i="1"/>
  <c r="L51" i="1" s="1"/>
  <c r="K317" i="1"/>
  <c r="L317" i="1" s="1"/>
  <c r="K318" i="1"/>
  <c r="L318" i="1" s="1"/>
  <c r="K319" i="1"/>
  <c r="L319" i="1" s="1"/>
  <c r="K109" i="1"/>
  <c r="L109" i="1" s="1"/>
  <c r="K18" i="1"/>
  <c r="L18" i="1" s="1"/>
  <c r="K32" i="1"/>
  <c r="L32" i="1" s="1"/>
  <c r="K479" i="1"/>
  <c r="L479" i="1" s="1"/>
  <c r="K78" i="1"/>
  <c r="L78" i="1" s="1"/>
  <c r="K230" i="1"/>
  <c r="L230" i="1" s="1"/>
  <c r="K250" i="1"/>
  <c r="L250" i="1" s="1"/>
  <c r="K179" i="1"/>
  <c r="L179" i="1" s="1"/>
  <c r="K228" i="1"/>
  <c r="L228" i="1" s="1"/>
  <c r="K366" i="1"/>
  <c r="L366" i="1" s="1"/>
  <c r="K13" i="1"/>
  <c r="L13" i="1" s="1"/>
  <c r="K44" i="1"/>
  <c r="L44" i="1"/>
  <c r="K226" i="1"/>
  <c r="L226" i="1" s="1"/>
  <c r="K360" i="1"/>
  <c r="L360" i="1" s="1"/>
  <c r="K265" i="1"/>
  <c r="L265" i="1" s="1"/>
  <c r="K294" i="1"/>
  <c r="L294" i="1"/>
  <c r="K453" i="1"/>
  <c r="L453" i="1" s="1"/>
  <c r="K73" i="1"/>
  <c r="L73" i="1" s="1"/>
  <c r="K82" i="1"/>
  <c r="L82" i="1" s="1"/>
  <c r="K420" i="1"/>
  <c r="L420" i="1" s="1"/>
  <c r="K450" i="1"/>
  <c r="L450" i="1" s="1"/>
  <c r="K464" i="1"/>
  <c r="L464" i="1" s="1"/>
  <c r="K50" i="1"/>
  <c r="L50" i="1" s="1"/>
  <c r="K300" i="1"/>
  <c r="L300" i="1" s="1"/>
  <c r="K102" i="1"/>
  <c r="L102" i="1" s="1"/>
  <c r="K55" i="1"/>
  <c r="L55" i="1" s="1"/>
  <c r="K368" i="1"/>
  <c r="L368" i="1" s="1"/>
  <c r="K380" i="1"/>
  <c r="L380" i="1" s="1"/>
  <c r="K126" i="1"/>
  <c r="L126" i="1" s="1"/>
  <c r="K83" i="1"/>
  <c r="L83" i="1"/>
  <c r="K290" i="1"/>
  <c r="L290" i="1" s="1"/>
  <c r="K289" i="1"/>
  <c r="L289" i="1" s="1"/>
  <c r="K311" i="1"/>
  <c r="L311" i="1" s="1"/>
  <c r="K458" i="1"/>
  <c r="L458" i="1" s="1"/>
  <c r="K293" i="1"/>
  <c r="L293" i="1" s="1"/>
  <c r="K85" i="1"/>
  <c r="L85" i="1" s="1"/>
  <c r="K101" i="1"/>
  <c r="L101" i="1" s="1"/>
  <c r="K204" i="1"/>
  <c r="L204" i="1"/>
  <c r="K163" i="1"/>
  <c r="L163" i="1" s="1"/>
  <c r="K148" i="1"/>
  <c r="L148" i="1" s="1"/>
  <c r="K77" i="1"/>
  <c r="L77" i="1" s="1"/>
  <c r="K272" i="1"/>
  <c r="L272" i="1"/>
  <c r="K330" i="1"/>
  <c r="L330" i="1" s="1"/>
  <c r="K306" i="1"/>
  <c r="L306" i="1" s="1"/>
  <c r="K312" i="1"/>
  <c r="L312" i="1" s="1"/>
  <c r="K325" i="1"/>
  <c r="L325" i="1" s="1"/>
  <c r="K399" i="1"/>
  <c r="L399" i="1" s="1"/>
  <c r="K26" i="1"/>
  <c r="L26" i="1" s="1"/>
  <c r="K506" i="1"/>
  <c r="L506" i="1" s="1"/>
  <c r="K487" i="1"/>
  <c r="L487" i="1" s="1"/>
  <c r="K415" i="1"/>
  <c r="L415" i="1" s="1"/>
  <c r="K98" i="1"/>
  <c r="L98" i="1"/>
  <c r="K80" i="1"/>
  <c r="L80" i="1" s="1"/>
  <c r="K233" i="1"/>
  <c r="L233" i="1" s="1"/>
  <c r="K97" i="1"/>
  <c r="L97" i="1" s="1"/>
  <c r="K86" i="1"/>
  <c r="L86" i="1" s="1"/>
  <c r="K79" i="1"/>
  <c r="L79" i="1" s="1"/>
  <c r="K212" i="1"/>
  <c r="L212" i="1" s="1"/>
  <c r="K207" i="1"/>
  <c r="L207" i="1" s="1"/>
  <c r="K340" i="1"/>
  <c r="L340" i="1" s="1"/>
  <c r="K47" i="1"/>
  <c r="L47" i="1" s="1"/>
  <c r="K291" i="1"/>
  <c r="L291" i="1" s="1"/>
  <c r="K74" i="1"/>
  <c r="L74" i="1" s="1"/>
  <c r="K90" i="1"/>
  <c r="L90" i="1" s="1"/>
  <c r="K61" i="1"/>
  <c r="L61" i="1" s="1"/>
  <c r="K70" i="1"/>
  <c r="L70" i="1"/>
  <c r="K23" i="1"/>
  <c r="L23" i="1" s="1"/>
  <c r="K234" i="1"/>
  <c r="L234" i="1" s="1"/>
  <c r="K159" i="1"/>
  <c r="L159" i="1" s="1"/>
  <c r="K511" i="1"/>
  <c r="L511" i="1" s="1"/>
  <c r="K338" i="1"/>
  <c r="L338" i="1" s="1"/>
  <c r="K353" i="1"/>
  <c r="L353" i="1"/>
  <c r="K445" i="1"/>
  <c r="L445" i="1" s="1"/>
  <c r="K114" i="1"/>
  <c r="L114" i="1" s="1"/>
  <c r="K54" i="1"/>
  <c r="L54" i="1" s="1"/>
  <c r="K149" i="1"/>
  <c r="L149" i="1" s="1"/>
  <c r="K135" i="1"/>
  <c r="L135" i="1" s="1"/>
  <c r="K134" i="1"/>
  <c r="L134" i="1"/>
  <c r="K136" i="1"/>
  <c r="L136" i="1" s="1"/>
  <c r="K512" i="1"/>
  <c r="L512" i="1" s="1"/>
  <c r="K72" i="1"/>
  <c r="L72" i="1"/>
  <c r="K396" i="1"/>
  <c r="L396" i="1" s="1"/>
  <c r="K513" i="1"/>
  <c r="L513" i="1" s="1"/>
  <c r="K5" i="1"/>
  <c r="L5" i="1"/>
  <c r="K267" i="1"/>
  <c r="L267" i="1" s="1"/>
  <c r="K264" i="1"/>
  <c r="L264" i="1" s="1"/>
  <c r="K225" i="1"/>
  <c r="L225" i="1" s="1"/>
  <c r="K259" i="1"/>
  <c r="L259" i="1" s="1"/>
  <c r="K181" i="1"/>
  <c r="L181" i="1" s="1"/>
  <c r="K268" i="1"/>
  <c r="L268" i="1" s="1"/>
  <c r="K261" i="1"/>
  <c r="L261" i="1" s="1"/>
  <c r="K231" i="1"/>
  <c r="L231" i="1" s="1"/>
  <c r="K276" i="1"/>
  <c r="L276" i="1"/>
  <c r="K182" i="1"/>
  <c r="L182" i="1" s="1"/>
  <c r="K177" i="1"/>
  <c r="L177" i="1" s="1"/>
  <c r="K488" i="1"/>
  <c r="L488" i="1" s="1"/>
  <c r="K489" i="1"/>
  <c r="L489" i="1" s="1"/>
  <c r="K76" i="1"/>
  <c r="L76" i="1" s="1"/>
  <c r="K59" i="1"/>
  <c r="L59" i="1" s="1"/>
  <c r="K200" i="1"/>
  <c r="L200" i="1" s="1"/>
  <c r="K91" i="1"/>
  <c r="L91" i="1" s="1"/>
  <c r="K235" i="1"/>
  <c r="L235" i="1"/>
  <c r="K240" i="1"/>
  <c r="L240" i="1" s="1"/>
  <c r="K473" i="1"/>
  <c r="L473" i="1" s="1"/>
  <c r="K504" i="1"/>
  <c r="L504" i="1" s="1"/>
  <c r="K42" i="1"/>
  <c r="L42" i="1" s="1"/>
  <c r="K203" i="1"/>
  <c r="L203" i="1" s="1"/>
  <c r="K375" i="1"/>
  <c r="L375" i="1"/>
  <c r="K394" i="1"/>
  <c r="L394" i="1" s="1"/>
  <c r="K110" i="1"/>
  <c r="L110" i="1" s="1"/>
  <c r="K64" i="1"/>
  <c r="L64" i="1" s="1"/>
  <c r="K34" i="1"/>
  <c r="L34" i="1" s="1"/>
  <c r="K46" i="1"/>
  <c r="L46" i="1" s="1"/>
  <c r="K296" i="1"/>
  <c r="L296" i="1" s="1"/>
  <c r="K304" i="1"/>
  <c r="L304" i="1" s="1"/>
  <c r="K303" i="1"/>
  <c r="L303" i="1" s="1"/>
  <c r="K183" i="1"/>
  <c r="L183" i="1"/>
  <c r="K103" i="1"/>
  <c r="L103" i="1" s="1"/>
  <c r="K27" i="1"/>
  <c r="L27" i="1" s="1"/>
  <c r="K457" i="1"/>
  <c r="L457" i="1" s="1"/>
  <c r="K475" i="1"/>
  <c r="L475" i="1" s="1"/>
  <c r="K472" i="1"/>
  <c r="L472" i="1"/>
  <c r="K350" i="1"/>
  <c r="L350" i="1" s="1"/>
  <c r="K364" i="1"/>
  <c r="L364" i="1"/>
  <c r="K361" i="1"/>
  <c r="L361" i="1" s="1"/>
  <c r="K333" i="1"/>
  <c r="L333" i="1"/>
  <c r="K346" i="1"/>
  <c r="L346" i="1" s="1"/>
  <c r="K351" i="1"/>
  <c r="L351" i="1" s="1"/>
  <c r="K352" i="1"/>
  <c r="L352" i="1"/>
  <c r="K334" i="1"/>
  <c r="L334" i="1" s="1"/>
  <c r="K67" i="1"/>
  <c r="L67" i="1" s="1"/>
  <c r="K214" i="1"/>
  <c r="L214" i="1" s="1"/>
  <c r="K158" i="1"/>
  <c r="L158" i="1" s="1"/>
  <c r="K241" i="1"/>
  <c r="L241" i="1" s="1"/>
  <c r="K490" i="1"/>
  <c r="L490" i="1" s="1"/>
  <c r="K49" i="1"/>
  <c r="L49" i="1"/>
  <c r="K437" i="1"/>
  <c r="L437" i="1" s="1"/>
  <c r="K107" i="1"/>
  <c r="L107" i="1" s="1"/>
  <c r="K421" i="1"/>
  <c r="L421" i="1" s="1"/>
  <c r="K154" i="1"/>
  <c r="L154" i="1" s="1"/>
  <c r="K441" i="1"/>
  <c r="L441" i="1" s="1"/>
  <c r="K115" i="1"/>
  <c r="L115" i="1" s="1"/>
  <c r="K408" i="1"/>
  <c r="L408" i="1" s="1"/>
  <c r="K471" i="1"/>
  <c r="L471" i="1" s="1"/>
  <c r="K405" i="1"/>
  <c r="L405" i="1" s="1"/>
  <c r="K153" i="1"/>
  <c r="L153" i="1" s="1"/>
  <c r="K339" i="1"/>
  <c r="L339" i="1" s="1"/>
  <c r="K256" i="1"/>
  <c r="L256" i="1" s="1"/>
  <c r="K95" i="1"/>
  <c r="L95" i="1" s="1"/>
  <c r="K175" i="1"/>
  <c r="L175" i="1"/>
  <c r="K514" i="1"/>
  <c r="L514" i="1" s="1"/>
  <c r="K187" i="1"/>
  <c r="L187" i="1" s="1"/>
  <c r="K201" i="1"/>
  <c r="L201" i="1" s="1"/>
  <c r="K123" i="1"/>
  <c r="L123" i="1" s="1"/>
  <c r="K11" i="1"/>
  <c r="L11" i="1" s="1"/>
  <c r="K281" i="1"/>
  <c r="L281" i="1" s="1"/>
  <c r="K188" i="1"/>
  <c r="L188" i="1" s="1"/>
  <c r="K147" i="1"/>
  <c r="L147" i="1"/>
  <c r="K320" i="1"/>
  <c r="L320" i="1" s="1"/>
  <c r="K31" i="1"/>
  <c r="L31" i="1"/>
  <c r="K451" i="1"/>
  <c r="L451" i="1" s="1"/>
  <c r="K282" i="1"/>
  <c r="L282" i="1"/>
  <c r="K186" i="1"/>
  <c r="L186" i="1" s="1"/>
  <c r="K292" i="1"/>
  <c r="L292" i="1" s="1"/>
  <c r="K491" i="1"/>
  <c r="L491" i="1" s="1"/>
  <c r="K251" i="1"/>
  <c r="L251" i="1" s="1"/>
  <c r="K460" i="1"/>
  <c r="L460" i="1" s="1"/>
  <c r="K248" i="1"/>
  <c r="L248" i="1" s="1"/>
  <c r="K411" i="1"/>
  <c r="L411" i="1" s="1"/>
  <c r="K313" i="1"/>
  <c r="L313" i="1" s="1"/>
  <c r="K349" i="1"/>
  <c r="L349" i="1" s="1"/>
  <c r="K439" i="1"/>
  <c r="L439" i="1"/>
  <c r="K258" i="1"/>
  <c r="L258" i="1" s="1"/>
  <c r="K332" i="1"/>
  <c r="L332" i="1" s="1"/>
  <c r="K427" i="1"/>
  <c r="L427" i="1" s="1"/>
  <c r="K29" i="1"/>
  <c r="L29" i="1" s="1"/>
  <c r="K328" i="1"/>
  <c r="L328" i="1" s="1"/>
  <c r="K388" i="1"/>
  <c r="L388" i="1" s="1"/>
  <c r="K278" i="1"/>
  <c r="L278" i="1" s="1"/>
  <c r="K224" i="1"/>
  <c r="L224" i="1"/>
  <c r="K389" i="1"/>
  <c r="L389" i="1" s="1"/>
  <c r="K157" i="1"/>
  <c r="L157" i="1"/>
  <c r="K252" i="1"/>
  <c r="L252" i="1" s="1"/>
  <c r="K369" i="1"/>
  <c r="L369" i="1" s="1"/>
  <c r="K295" i="1"/>
  <c r="L295" i="1" s="1"/>
  <c r="K446" i="1"/>
  <c r="L446" i="1"/>
  <c r="K210" i="1"/>
  <c r="L210" i="1" s="1"/>
  <c r="K299" i="1"/>
  <c r="L299" i="1" s="1"/>
  <c r="K492" i="1"/>
  <c r="L492" i="1"/>
  <c r="K493" i="1"/>
  <c r="L493" i="1" s="1"/>
  <c r="K494" i="1"/>
  <c r="L494" i="1" s="1"/>
  <c r="K21" i="1"/>
  <c r="L21" i="1" s="1"/>
  <c r="K387" i="1"/>
  <c r="L387" i="1" s="1"/>
  <c r="K116" i="1"/>
  <c r="L116" i="1"/>
  <c r="K215" i="1"/>
  <c r="L215" i="1" s="1"/>
  <c r="K347" i="1"/>
  <c r="L347" i="1" s="1"/>
  <c r="K271" i="1"/>
  <c r="L271" i="1" s="1"/>
  <c r="K196" i="1"/>
  <c r="L196" i="1" s="1"/>
  <c r="K202" i="1"/>
  <c r="L202" i="1" s="1"/>
  <c r="K222" i="1"/>
  <c r="L222" i="1" s="1"/>
  <c r="K406" i="1"/>
  <c r="L406" i="1" s="1"/>
  <c r="K38" i="1"/>
  <c r="L38" i="1" s="1"/>
  <c r="K140" i="1"/>
  <c r="L140" i="1" s="1"/>
  <c r="K171" i="1"/>
  <c r="L171" i="1" s="1"/>
  <c r="K386" i="1"/>
  <c r="L386" i="1" s="1"/>
  <c r="K142" i="1"/>
  <c r="L142" i="1" s="1"/>
  <c r="K216" i="1"/>
  <c r="L216" i="1" s="1"/>
  <c r="K220" i="1"/>
  <c r="L220" i="1" s="1"/>
  <c r="K495" i="1"/>
  <c r="L495" i="1" s="1"/>
  <c r="K48" i="1"/>
  <c r="L48" i="1" s="1"/>
  <c r="K391" i="1"/>
  <c r="L391" i="1" s="1"/>
  <c r="K449" i="1"/>
  <c r="L449" i="1" s="1"/>
  <c r="K279" i="1"/>
  <c r="L279" i="1" s="1"/>
  <c r="K321" i="1"/>
  <c r="L321" i="1" s="1"/>
  <c r="K496" i="1"/>
  <c r="L496" i="1" s="1"/>
  <c r="K497" i="1"/>
  <c r="L497" i="1"/>
  <c r="K308" i="1"/>
  <c r="L308" i="1" s="1"/>
  <c r="K33" i="1"/>
  <c r="L33" i="1"/>
  <c r="K401" i="1"/>
  <c r="L401" i="1" s="1"/>
  <c r="K418" i="1"/>
  <c r="L418" i="1" s="1"/>
  <c r="K432" i="1"/>
  <c r="L432" i="1" s="1"/>
  <c r="K498" i="1"/>
  <c r="L498" i="1"/>
  <c r="K499" i="1"/>
  <c r="L499" i="1" s="1"/>
  <c r="K152" i="1"/>
  <c r="L152" i="1" s="1"/>
  <c r="K194" i="1"/>
  <c r="L194" i="1"/>
  <c r="K404" i="1"/>
  <c r="L404" i="1" s="1"/>
  <c r="K239" i="1"/>
  <c r="L239" i="1" s="1"/>
  <c r="K209" i="1"/>
  <c r="L209" i="1"/>
  <c r="K66" i="1"/>
  <c r="L66" i="1" s="1"/>
  <c r="K155" i="1"/>
  <c r="L155" i="1" s="1"/>
  <c r="K138" i="1"/>
  <c r="L138" i="1" s="1"/>
  <c r="K75" i="1"/>
  <c r="L75" i="1"/>
  <c r="K269" i="1"/>
  <c r="L269" i="1" s="1"/>
  <c r="K184" i="1"/>
  <c r="L184" i="1"/>
  <c r="K167" i="1"/>
  <c r="L167" i="1" s="1"/>
  <c r="K191" i="1"/>
  <c r="L191" i="1" s="1"/>
  <c r="K63" i="1"/>
  <c r="L63" i="1" s="1"/>
  <c r="K283" i="1"/>
  <c r="L283" i="1" s="1"/>
  <c r="K236" i="1"/>
  <c r="L236" i="1" s="1"/>
  <c r="K25" i="1"/>
  <c r="L25" i="1" s="1"/>
  <c r="K249" i="1"/>
  <c r="L249" i="1" s="1"/>
  <c r="K476" i="1"/>
  <c r="L476" i="1" s="1"/>
  <c r="K477" i="1"/>
  <c r="L477" i="1" s="1"/>
  <c r="K52" i="1"/>
  <c r="L52" i="1"/>
  <c r="K297" i="1"/>
  <c r="L297" i="1" s="1"/>
  <c r="K298" i="1"/>
  <c r="L298" i="1"/>
  <c r="K6" i="1"/>
  <c r="L6" i="1" s="1"/>
  <c r="K112" i="1"/>
  <c r="L112" i="1" s="1"/>
  <c r="K223" i="1"/>
  <c r="L223" i="1" s="1"/>
  <c r="K397" i="1"/>
  <c r="L397" i="1" s="1"/>
  <c r="K192" i="1"/>
  <c r="L192" i="1" s="1"/>
  <c r="K170" i="1"/>
  <c r="L170" i="1" s="1"/>
  <c r="K262" i="1"/>
  <c r="L262" i="1" s="1"/>
  <c r="K287" i="1"/>
  <c r="L287" i="1" s="1"/>
  <c r="K478" i="1"/>
  <c r="L478" i="1" s="1"/>
  <c r="K500" i="1"/>
  <c r="L500" i="1" s="1"/>
  <c r="K105" i="1"/>
  <c r="L105" i="1" s="1"/>
  <c r="K174" i="1"/>
  <c r="L174" i="1" s="1"/>
  <c r="K124" i="1"/>
  <c r="L124" i="1" s="1"/>
  <c r="K17" i="1"/>
  <c r="L17" i="1" s="1"/>
  <c r="K414" i="1"/>
  <c r="L414" i="1" s="1"/>
  <c r="K402" i="1"/>
  <c r="L402" i="1" s="1"/>
  <c r="K413" i="1"/>
  <c r="L413" i="1" s="1"/>
  <c r="K286" i="1"/>
  <c r="L286" i="1"/>
  <c r="K481" i="1"/>
  <c r="L481" i="1" s="1"/>
  <c r="K305" i="1"/>
  <c r="L305" i="1" s="1"/>
  <c r="K348" i="1"/>
  <c r="L348" i="1" s="1"/>
  <c r="K482" i="1"/>
  <c r="L482" i="1"/>
  <c r="K507" i="1"/>
  <c r="L507" i="1" s="1"/>
  <c r="K96" i="1"/>
  <c r="L96" i="1"/>
  <c r="K139" i="1"/>
  <c r="L139" i="1" s="1"/>
  <c r="K307" i="1"/>
  <c r="L307" i="1" s="1"/>
  <c r="K211" i="1"/>
  <c r="L211" i="1"/>
  <c r="K53" i="1"/>
  <c r="L53" i="1" s="1"/>
  <c r="K125" i="1"/>
  <c r="L125" i="1" s="1"/>
  <c r="K242" i="1"/>
  <c r="L242" i="1" s="1"/>
  <c r="K322" i="1"/>
  <c r="L322" i="1" s="1"/>
  <c r="K237" i="1"/>
  <c r="L237" i="1"/>
  <c r="K403" i="1"/>
  <c r="L403" i="1"/>
  <c r="K374" i="1"/>
  <c r="L374" i="1" s="1"/>
  <c r="K335" i="1"/>
  <c r="L335" i="1" s="1"/>
  <c r="K501" i="1"/>
  <c r="L501" i="1" s="1"/>
  <c r="K342" i="1"/>
  <c r="L342" i="1" s="1"/>
  <c r="K502" i="1"/>
  <c r="L502" i="1" s="1"/>
  <c r="K19" i="1"/>
  <c r="L19" i="1" s="1"/>
  <c r="K331" i="1"/>
  <c r="L331" i="1" s="1"/>
  <c r="K137" i="1"/>
  <c r="L137" i="1" s="1"/>
  <c r="K108" i="1"/>
  <c r="L108" i="1" s="1"/>
  <c r="K43" i="1"/>
  <c r="L43" i="1" s="1"/>
  <c r="K94" i="1"/>
  <c r="L94" i="1" s="1"/>
  <c r="K100" i="1"/>
  <c r="L100" i="1"/>
  <c r="K336" i="1"/>
  <c r="L336" i="1" s="1"/>
  <c r="K337" i="1"/>
  <c r="L337" i="1" s="1"/>
  <c r="K12" i="1"/>
  <c r="L12" i="1" s="1"/>
  <c r="K257" i="1"/>
  <c r="L257" i="1" s="1"/>
  <c r="K168" i="1"/>
  <c r="L168" i="1" s="1"/>
  <c r="K274" i="1"/>
  <c r="L274" i="1" s="1"/>
  <c r="K229" i="1"/>
  <c r="L229" i="1" s="1"/>
  <c r="K392" i="1"/>
  <c r="L392" i="1" s="1"/>
  <c r="K189" i="1"/>
  <c r="L189" i="1" s="1"/>
  <c r="K193" i="1"/>
  <c r="L193" i="1" s="1"/>
  <c r="K190" i="1"/>
  <c r="L190" i="1" s="1"/>
  <c r="K208" i="1"/>
  <c r="L208" i="1" s="1"/>
  <c r="K400" i="1"/>
  <c r="L400" i="1"/>
  <c r="K266" i="1"/>
  <c r="L266" i="1" s="1"/>
  <c r="K247" i="1"/>
  <c r="L247" i="1" s="1"/>
  <c r="K253" i="1"/>
  <c r="L253" i="1" s="1"/>
  <c r="K254" i="1"/>
  <c r="L254" i="1" s="1"/>
  <c r="K245" i="1"/>
  <c r="L245" i="1" s="1"/>
  <c r="K515" i="1"/>
  <c r="L515" i="1" s="1"/>
  <c r="K341" i="1"/>
  <c r="L341" i="1" s="1"/>
  <c r="K528" i="1"/>
  <c r="L528" i="1" s="1"/>
  <c r="K555" i="1"/>
  <c r="L555" i="1" s="1"/>
  <c r="K548" i="1"/>
  <c r="L548" i="1"/>
  <c r="K549" i="1"/>
  <c r="L549" i="1" s="1"/>
  <c r="K556" i="1"/>
  <c r="L556" i="1" s="1"/>
  <c r="K536" i="1"/>
  <c r="L536" i="1" s="1"/>
  <c r="K537" i="1"/>
  <c r="L537" i="1" s="1"/>
  <c r="K81" i="1"/>
  <c r="L81" i="1" s="1"/>
  <c r="K557" i="1"/>
  <c r="L557" i="1" s="1"/>
  <c r="K558" i="1"/>
  <c r="L558" i="1" s="1"/>
  <c r="K559" i="1"/>
  <c r="L559" i="1" s="1"/>
  <c r="K560" i="1"/>
  <c r="L560" i="1" s="1"/>
  <c r="K561" i="1"/>
  <c r="L561" i="1" s="1"/>
  <c r="K562" i="1"/>
  <c r="L562" i="1" s="1"/>
  <c r="K465" i="1"/>
  <c r="L465" i="1"/>
  <c r="K563" i="1"/>
  <c r="L563" i="1" s="1"/>
  <c r="K564" i="1"/>
  <c r="L564" i="1"/>
  <c r="K565" i="1"/>
  <c r="L565" i="1" s="1"/>
  <c r="K566" i="1"/>
  <c r="L566" i="1" s="1"/>
  <c r="K567" i="1"/>
  <c r="L567" i="1" s="1"/>
  <c r="K455" i="1"/>
  <c r="L455" i="1"/>
  <c r="K431" i="1"/>
  <c r="L431" i="1" s="1"/>
  <c r="K529" i="1"/>
  <c r="L529" i="1" s="1"/>
  <c r="K568" i="1"/>
  <c r="L568" i="1" s="1"/>
  <c r="K569" i="1"/>
  <c r="L569" i="1" s="1"/>
  <c r="K454" i="1"/>
  <c r="L454" i="1" s="1"/>
  <c r="K466" i="1"/>
  <c r="L466" i="1"/>
  <c r="K447" i="1"/>
  <c r="L447" i="1" s="1"/>
  <c r="K526" i="1"/>
  <c r="L526" i="1" s="1"/>
  <c r="K530" i="1"/>
  <c r="L530" i="1" s="1"/>
  <c r="K531" i="1"/>
  <c r="L531" i="1" s="1"/>
  <c r="K570" i="1"/>
  <c r="L570" i="1" s="1"/>
  <c r="K468" i="1"/>
  <c r="L468" i="1" s="1"/>
  <c r="K467" i="1"/>
  <c r="L467" i="1"/>
  <c r="K571" i="1"/>
  <c r="L571" i="1" s="1"/>
  <c r="K532" i="1"/>
  <c r="L532" i="1"/>
  <c r="K416" i="1"/>
  <c r="L416" i="1" s="1"/>
  <c r="K424" i="1"/>
  <c r="L424" i="1" s="1"/>
  <c r="K434" i="1"/>
  <c r="L434" i="1" s="1"/>
  <c r="K469" i="1"/>
  <c r="L469" i="1"/>
  <c r="K435" i="1"/>
  <c r="L435" i="1" s="1"/>
  <c r="K425" i="1"/>
  <c r="L425" i="1"/>
  <c r="K436" i="1"/>
  <c r="L436" i="1" s="1"/>
  <c r="K470" i="1"/>
  <c r="L470" i="1" s="1"/>
  <c r="K540" i="1"/>
  <c r="L540" i="1" s="1"/>
  <c r="K550" i="1"/>
  <c r="L550" i="1" s="1"/>
  <c r="K551" i="1"/>
  <c r="L551" i="1" s="1"/>
  <c r="K552" i="1"/>
  <c r="L552" i="1"/>
  <c r="K422" i="1"/>
  <c r="L422" i="1" s="1"/>
  <c r="K572" i="1"/>
  <c r="L572" i="1" s="1"/>
  <c r="K456" i="1"/>
  <c r="L456" i="1" s="1"/>
  <c r="K573" i="1"/>
  <c r="L573" i="1"/>
  <c r="K533" i="1"/>
  <c r="L533" i="1" s="1"/>
  <c r="K574" i="1"/>
  <c r="L574" i="1"/>
  <c r="K575" i="1"/>
  <c r="L575" i="1" s="1"/>
  <c r="K576" i="1"/>
  <c r="L576" i="1" s="1"/>
  <c r="K577" i="1"/>
  <c r="L577" i="1" s="1"/>
  <c r="K417" i="1"/>
  <c r="L417" i="1"/>
  <c r="K433" i="1"/>
  <c r="L433" i="1" s="1"/>
  <c r="K423" i="1"/>
  <c r="L423" i="1"/>
  <c r="K538" i="1"/>
  <c r="L538" i="1" s="1"/>
  <c r="K553" i="1"/>
  <c r="L553" i="1" s="1"/>
  <c r="K554" i="1"/>
  <c r="L554" i="1" s="1"/>
  <c r="K541" i="1"/>
  <c r="L541" i="1" s="1"/>
  <c r="K542" i="1"/>
  <c r="L542" i="1" s="1"/>
  <c r="K527" i="1"/>
  <c r="L527" i="1"/>
  <c r="K543" i="1"/>
  <c r="L543" i="1" s="1"/>
  <c r="K544" i="1"/>
  <c r="L544" i="1" s="1"/>
  <c r="K545" i="1"/>
  <c r="L545" i="1" s="1"/>
  <c r="K327" i="1"/>
  <c r="L327" i="1"/>
  <c r="K363" i="1"/>
  <c r="L363" i="1" s="1"/>
  <c r="K326" i="1"/>
  <c r="L326" i="1" s="1"/>
  <c r="K354" i="1"/>
  <c r="L354" i="1" s="1"/>
  <c r="K166" i="1"/>
  <c r="L166" i="1" s="1"/>
  <c r="K164" i="1"/>
  <c r="L164" i="1" s="1"/>
  <c r="K534" i="1"/>
  <c r="L534" i="1"/>
  <c r="K578" i="1"/>
  <c r="L578" i="1" s="1"/>
  <c r="K535" i="1"/>
  <c r="L535" i="1"/>
  <c r="K144" i="1"/>
  <c r="L144" i="1" s="1"/>
  <c r="K145" i="1"/>
  <c r="L145" i="1" s="1"/>
  <c r="K146" i="1"/>
  <c r="L146" i="1" s="1"/>
  <c r="K130" i="1"/>
  <c r="L130" i="1" s="1"/>
  <c r="K129" i="1"/>
  <c r="L129" i="1" s="1"/>
  <c r="K128" i="1"/>
  <c r="L128" i="1"/>
  <c r="K284" i="1"/>
  <c r="L284" i="1" s="1"/>
  <c r="K362" i="1"/>
  <c r="L362" i="1" s="1"/>
  <c r="K344" i="1"/>
  <c r="L344" i="1" s="1"/>
  <c r="K546" i="1"/>
  <c r="L546" i="1"/>
  <c r="K539" i="1"/>
  <c r="L539" i="1" s="1"/>
  <c r="K547" i="1"/>
  <c r="L547" i="1" s="1"/>
  <c r="K579" i="1"/>
  <c r="L579" i="1" s="1"/>
  <c r="K580" i="1"/>
  <c r="L580" i="1" s="1"/>
  <c r="K581" i="1"/>
  <c r="L581" i="1" s="1"/>
  <c r="K516" i="1"/>
  <c r="L516" i="1"/>
  <c r="K517" i="1"/>
  <c r="L517" i="1" s="1"/>
  <c r="K518" i="1"/>
  <c r="L518" i="1" s="1"/>
  <c r="K519" i="1"/>
  <c r="L519" i="1" s="1"/>
  <c r="K520" i="1"/>
  <c r="L520" i="1" s="1"/>
  <c r="K521" i="1"/>
  <c r="L521" i="1" s="1"/>
  <c r="K522" i="1"/>
  <c r="L522" i="1" s="1"/>
  <c r="K523" i="1"/>
  <c r="L523" i="1" s="1"/>
  <c r="K524" i="1"/>
  <c r="L524" i="1" s="1"/>
  <c r="K525" i="1"/>
  <c r="L525" i="1" s="1"/>
  <c r="I65" i="1"/>
  <c r="J65" i="1" s="1"/>
  <c r="I378" i="1"/>
  <c r="J378" i="1" s="1"/>
  <c r="I381" i="1"/>
  <c r="J381" i="1"/>
  <c r="I358" i="1"/>
  <c r="J358" i="1" s="1"/>
  <c r="I28" i="1"/>
  <c r="J28" i="1"/>
  <c r="I113" i="1"/>
  <c r="J113" i="1" s="1"/>
  <c r="I119" i="1"/>
  <c r="J119" i="1" s="1"/>
  <c r="I122" i="1"/>
  <c r="J122" i="1" s="1"/>
  <c r="I172" i="1"/>
  <c r="J172" i="1"/>
  <c r="I150" i="1"/>
  <c r="J150" i="1" s="1"/>
  <c r="I178" i="1"/>
  <c r="J178" i="1" s="1"/>
  <c r="I217" i="1"/>
  <c r="J217" i="1" s="1"/>
  <c r="I227" i="1"/>
  <c r="J227" i="1" s="1"/>
  <c r="I84" i="1"/>
  <c r="J84" i="1" s="1"/>
  <c r="I452" i="1"/>
  <c r="J452" i="1"/>
  <c r="I428" i="1"/>
  <c r="J428" i="1" s="1"/>
  <c r="I356" i="1"/>
  <c r="J356" i="1" s="1"/>
  <c r="I461" i="1"/>
  <c r="J461" i="1" s="1"/>
  <c r="I393" i="1"/>
  <c r="J393" i="1" s="1"/>
  <c r="I314" i="1"/>
  <c r="J314" i="1" s="1"/>
  <c r="I36" i="1"/>
  <c r="J36" i="1" s="1"/>
  <c r="I92" i="1"/>
  <c r="J92" i="1" s="1"/>
  <c r="I56" i="1"/>
  <c r="J56" i="1" s="1"/>
  <c r="I508" i="1"/>
  <c r="J508" i="1" s="1"/>
  <c r="I60" i="1"/>
  <c r="J60" i="1" s="1"/>
  <c r="I106" i="1"/>
  <c r="J106" i="1" s="1"/>
  <c r="I246" i="1"/>
  <c r="J246" i="1" s="1"/>
  <c r="I20" i="1"/>
  <c r="J20" i="1" s="1"/>
  <c r="I117" i="1"/>
  <c r="J117" i="1" s="1"/>
  <c r="I118" i="1"/>
  <c r="J118" i="1" s="1"/>
  <c r="I161" i="1"/>
  <c r="J161" i="1" s="1"/>
  <c r="I176" i="1"/>
  <c r="J176" i="1" s="1"/>
  <c r="I141" i="1"/>
  <c r="J141" i="1" s="1"/>
  <c r="I131" i="1"/>
  <c r="J131" i="1" s="1"/>
  <c r="I301" i="1"/>
  <c r="J301" i="1" s="1"/>
  <c r="I483" i="1"/>
  <c r="J483" i="1" s="1"/>
  <c r="I16" i="1"/>
  <c r="J16" i="1" s="1"/>
  <c r="I442" i="1"/>
  <c r="J442" i="1" s="1"/>
  <c r="I367" i="1"/>
  <c r="J367" i="1"/>
  <c r="I426" i="1"/>
  <c r="J426" i="1" s="1"/>
  <c r="I429" i="1"/>
  <c r="J429" i="1"/>
  <c r="I438" i="1"/>
  <c r="J438" i="1" s="1"/>
  <c r="I505" i="1"/>
  <c r="J505" i="1" s="1"/>
  <c r="I372" i="1"/>
  <c r="J372" i="1" s="1"/>
  <c r="I365" i="1"/>
  <c r="J365" i="1" s="1"/>
  <c r="I99" i="1"/>
  <c r="J99" i="1" s="1"/>
  <c r="I484" i="1"/>
  <c r="J484" i="1" s="1"/>
  <c r="I10" i="1"/>
  <c r="J10" i="1" s="1"/>
  <c r="I395" i="1"/>
  <c r="J395" i="1" s="1"/>
  <c r="I474" i="1"/>
  <c r="J474" i="1" s="1"/>
  <c r="I221" i="1"/>
  <c r="J221" i="1"/>
  <c r="I443" i="1"/>
  <c r="J443" i="1" s="1"/>
  <c r="I206" i="1"/>
  <c r="J206" i="1" s="1"/>
  <c r="I485" i="1"/>
  <c r="J485" i="1" s="1"/>
  <c r="I407" i="1"/>
  <c r="J407" i="1" s="1"/>
  <c r="I71" i="1"/>
  <c r="J71" i="1" s="1"/>
  <c r="I412" i="1"/>
  <c r="J412" i="1"/>
  <c r="I310" i="1"/>
  <c r="J310" i="1" s="1"/>
  <c r="I316" i="1"/>
  <c r="J316" i="1"/>
  <c r="I315" i="1"/>
  <c r="J315" i="1" s="1"/>
  <c r="I345" i="1"/>
  <c r="J345" i="1" s="1"/>
  <c r="I419" i="1"/>
  <c r="J419" i="1" s="1"/>
  <c r="I58" i="1"/>
  <c r="J58" i="1" s="1"/>
  <c r="I93" i="1"/>
  <c r="J93" i="1" s="1"/>
  <c r="I390" i="1"/>
  <c r="J390" i="1" s="1"/>
  <c r="I62" i="1"/>
  <c r="J62" i="1" s="1"/>
  <c r="I7" i="1"/>
  <c r="J7" i="1" s="1"/>
  <c r="I88" i="1"/>
  <c r="J88" i="1" s="1"/>
  <c r="I219" i="1"/>
  <c r="J219" i="1"/>
  <c r="I160" i="1"/>
  <c r="J160" i="1" s="1"/>
  <c r="I127" i="1"/>
  <c r="J127" i="1" s="1"/>
  <c r="I410" i="1"/>
  <c r="J410" i="1" s="1"/>
  <c r="I486" i="1"/>
  <c r="J486" i="1" s="1"/>
  <c r="I197" i="1"/>
  <c r="J197" i="1" s="1"/>
  <c r="I198" i="1"/>
  <c r="J198" i="1" s="1"/>
  <c r="I8" i="1"/>
  <c r="J8" i="1" s="1"/>
  <c r="I205" i="1"/>
  <c r="J205" i="1" s="1"/>
  <c r="I180" i="1"/>
  <c r="J180" i="1" s="1"/>
  <c r="I195" i="1"/>
  <c r="J195" i="1" s="1"/>
  <c r="I323" i="1"/>
  <c r="J323" i="1" s="1"/>
  <c r="I132" i="1"/>
  <c r="J132" i="1" s="1"/>
  <c r="I275" i="1"/>
  <c r="J275" i="1" s="1"/>
  <c r="I398" i="1"/>
  <c r="J398" i="1" s="1"/>
  <c r="I9" i="1"/>
  <c r="J9" i="1" s="1"/>
  <c r="I309" i="1"/>
  <c r="J309" i="1" s="1"/>
  <c r="I371" i="1"/>
  <c r="J371" i="1" s="1"/>
  <c r="I373" i="1"/>
  <c r="J373" i="1"/>
  <c r="I382" i="1"/>
  <c r="J382" i="1" s="1"/>
  <c r="I377" i="1"/>
  <c r="J377" i="1" s="1"/>
  <c r="I238" i="1"/>
  <c r="J238" i="1" s="1"/>
  <c r="I285" i="1"/>
  <c r="J285" i="1"/>
  <c r="I376" i="1"/>
  <c r="J376" i="1" s="1"/>
  <c r="I355" i="1"/>
  <c r="J355" i="1" s="1"/>
  <c r="I379" i="1"/>
  <c r="J379" i="1" s="1"/>
  <c r="I383" i="1"/>
  <c r="J383" i="1"/>
  <c r="I30" i="1"/>
  <c r="J30" i="1" s="1"/>
  <c r="I459" i="1"/>
  <c r="J459" i="1" s="1"/>
  <c r="I384" i="1"/>
  <c r="J384" i="1" s="1"/>
  <c r="I324" i="1"/>
  <c r="J324" i="1" s="1"/>
  <c r="I463" i="1"/>
  <c r="J463" i="1" s="1"/>
  <c r="I37" i="1"/>
  <c r="J37" i="1" s="1"/>
  <c r="I4" i="1"/>
  <c r="J4" i="1" s="1"/>
  <c r="I111" i="1"/>
  <c r="J111" i="1" s="1"/>
  <c r="I244" i="1"/>
  <c r="J244" i="1" s="1"/>
  <c r="I213" i="1"/>
  <c r="J213" i="1" s="1"/>
  <c r="I280" i="1"/>
  <c r="J280" i="1" s="1"/>
  <c r="I121" i="1"/>
  <c r="J121" i="1"/>
  <c r="I169" i="1"/>
  <c r="J169" i="1" s="1"/>
  <c r="I162" i="1"/>
  <c r="J162" i="1" s="1"/>
  <c r="I199" i="1"/>
  <c r="J199" i="1" s="1"/>
  <c r="I480" i="1"/>
  <c r="J480" i="1" s="1"/>
  <c r="I509" i="1"/>
  <c r="J509" i="1" s="1"/>
  <c r="I385" i="1"/>
  <c r="J385" i="1" s="1"/>
  <c r="I87" i="1"/>
  <c r="J87" i="1" s="1"/>
  <c r="I57" i="1"/>
  <c r="J57" i="1"/>
  <c r="I370" i="1"/>
  <c r="J370" i="1" s="1"/>
  <c r="I329" i="1"/>
  <c r="J329" i="1" s="1"/>
  <c r="I462" i="1"/>
  <c r="J462" i="1" s="1"/>
  <c r="I22" i="1"/>
  <c r="J22" i="1"/>
  <c r="I120" i="1"/>
  <c r="J120" i="1" s="1"/>
  <c r="I143" i="1"/>
  <c r="J143" i="1" s="1"/>
  <c r="I263" i="1"/>
  <c r="J263" i="1" s="1"/>
  <c r="I409" i="1"/>
  <c r="J409" i="1"/>
  <c r="I440" i="1"/>
  <c r="J440" i="1" s="1"/>
  <c r="I430" i="1"/>
  <c r="J430" i="1" s="1"/>
  <c r="I40" i="1"/>
  <c r="J40" i="1" s="1"/>
  <c r="I173" i="1"/>
  <c r="J173" i="1"/>
  <c r="I270" i="1"/>
  <c r="J270" i="1" s="1"/>
  <c r="I273" i="1"/>
  <c r="J273" i="1" s="1"/>
  <c r="I151" i="1"/>
  <c r="J151" i="1" s="1"/>
  <c r="I89" i="1"/>
  <c r="J89" i="1" s="1"/>
  <c r="I39" i="1"/>
  <c r="J39" i="1" s="1"/>
  <c r="I444" i="1"/>
  <c r="J444" i="1" s="1"/>
  <c r="I510" i="1"/>
  <c r="J510" i="1" s="1"/>
  <c r="I68" i="1"/>
  <c r="J68" i="1" s="1"/>
  <c r="H68" i="1" s="1"/>
  <c r="I260" i="1"/>
  <c r="J260" i="1" s="1"/>
  <c r="I185" i="1"/>
  <c r="J185" i="1" s="1"/>
  <c r="I156" i="1"/>
  <c r="J156" i="1" s="1"/>
  <c r="I133" i="1"/>
  <c r="J133" i="1" s="1"/>
  <c r="I104" i="1"/>
  <c r="J104" i="1" s="1"/>
  <c r="I24" i="1"/>
  <c r="J24" i="1" s="1"/>
  <c r="I45" i="1"/>
  <c r="J45" i="1" s="1"/>
  <c r="I41" i="1"/>
  <c r="J41" i="1"/>
  <c r="I277" i="1"/>
  <c r="J277" i="1" s="1"/>
  <c r="I232" i="1"/>
  <c r="J232" i="1" s="1"/>
  <c r="I503" i="1"/>
  <c r="J503" i="1" s="1"/>
  <c r="I288" i="1"/>
  <c r="J288" i="1" s="1"/>
  <c r="I15" i="1"/>
  <c r="J15" i="1" s="1"/>
  <c r="I359" i="1"/>
  <c r="J359" i="1" s="1"/>
  <c r="I357" i="1"/>
  <c r="J357" i="1" s="1"/>
  <c r="I343" i="1"/>
  <c r="J343" i="1" s="1"/>
  <c r="I448" i="1"/>
  <c r="J448" i="1" s="1"/>
  <c r="I35" i="1"/>
  <c r="J35" i="1" s="1"/>
  <c r="I302" i="1"/>
  <c r="J302" i="1" s="1"/>
  <c r="I14" i="1"/>
  <c r="J14" i="1"/>
  <c r="I69" i="1"/>
  <c r="J69" i="1" s="1"/>
  <c r="I165" i="1"/>
  <c r="J165" i="1" s="1"/>
  <c r="I243" i="1"/>
  <c r="J243" i="1" s="1"/>
  <c r="I255" i="1"/>
  <c r="J255" i="1" s="1"/>
  <c r="I218" i="1"/>
  <c r="J218" i="1" s="1"/>
  <c r="I51" i="1"/>
  <c r="J51" i="1" s="1"/>
  <c r="I317" i="1"/>
  <c r="J317" i="1" s="1"/>
  <c r="I318" i="1"/>
  <c r="J318" i="1"/>
  <c r="I319" i="1"/>
  <c r="J319" i="1" s="1"/>
  <c r="I109" i="1"/>
  <c r="J109" i="1" s="1"/>
  <c r="I18" i="1"/>
  <c r="J18" i="1" s="1"/>
  <c r="I32" i="1"/>
  <c r="J32" i="1"/>
  <c r="I479" i="1"/>
  <c r="J479" i="1" s="1"/>
  <c r="I78" i="1"/>
  <c r="J78" i="1" s="1"/>
  <c r="I230" i="1"/>
  <c r="J230" i="1" s="1"/>
  <c r="I250" i="1"/>
  <c r="J250" i="1"/>
  <c r="I179" i="1"/>
  <c r="J179" i="1" s="1"/>
  <c r="I228" i="1"/>
  <c r="J228" i="1" s="1"/>
  <c r="I366" i="1"/>
  <c r="J366" i="1" s="1"/>
  <c r="I13" i="1"/>
  <c r="J13" i="1" s="1"/>
  <c r="I44" i="1"/>
  <c r="J44" i="1" s="1"/>
  <c r="I226" i="1"/>
  <c r="J226" i="1" s="1"/>
  <c r="I360" i="1"/>
  <c r="J360" i="1" s="1"/>
  <c r="I265" i="1"/>
  <c r="J265" i="1" s="1"/>
  <c r="I294" i="1"/>
  <c r="J294" i="1" s="1"/>
  <c r="I453" i="1"/>
  <c r="J453" i="1"/>
  <c r="I73" i="1"/>
  <c r="J73" i="1" s="1"/>
  <c r="I82" i="1"/>
  <c r="J82" i="1" s="1"/>
  <c r="I420" i="1"/>
  <c r="J420" i="1" s="1"/>
  <c r="I450" i="1"/>
  <c r="J450" i="1"/>
  <c r="I464" i="1"/>
  <c r="J464" i="1" s="1"/>
  <c r="I50" i="1"/>
  <c r="J50" i="1" s="1"/>
  <c r="I300" i="1"/>
  <c r="J300" i="1" s="1"/>
  <c r="I102" i="1"/>
  <c r="J102" i="1" s="1"/>
  <c r="I55" i="1"/>
  <c r="J55" i="1" s="1"/>
  <c r="I368" i="1"/>
  <c r="J368" i="1"/>
  <c r="I380" i="1"/>
  <c r="J380" i="1" s="1"/>
  <c r="I126" i="1"/>
  <c r="J126" i="1"/>
  <c r="I83" i="1"/>
  <c r="J83" i="1" s="1"/>
  <c r="I290" i="1"/>
  <c r="J290" i="1"/>
  <c r="I289" i="1"/>
  <c r="J289" i="1" s="1"/>
  <c r="I311" i="1"/>
  <c r="J311" i="1" s="1"/>
  <c r="I458" i="1"/>
  <c r="J458" i="1" s="1"/>
  <c r="I293" i="1"/>
  <c r="J293" i="1" s="1"/>
  <c r="I85" i="1"/>
  <c r="J85" i="1"/>
  <c r="I101" i="1"/>
  <c r="J101" i="1" s="1"/>
  <c r="I204" i="1"/>
  <c r="J204" i="1" s="1"/>
  <c r="I163" i="1"/>
  <c r="J163" i="1"/>
  <c r="I148" i="1"/>
  <c r="J148" i="1" s="1"/>
  <c r="I77" i="1"/>
  <c r="J77" i="1" s="1"/>
  <c r="I272" i="1"/>
  <c r="J272" i="1" s="1"/>
  <c r="I330" i="1"/>
  <c r="J330" i="1" s="1"/>
  <c r="I306" i="1"/>
  <c r="J306" i="1" s="1"/>
  <c r="I312" i="1"/>
  <c r="J312" i="1"/>
  <c r="I325" i="1"/>
  <c r="J325" i="1" s="1"/>
  <c r="I399" i="1"/>
  <c r="J399" i="1" s="1"/>
  <c r="I26" i="1"/>
  <c r="J26" i="1" s="1"/>
  <c r="I506" i="1"/>
  <c r="J506" i="1" s="1"/>
  <c r="I487" i="1"/>
  <c r="J487" i="1" s="1"/>
  <c r="I415" i="1"/>
  <c r="J415" i="1" s="1"/>
  <c r="I98" i="1"/>
  <c r="J98" i="1" s="1"/>
  <c r="I80" i="1"/>
  <c r="J80" i="1" s="1"/>
  <c r="I233" i="1"/>
  <c r="J233" i="1" s="1"/>
  <c r="I97" i="1"/>
  <c r="J97" i="1"/>
  <c r="I86" i="1"/>
  <c r="J86" i="1" s="1"/>
  <c r="I79" i="1"/>
  <c r="J79" i="1"/>
  <c r="I212" i="1"/>
  <c r="J212" i="1" s="1"/>
  <c r="I207" i="1"/>
  <c r="J207" i="1" s="1"/>
  <c r="I340" i="1"/>
  <c r="J340" i="1" s="1"/>
  <c r="I47" i="1"/>
  <c r="J47" i="1" s="1"/>
  <c r="I291" i="1"/>
  <c r="J291" i="1" s="1"/>
  <c r="I74" i="1"/>
  <c r="J74" i="1"/>
  <c r="I90" i="1"/>
  <c r="J90" i="1" s="1"/>
  <c r="I61" i="1"/>
  <c r="J61" i="1" s="1"/>
  <c r="I70" i="1"/>
  <c r="J70" i="1" s="1"/>
  <c r="I23" i="1"/>
  <c r="J23" i="1" s="1"/>
  <c r="I234" i="1"/>
  <c r="J234" i="1" s="1"/>
  <c r="I159" i="1"/>
  <c r="J159" i="1" s="1"/>
  <c r="I511" i="1"/>
  <c r="J511" i="1" s="1"/>
  <c r="I338" i="1"/>
  <c r="J338" i="1" s="1"/>
  <c r="I353" i="1"/>
  <c r="J353" i="1" s="1"/>
  <c r="I445" i="1"/>
  <c r="J445" i="1"/>
  <c r="I114" i="1"/>
  <c r="J114" i="1" s="1"/>
  <c r="I54" i="1"/>
  <c r="J54" i="1"/>
  <c r="I149" i="1"/>
  <c r="J149" i="1" s="1"/>
  <c r="I135" i="1"/>
  <c r="J135" i="1" s="1"/>
  <c r="I134" i="1"/>
  <c r="J134" i="1" s="1"/>
  <c r="I136" i="1"/>
  <c r="J136" i="1" s="1"/>
  <c r="I512" i="1"/>
  <c r="J512" i="1" s="1"/>
  <c r="I72" i="1"/>
  <c r="J72" i="1"/>
  <c r="I396" i="1"/>
  <c r="J396" i="1" s="1"/>
  <c r="I513" i="1"/>
  <c r="J513" i="1" s="1"/>
  <c r="I5" i="1"/>
  <c r="J5" i="1" s="1"/>
  <c r="I267" i="1"/>
  <c r="J267" i="1" s="1"/>
  <c r="I264" i="1"/>
  <c r="J264" i="1" s="1"/>
  <c r="I225" i="1"/>
  <c r="J225" i="1" s="1"/>
  <c r="I259" i="1"/>
  <c r="J259" i="1" s="1"/>
  <c r="I181" i="1"/>
  <c r="J181" i="1" s="1"/>
  <c r="I268" i="1"/>
  <c r="J268" i="1" s="1"/>
  <c r="I261" i="1"/>
  <c r="J261" i="1"/>
  <c r="I231" i="1"/>
  <c r="J231" i="1" s="1"/>
  <c r="I276" i="1"/>
  <c r="J276" i="1"/>
  <c r="I182" i="1"/>
  <c r="J182" i="1" s="1"/>
  <c r="I177" i="1"/>
  <c r="J177" i="1" s="1"/>
  <c r="I488" i="1"/>
  <c r="J488" i="1" s="1"/>
  <c r="I489" i="1"/>
  <c r="J489" i="1" s="1"/>
  <c r="I76" i="1"/>
  <c r="J76" i="1" s="1"/>
  <c r="I59" i="1"/>
  <c r="J59" i="1"/>
  <c r="I200" i="1"/>
  <c r="J200" i="1" s="1"/>
  <c r="I91" i="1"/>
  <c r="J91" i="1"/>
  <c r="I235" i="1"/>
  <c r="J235" i="1" s="1"/>
  <c r="I240" i="1"/>
  <c r="J240" i="1"/>
  <c r="I473" i="1"/>
  <c r="J473" i="1" s="1"/>
  <c r="I504" i="1"/>
  <c r="J504" i="1" s="1"/>
  <c r="I42" i="1"/>
  <c r="J42" i="1" s="1"/>
  <c r="I203" i="1"/>
  <c r="J203" i="1"/>
  <c r="I375" i="1"/>
  <c r="J375" i="1" s="1"/>
  <c r="I394" i="1"/>
  <c r="J394" i="1"/>
  <c r="I110" i="1"/>
  <c r="J110" i="1" s="1"/>
  <c r="I64" i="1"/>
  <c r="J64" i="1"/>
  <c r="I34" i="1"/>
  <c r="J34" i="1" s="1"/>
  <c r="I46" i="1"/>
  <c r="J46" i="1" s="1"/>
  <c r="I296" i="1"/>
  <c r="J296" i="1" s="1"/>
  <c r="I304" i="1"/>
  <c r="J304" i="1"/>
  <c r="I303" i="1"/>
  <c r="J303" i="1" s="1"/>
  <c r="I183" i="1"/>
  <c r="J183" i="1"/>
  <c r="I103" i="1"/>
  <c r="J103" i="1" s="1"/>
  <c r="I27" i="1"/>
  <c r="J27" i="1"/>
  <c r="I457" i="1"/>
  <c r="J457" i="1" s="1"/>
  <c r="I475" i="1"/>
  <c r="J475" i="1" s="1"/>
  <c r="I472" i="1"/>
  <c r="J472" i="1" s="1"/>
  <c r="I350" i="1"/>
  <c r="J350" i="1"/>
  <c r="I364" i="1"/>
  <c r="J364" i="1" s="1"/>
  <c r="I361" i="1"/>
  <c r="J361" i="1"/>
  <c r="I333" i="1"/>
  <c r="J333" i="1" s="1"/>
  <c r="I346" i="1"/>
  <c r="J346" i="1"/>
  <c r="I351" i="1"/>
  <c r="J351" i="1" s="1"/>
  <c r="I352" i="1"/>
  <c r="J352" i="1" s="1"/>
  <c r="I334" i="1"/>
  <c r="J334" i="1" s="1"/>
  <c r="I67" i="1"/>
  <c r="J67" i="1"/>
  <c r="I214" i="1"/>
  <c r="J214" i="1" s="1"/>
  <c r="I158" i="1"/>
  <c r="J158" i="1"/>
  <c r="I241" i="1"/>
  <c r="J241" i="1" s="1"/>
  <c r="I490" i="1"/>
  <c r="J490" i="1"/>
  <c r="I49" i="1"/>
  <c r="J49" i="1" s="1"/>
  <c r="I437" i="1"/>
  <c r="J437" i="1" s="1"/>
  <c r="I107" i="1"/>
  <c r="J107" i="1" s="1"/>
  <c r="I421" i="1"/>
  <c r="J421" i="1"/>
  <c r="I154" i="1"/>
  <c r="J154" i="1" s="1"/>
  <c r="I441" i="1"/>
  <c r="J441" i="1"/>
  <c r="I115" i="1"/>
  <c r="J115" i="1" s="1"/>
  <c r="I408" i="1"/>
  <c r="J408" i="1"/>
  <c r="I471" i="1"/>
  <c r="J471" i="1" s="1"/>
  <c r="I405" i="1"/>
  <c r="J405" i="1" s="1"/>
  <c r="I153" i="1"/>
  <c r="J153" i="1" s="1"/>
  <c r="I339" i="1"/>
  <c r="J339" i="1"/>
  <c r="I256" i="1"/>
  <c r="J256" i="1" s="1"/>
  <c r="I95" i="1"/>
  <c r="J95" i="1"/>
  <c r="I175" i="1"/>
  <c r="J175" i="1" s="1"/>
  <c r="I514" i="1"/>
  <c r="J514" i="1"/>
  <c r="I187" i="1"/>
  <c r="J187" i="1" s="1"/>
  <c r="I201" i="1"/>
  <c r="J201" i="1" s="1"/>
  <c r="I123" i="1"/>
  <c r="J123" i="1" s="1"/>
  <c r="I11" i="1"/>
  <c r="J11" i="1"/>
  <c r="I281" i="1"/>
  <c r="J281" i="1" s="1"/>
  <c r="I188" i="1"/>
  <c r="J188" i="1"/>
  <c r="I147" i="1"/>
  <c r="J147" i="1" s="1"/>
  <c r="I320" i="1"/>
  <c r="J320" i="1"/>
  <c r="I31" i="1"/>
  <c r="J31" i="1" s="1"/>
  <c r="I451" i="1"/>
  <c r="J451" i="1" s="1"/>
  <c r="I282" i="1"/>
  <c r="J282" i="1" s="1"/>
  <c r="I186" i="1"/>
  <c r="J186" i="1"/>
  <c r="I292" i="1"/>
  <c r="J292" i="1" s="1"/>
  <c r="I491" i="1"/>
  <c r="J491" i="1"/>
  <c r="I251" i="1"/>
  <c r="J251" i="1" s="1"/>
  <c r="I460" i="1"/>
  <c r="J460" i="1"/>
  <c r="I248" i="1"/>
  <c r="J248" i="1" s="1"/>
  <c r="I411" i="1"/>
  <c r="J411" i="1" s="1"/>
  <c r="I313" i="1"/>
  <c r="J313" i="1" s="1"/>
  <c r="I349" i="1"/>
  <c r="J349" i="1"/>
  <c r="I439" i="1"/>
  <c r="J439" i="1" s="1"/>
  <c r="I258" i="1"/>
  <c r="J258" i="1"/>
  <c r="I332" i="1"/>
  <c r="J332" i="1" s="1"/>
  <c r="I427" i="1"/>
  <c r="J427" i="1"/>
  <c r="I29" i="1"/>
  <c r="J29" i="1" s="1"/>
  <c r="I328" i="1"/>
  <c r="J328" i="1" s="1"/>
  <c r="I388" i="1"/>
  <c r="J388" i="1" s="1"/>
  <c r="I278" i="1"/>
  <c r="J278" i="1"/>
  <c r="I224" i="1"/>
  <c r="J224" i="1" s="1"/>
  <c r="I389" i="1"/>
  <c r="J389" i="1"/>
  <c r="I157" i="1"/>
  <c r="J157" i="1" s="1"/>
  <c r="I252" i="1"/>
  <c r="J252" i="1"/>
  <c r="I369" i="1"/>
  <c r="J369" i="1" s="1"/>
  <c r="I295" i="1"/>
  <c r="J295" i="1" s="1"/>
  <c r="I446" i="1"/>
  <c r="J446" i="1" s="1"/>
  <c r="I210" i="1"/>
  <c r="J210" i="1"/>
  <c r="I299" i="1"/>
  <c r="J299" i="1" s="1"/>
  <c r="I492" i="1"/>
  <c r="J492" i="1"/>
  <c r="I493" i="1"/>
  <c r="J493" i="1" s="1"/>
  <c r="I494" i="1"/>
  <c r="J494" i="1"/>
  <c r="I21" i="1"/>
  <c r="J21" i="1" s="1"/>
  <c r="I387" i="1"/>
  <c r="J387" i="1" s="1"/>
  <c r="I116" i="1"/>
  <c r="J116" i="1" s="1"/>
  <c r="I215" i="1"/>
  <c r="J215" i="1"/>
  <c r="I347" i="1"/>
  <c r="J347" i="1" s="1"/>
  <c r="I271" i="1"/>
  <c r="J271" i="1"/>
  <c r="I196" i="1"/>
  <c r="J196" i="1" s="1"/>
  <c r="I202" i="1"/>
  <c r="J202" i="1"/>
  <c r="I222" i="1"/>
  <c r="J222" i="1" s="1"/>
  <c r="I406" i="1"/>
  <c r="J406" i="1" s="1"/>
  <c r="I38" i="1"/>
  <c r="J38" i="1" s="1"/>
  <c r="I140" i="1"/>
  <c r="J140" i="1"/>
  <c r="I171" i="1"/>
  <c r="J171" i="1" s="1"/>
  <c r="I386" i="1"/>
  <c r="J386" i="1"/>
  <c r="I142" i="1"/>
  <c r="J142" i="1" s="1"/>
  <c r="I216" i="1"/>
  <c r="J216" i="1"/>
  <c r="I220" i="1"/>
  <c r="J220" i="1" s="1"/>
  <c r="I495" i="1"/>
  <c r="J495" i="1" s="1"/>
  <c r="I48" i="1"/>
  <c r="J48" i="1" s="1"/>
  <c r="I391" i="1"/>
  <c r="J391" i="1"/>
  <c r="I449" i="1"/>
  <c r="J449" i="1" s="1"/>
  <c r="I279" i="1"/>
  <c r="J279" i="1"/>
  <c r="I321" i="1"/>
  <c r="J321" i="1" s="1"/>
  <c r="I496" i="1"/>
  <c r="J496" i="1"/>
  <c r="I497" i="1"/>
  <c r="J497" i="1" s="1"/>
  <c r="I308" i="1"/>
  <c r="J308" i="1" s="1"/>
  <c r="I33" i="1"/>
  <c r="J33" i="1" s="1"/>
  <c r="I401" i="1"/>
  <c r="J401" i="1"/>
  <c r="I418" i="1"/>
  <c r="J418" i="1" s="1"/>
  <c r="I432" i="1"/>
  <c r="J432" i="1"/>
  <c r="I498" i="1"/>
  <c r="J498" i="1" s="1"/>
  <c r="I499" i="1"/>
  <c r="J499" i="1"/>
  <c r="I152" i="1"/>
  <c r="J152" i="1" s="1"/>
  <c r="I194" i="1"/>
  <c r="J194" i="1" s="1"/>
  <c r="I404" i="1"/>
  <c r="J404" i="1" s="1"/>
  <c r="I239" i="1"/>
  <c r="J239" i="1"/>
  <c r="I209" i="1"/>
  <c r="J209" i="1" s="1"/>
  <c r="I66" i="1"/>
  <c r="J66" i="1"/>
  <c r="I155" i="1"/>
  <c r="J155" i="1" s="1"/>
  <c r="I138" i="1"/>
  <c r="J138" i="1"/>
  <c r="I75" i="1"/>
  <c r="J75" i="1" s="1"/>
  <c r="I269" i="1"/>
  <c r="J269" i="1" s="1"/>
  <c r="I184" i="1"/>
  <c r="J184" i="1" s="1"/>
  <c r="I167" i="1"/>
  <c r="J167" i="1"/>
  <c r="I191" i="1"/>
  <c r="J191" i="1" s="1"/>
  <c r="I63" i="1"/>
  <c r="J63" i="1"/>
  <c r="I283" i="1"/>
  <c r="J283" i="1" s="1"/>
  <c r="I236" i="1"/>
  <c r="J236" i="1"/>
  <c r="I25" i="1"/>
  <c r="J25" i="1" s="1"/>
  <c r="I249" i="1"/>
  <c r="J249" i="1" s="1"/>
  <c r="I476" i="1"/>
  <c r="J476" i="1" s="1"/>
  <c r="I477" i="1"/>
  <c r="J477" i="1"/>
  <c r="I52" i="1"/>
  <c r="J52" i="1" s="1"/>
  <c r="I297" i="1"/>
  <c r="J297" i="1"/>
  <c r="I298" i="1"/>
  <c r="J298" i="1" s="1"/>
  <c r="I6" i="1"/>
  <c r="J6" i="1"/>
  <c r="I112" i="1"/>
  <c r="J112" i="1" s="1"/>
  <c r="I223" i="1"/>
  <c r="J223" i="1" s="1"/>
  <c r="I397" i="1"/>
  <c r="J397" i="1" s="1"/>
  <c r="I192" i="1"/>
  <c r="J192" i="1"/>
  <c r="I170" i="1"/>
  <c r="J170" i="1" s="1"/>
  <c r="I262" i="1"/>
  <c r="J262" i="1"/>
  <c r="I287" i="1"/>
  <c r="J287" i="1" s="1"/>
  <c r="I478" i="1"/>
  <c r="J478" i="1"/>
  <c r="I500" i="1"/>
  <c r="J500" i="1" s="1"/>
  <c r="I105" i="1"/>
  <c r="J105" i="1" s="1"/>
  <c r="I174" i="1"/>
  <c r="J174" i="1" s="1"/>
  <c r="I124" i="1"/>
  <c r="J124" i="1"/>
  <c r="I17" i="1"/>
  <c r="J17" i="1" s="1"/>
  <c r="I414" i="1"/>
  <c r="J414" i="1"/>
  <c r="I402" i="1"/>
  <c r="J402" i="1" s="1"/>
  <c r="I413" i="1"/>
  <c r="J413" i="1"/>
  <c r="I286" i="1"/>
  <c r="J286" i="1" s="1"/>
  <c r="I481" i="1"/>
  <c r="J481" i="1" s="1"/>
  <c r="I305" i="1"/>
  <c r="J305" i="1" s="1"/>
  <c r="I348" i="1"/>
  <c r="J348" i="1"/>
  <c r="I482" i="1"/>
  <c r="J482" i="1" s="1"/>
  <c r="I507" i="1"/>
  <c r="J507" i="1"/>
  <c r="I96" i="1"/>
  <c r="J96" i="1" s="1"/>
  <c r="I139" i="1"/>
  <c r="J139" i="1"/>
  <c r="I307" i="1"/>
  <c r="J307" i="1" s="1"/>
  <c r="I211" i="1"/>
  <c r="J211" i="1" s="1"/>
  <c r="I53" i="1"/>
  <c r="J53" i="1" s="1"/>
  <c r="I125" i="1"/>
  <c r="J125" i="1"/>
  <c r="I242" i="1"/>
  <c r="J242" i="1" s="1"/>
  <c r="I322" i="1"/>
  <c r="J322" i="1"/>
  <c r="I237" i="1"/>
  <c r="J237" i="1" s="1"/>
  <c r="I403" i="1"/>
  <c r="J403" i="1"/>
  <c r="I374" i="1"/>
  <c r="J374" i="1" s="1"/>
  <c r="I335" i="1"/>
  <c r="J335" i="1" s="1"/>
  <c r="I501" i="1"/>
  <c r="J501" i="1" s="1"/>
  <c r="I342" i="1"/>
  <c r="J342" i="1"/>
  <c r="I502" i="1"/>
  <c r="J502" i="1" s="1"/>
  <c r="I19" i="1"/>
  <c r="J19" i="1"/>
  <c r="I331" i="1"/>
  <c r="J331" i="1" s="1"/>
  <c r="I137" i="1"/>
  <c r="J137" i="1"/>
  <c r="I108" i="1"/>
  <c r="J108" i="1" s="1"/>
  <c r="I43" i="1"/>
  <c r="J43" i="1" s="1"/>
  <c r="I94" i="1"/>
  <c r="J94" i="1" s="1"/>
  <c r="I100" i="1"/>
  <c r="J100" i="1"/>
  <c r="I336" i="1"/>
  <c r="J336" i="1" s="1"/>
  <c r="I337" i="1"/>
  <c r="J337" i="1"/>
  <c r="I12" i="1"/>
  <c r="J12" i="1" s="1"/>
  <c r="I257" i="1"/>
  <c r="J257" i="1"/>
  <c r="I168" i="1"/>
  <c r="J168" i="1" s="1"/>
  <c r="I274" i="1"/>
  <c r="J274" i="1" s="1"/>
  <c r="I229" i="1"/>
  <c r="J229" i="1" s="1"/>
  <c r="I392" i="1"/>
  <c r="J392" i="1"/>
  <c r="I189" i="1"/>
  <c r="J189" i="1" s="1"/>
  <c r="I193" i="1"/>
  <c r="J193" i="1"/>
  <c r="I190" i="1"/>
  <c r="J190" i="1" s="1"/>
  <c r="I208" i="1"/>
  <c r="J208" i="1"/>
  <c r="I400" i="1"/>
  <c r="J400" i="1" s="1"/>
  <c r="I266" i="1"/>
  <c r="J266" i="1" s="1"/>
  <c r="I247" i="1"/>
  <c r="J247" i="1" s="1"/>
  <c r="I253" i="1"/>
  <c r="J253" i="1"/>
  <c r="I254" i="1"/>
  <c r="J254" i="1" s="1"/>
  <c r="I245" i="1"/>
  <c r="J245" i="1"/>
  <c r="I515" i="1"/>
  <c r="J515" i="1" s="1"/>
  <c r="I341" i="1"/>
  <c r="J341" i="1"/>
  <c r="I528" i="1"/>
  <c r="J528" i="1" s="1"/>
  <c r="I555" i="1"/>
  <c r="J555" i="1" s="1"/>
  <c r="I548" i="1"/>
  <c r="J548" i="1" s="1"/>
  <c r="I549" i="1"/>
  <c r="J549" i="1"/>
  <c r="I556" i="1"/>
  <c r="J556" i="1" s="1"/>
  <c r="I536" i="1"/>
  <c r="J536" i="1"/>
  <c r="I537" i="1"/>
  <c r="J537" i="1" s="1"/>
  <c r="I81" i="1"/>
  <c r="J81" i="1"/>
  <c r="I557" i="1"/>
  <c r="J557" i="1" s="1"/>
  <c r="I558" i="1"/>
  <c r="J558" i="1" s="1"/>
  <c r="I559" i="1"/>
  <c r="J559" i="1" s="1"/>
  <c r="I560" i="1"/>
  <c r="J560" i="1"/>
  <c r="I561" i="1"/>
  <c r="J561" i="1" s="1"/>
  <c r="I562" i="1"/>
  <c r="J562" i="1"/>
  <c r="I465" i="1"/>
  <c r="J465" i="1" s="1"/>
  <c r="I563" i="1"/>
  <c r="J563" i="1"/>
  <c r="I564" i="1"/>
  <c r="J564" i="1" s="1"/>
  <c r="I565" i="1"/>
  <c r="J565" i="1" s="1"/>
  <c r="I566" i="1"/>
  <c r="J566" i="1" s="1"/>
  <c r="I567" i="1"/>
  <c r="J567" i="1"/>
  <c r="I455" i="1"/>
  <c r="J455" i="1" s="1"/>
  <c r="I431" i="1"/>
  <c r="J431" i="1"/>
  <c r="I529" i="1"/>
  <c r="J529" i="1" s="1"/>
  <c r="I568" i="1"/>
  <c r="J568" i="1"/>
  <c r="I569" i="1"/>
  <c r="J569" i="1" s="1"/>
  <c r="I454" i="1"/>
  <c r="J454" i="1" s="1"/>
  <c r="I466" i="1"/>
  <c r="J466" i="1" s="1"/>
  <c r="I447" i="1"/>
  <c r="J447" i="1"/>
  <c r="I526" i="1"/>
  <c r="J526" i="1" s="1"/>
  <c r="I530" i="1"/>
  <c r="J530" i="1"/>
  <c r="I531" i="1"/>
  <c r="J531" i="1" s="1"/>
  <c r="I570" i="1"/>
  <c r="J570" i="1"/>
  <c r="I468" i="1"/>
  <c r="J468" i="1" s="1"/>
  <c r="I467" i="1"/>
  <c r="J467" i="1" s="1"/>
  <c r="I571" i="1"/>
  <c r="J571" i="1" s="1"/>
  <c r="I532" i="1"/>
  <c r="J532" i="1"/>
  <c r="I416" i="1"/>
  <c r="J416" i="1" s="1"/>
  <c r="I424" i="1"/>
  <c r="J424" i="1"/>
  <c r="I434" i="1"/>
  <c r="J434" i="1" s="1"/>
  <c r="I469" i="1"/>
  <c r="J469" i="1"/>
  <c r="I435" i="1"/>
  <c r="J435" i="1" s="1"/>
  <c r="I425" i="1"/>
  <c r="J425" i="1" s="1"/>
  <c r="I436" i="1"/>
  <c r="J436" i="1" s="1"/>
  <c r="I470" i="1"/>
  <c r="J470" i="1"/>
  <c r="I540" i="1"/>
  <c r="J540" i="1" s="1"/>
  <c r="I550" i="1"/>
  <c r="J550" i="1"/>
  <c r="I551" i="1"/>
  <c r="J551" i="1" s="1"/>
  <c r="I552" i="1"/>
  <c r="J552" i="1"/>
  <c r="I422" i="1"/>
  <c r="J422" i="1" s="1"/>
  <c r="I572" i="1"/>
  <c r="J572" i="1" s="1"/>
  <c r="I456" i="1"/>
  <c r="J456" i="1" s="1"/>
  <c r="I573" i="1"/>
  <c r="J573" i="1"/>
  <c r="I533" i="1"/>
  <c r="J533" i="1" s="1"/>
  <c r="I574" i="1"/>
  <c r="J574" i="1"/>
  <c r="I575" i="1"/>
  <c r="J575" i="1" s="1"/>
  <c r="I576" i="1"/>
  <c r="J576" i="1"/>
  <c r="I577" i="1"/>
  <c r="J577" i="1" s="1"/>
  <c r="I417" i="1"/>
  <c r="J417" i="1" s="1"/>
  <c r="I433" i="1"/>
  <c r="J433" i="1" s="1"/>
  <c r="I423" i="1"/>
  <c r="J423" i="1"/>
  <c r="I538" i="1"/>
  <c r="J538" i="1" s="1"/>
  <c r="I553" i="1"/>
  <c r="J553" i="1"/>
  <c r="I554" i="1"/>
  <c r="J554" i="1" s="1"/>
  <c r="I541" i="1"/>
  <c r="J541" i="1"/>
  <c r="I542" i="1"/>
  <c r="J542" i="1" s="1"/>
  <c r="I527" i="1"/>
  <c r="J527" i="1" s="1"/>
  <c r="I543" i="1"/>
  <c r="J543" i="1" s="1"/>
  <c r="I544" i="1"/>
  <c r="J544" i="1"/>
  <c r="I545" i="1"/>
  <c r="J545" i="1" s="1"/>
  <c r="I327" i="1"/>
  <c r="J327" i="1"/>
  <c r="I363" i="1"/>
  <c r="J363" i="1" s="1"/>
  <c r="I326" i="1"/>
  <c r="J326" i="1"/>
  <c r="I354" i="1"/>
  <c r="J354" i="1" s="1"/>
  <c r="I166" i="1"/>
  <c r="J166" i="1" s="1"/>
  <c r="I164" i="1"/>
  <c r="J164" i="1" s="1"/>
  <c r="I534" i="1"/>
  <c r="J534" i="1"/>
  <c r="I578" i="1"/>
  <c r="J578" i="1" s="1"/>
  <c r="I535" i="1"/>
  <c r="J535" i="1"/>
  <c r="I144" i="1"/>
  <c r="J144" i="1" s="1"/>
  <c r="I145" i="1"/>
  <c r="J145" i="1"/>
  <c r="I146" i="1"/>
  <c r="J146" i="1" s="1"/>
  <c r="I130" i="1"/>
  <c r="J130" i="1" s="1"/>
  <c r="I129" i="1"/>
  <c r="J129" i="1" s="1"/>
  <c r="I128" i="1"/>
  <c r="J128" i="1"/>
  <c r="I284" i="1"/>
  <c r="J284" i="1" s="1"/>
  <c r="I362" i="1"/>
  <c r="J362" i="1"/>
  <c r="I344" i="1"/>
  <c r="J344" i="1" s="1"/>
  <c r="I546" i="1"/>
  <c r="J546" i="1"/>
  <c r="I539" i="1"/>
  <c r="J539" i="1" s="1"/>
  <c r="I547" i="1"/>
  <c r="J547" i="1" s="1"/>
  <c r="I579" i="1"/>
  <c r="J579" i="1" s="1"/>
  <c r="I580" i="1"/>
  <c r="J580" i="1"/>
  <c r="I581" i="1"/>
  <c r="J581" i="1" s="1"/>
  <c r="I516" i="1"/>
  <c r="J516" i="1"/>
  <c r="I517" i="1"/>
  <c r="J517" i="1" s="1"/>
  <c r="I518" i="1"/>
  <c r="J518" i="1"/>
  <c r="I519" i="1"/>
  <c r="J519" i="1" s="1"/>
  <c r="I520" i="1"/>
  <c r="J520" i="1" s="1"/>
  <c r="I521" i="1"/>
  <c r="J521" i="1" s="1"/>
  <c r="I522" i="1"/>
  <c r="J522" i="1"/>
  <c r="I523" i="1"/>
  <c r="J523" i="1" s="1"/>
  <c r="I524" i="1"/>
  <c r="J524" i="1"/>
  <c r="I525" i="1"/>
  <c r="J525" i="1" s="1"/>
  <c r="Z65" i="1"/>
  <c r="AA65" i="1" s="1"/>
  <c r="Z378" i="1"/>
  <c r="AA378" i="1" s="1"/>
  <c r="AB378" i="1" s="1"/>
  <c r="Z381" i="1"/>
  <c r="AA381" i="1" s="1"/>
  <c r="AB381" i="1" s="1"/>
  <c r="Z358" i="1"/>
  <c r="AA358" i="1" s="1"/>
  <c r="AB358" i="1" s="1"/>
  <c r="Z28" i="1"/>
  <c r="AA28" i="1" s="1"/>
  <c r="AB28" i="1" s="1"/>
  <c r="Z113" i="1"/>
  <c r="AA113" i="1" s="1"/>
  <c r="AB113" i="1" s="1"/>
  <c r="Z119" i="1"/>
  <c r="AA119" i="1" s="1"/>
  <c r="AB119" i="1" s="1"/>
  <c r="Z122" i="1"/>
  <c r="AA122" i="1" s="1"/>
  <c r="AB122" i="1" s="1"/>
  <c r="Z172" i="1"/>
  <c r="AA172" i="1" s="1"/>
  <c r="AB172" i="1" s="1"/>
  <c r="Z150" i="1"/>
  <c r="AA150" i="1" s="1"/>
  <c r="AB150" i="1" s="1"/>
  <c r="Z178" i="1"/>
  <c r="AA178" i="1" s="1"/>
  <c r="AB178" i="1" s="1"/>
  <c r="Z217" i="1"/>
  <c r="AA217" i="1" s="1"/>
  <c r="AB217" i="1" s="1"/>
  <c r="Z227" i="1"/>
  <c r="AA227" i="1" s="1"/>
  <c r="AB227" i="1" s="1"/>
  <c r="Z84" i="1"/>
  <c r="AA84" i="1" s="1"/>
  <c r="AB84" i="1" s="1"/>
  <c r="Z452" i="1"/>
  <c r="AA452" i="1" s="1"/>
  <c r="AB452" i="1" s="1"/>
  <c r="Z428" i="1"/>
  <c r="AA428" i="1" s="1"/>
  <c r="AB428" i="1" s="1"/>
  <c r="Z356" i="1"/>
  <c r="AA356" i="1" s="1"/>
  <c r="AB356" i="1" s="1"/>
  <c r="Z461" i="1"/>
  <c r="AA461" i="1" s="1"/>
  <c r="AB461" i="1" s="1"/>
  <c r="Z393" i="1"/>
  <c r="AA393" i="1" s="1"/>
  <c r="AB393" i="1" s="1"/>
  <c r="Z314" i="1"/>
  <c r="AA314" i="1" s="1"/>
  <c r="AB314" i="1" s="1"/>
  <c r="Z36" i="1"/>
  <c r="AA36" i="1" s="1"/>
  <c r="AB36" i="1" s="1"/>
  <c r="Z92" i="1"/>
  <c r="AA92" i="1" s="1"/>
  <c r="AB92" i="1" s="1"/>
  <c r="Z56" i="1"/>
  <c r="AA56" i="1" s="1"/>
  <c r="AB56" i="1" s="1"/>
  <c r="Z508" i="1"/>
  <c r="AA508" i="1" s="1"/>
  <c r="AB508" i="1" s="1"/>
  <c r="Z60" i="1"/>
  <c r="AA60" i="1" s="1"/>
  <c r="AB60" i="1" s="1"/>
  <c r="Z106" i="1"/>
  <c r="AA106" i="1" s="1"/>
  <c r="AB106" i="1" s="1"/>
  <c r="Z246" i="1"/>
  <c r="AA246" i="1" s="1"/>
  <c r="AB246" i="1" s="1"/>
  <c r="Z20" i="1"/>
  <c r="AA20" i="1" s="1"/>
  <c r="AB20" i="1" s="1"/>
  <c r="Z117" i="1"/>
  <c r="AA117" i="1" s="1"/>
  <c r="AB117" i="1" s="1"/>
  <c r="Z118" i="1"/>
  <c r="AA118" i="1" s="1"/>
  <c r="AB118" i="1" s="1"/>
  <c r="Z161" i="1"/>
  <c r="AA161" i="1" s="1"/>
  <c r="AB161" i="1" s="1"/>
  <c r="Z176" i="1"/>
  <c r="AA176" i="1" s="1"/>
  <c r="AB176" i="1" s="1"/>
  <c r="Z141" i="1"/>
  <c r="AA141" i="1" s="1"/>
  <c r="AB141" i="1" s="1"/>
  <c r="Z131" i="1"/>
  <c r="AA131" i="1" s="1"/>
  <c r="AB131" i="1" s="1"/>
  <c r="Z301" i="1"/>
  <c r="AA301" i="1" s="1"/>
  <c r="AB301" i="1" s="1"/>
  <c r="Z483" i="1"/>
  <c r="AA483" i="1" s="1"/>
  <c r="AB483" i="1" s="1"/>
  <c r="Z16" i="1"/>
  <c r="AA16" i="1" s="1"/>
  <c r="AB16" i="1" s="1"/>
  <c r="Z442" i="1"/>
  <c r="AA442" i="1" s="1"/>
  <c r="AB442" i="1" s="1"/>
  <c r="Z367" i="1"/>
  <c r="AA367" i="1" s="1"/>
  <c r="AB367" i="1" s="1"/>
  <c r="Z426" i="1"/>
  <c r="AA426" i="1" s="1"/>
  <c r="AB426" i="1" s="1"/>
  <c r="Z429" i="1"/>
  <c r="AA429" i="1" s="1"/>
  <c r="AB429" i="1" s="1"/>
  <c r="Z438" i="1"/>
  <c r="AA438" i="1" s="1"/>
  <c r="AB438" i="1" s="1"/>
  <c r="Z505" i="1"/>
  <c r="AA505" i="1" s="1"/>
  <c r="AB505" i="1" s="1"/>
  <c r="Z372" i="1"/>
  <c r="AA372" i="1" s="1"/>
  <c r="AB372" i="1" s="1"/>
  <c r="Z365" i="1"/>
  <c r="AA365" i="1" s="1"/>
  <c r="AB365" i="1" s="1"/>
  <c r="Z99" i="1"/>
  <c r="AA99" i="1" s="1"/>
  <c r="AB99" i="1" s="1"/>
  <c r="Z484" i="1"/>
  <c r="AA484" i="1" s="1"/>
  <c r="AB484" i="1" s="1"/>
  <c r="Z10" i="1"/>
  <c r="AA10" i="1" s="1"/>
  <c r="AB10" i="1" s="1"/>
  <c r="Z395" i="1"/>
  <c r="AA395" i="1" s="1"/>
  <c r="AB395" i="1" s="1"/>
  <c r="Z474" i="1"/>
  <c r="AA474" i="1" s="1"/>
  <c r="AB474" i="1" s="1"/>
  <c r="Z221" i="1"/>
  <c r="AA221" i="1" s="1"/>
  <c r="AB221" i="1" s="1"/>
  <c r="Z443" i="1"/>
  <c r="AA443" i="1" s="1"/>
  <c r="AB443" i="1" s="1"/>
  <c r="Z206" i="1"/>
  <c r="AA206" i="1" s="1"/>
  <c r="AB206" i="1" s="1"/>
  <c r="Z485" i="1"/>
  <c r="AA485" i="1" s="1"/>
  <c r="AB485" i="1" s="1"/>
  <c r="Z407" i="1"/>
  <c r="AA407" i="1" s="1"/>
  <c r="AB407" i="1" s="1"/>
  <c r="Z71" i="1"/>
  <c r="AA71" i="1" s="1"/>
  <c r="AB71" i="1" s="1"/>
  <c r="Z412" i="1"/>
  <c r="AA412" i="1" s="1"/>
  <c r="AB412" i="1" s="1"/>
  <c r="Z310" i="1"/>
  <c r="AA310" i="1" s="1"/>
  <c r="AB310" i="1" s="1"/>
  <c r="Z316" i="1"/>
  <c r="AA316" i="1" s="1"/>
  <c r="AB316" i="1" s="1"/>
  <c r="Z315" i="1"/>
  <c r="AA315" i="1" s="1"/>
  <c r="AB315" i="1" s="1"/>
  <c r="Z345" i="1"/>
  <c r="AA345" i="1" s="1"/>
  <c r="AB345" i="1" s="1"/>
  <c r="Z419" i="1"/>
  <c r="AA419" i="1" s="1"/>
  <c r="AB419" i="1" s="1"/>
  <c r="Z58" i="1"/>
  <c r="AA58" i="1" s="1"/>
  <c r="AB58" i="1" s="1"/>
  <c r="Z93" i="1"/>
  <c r="AA93" i="1" s="1"/>
  <c r="AB93" i="1" s="1"/>
  <c r="Z390" i="1"/>
  <c r="AA390" i="1" s="1"/>
  <c r="AB390" i="1" s="1"/>
  <c r="Z62" i="1"/>
  <c r="AA62" i="1" s="1"/>
  <c r="AB62" i="1" s="1"/>
  <c r="Z7" i="1"/>
  <c r="AA7" i="1" s="1"/>
  <c r="AB7" i="1" s="1"/>
  <c r="Z88" i="1"/>
  <c r="AA88" i="1" s="1"/>
  <c r="AB88" i="1" s="1"/>
  <c r="Z219" i="1"/>
  <c r="AA219" i="1" s="1"/>
  <c r="AB219" i="1" s="1"/>
  <c r="Z160" i="1"/>
  <c r="AA160" i="1" s="1"/>
  <c r="AB160" i="1" s="1"/>
  <c r="Z127" i="1"/>
  <c r="AA127" i="1" s="1"/>
  <c r="AB127" i="1" s="1"/>
  <c r="Z410" i="1"/>
  <c r="AA410" i="1" s="1"/>
  <c r="AB410" i="1" s="1"/>
  <c r="Z486" i="1"/>
  <c r="AA486" i="1" s="1"/>
  <c r="AB486" i="1" s="1"/>
  <c r="Z197" i="1"/>
  <c r="AA197" i="1" s="1"/>
  <c r="AB197" i="1" s="1"/>
  <c r="Z198" i="1"/>
  <c r="AA198" i="1" s="1"/>
  <c r="AB198" i="1" s="1"/>
  <c r="Z8" i="1"/>
  <c r="AA8" i="1" s="1"/>
  <c r="AB8" i="1" s="1"/>
  <c r="Z205" i="1"/>
  <c r="AA205" i="1" s="1"/>
  <c r="AB205" i="1" s="1"/>
  <c r="Z180" i="1"/>
  <c r="AA180" i="1" s="1"/>
  <c r="AB180" i="1" s="1"/>
  <c r="Z195" i="1"/>
  <c r="AA195" i="1" s="1"/>
  <c r="AB195" i="1" s="1"/>
  <c r="Z323" i="1"/>
  <c r="AA323" i="1" s="1"/>
  <c r="AB323" i="1" s="1"/>
  <c r="Z132" i="1"/>
  <c r="AA132" i="1" s="1"/>
  <c r="AB132" i="1" s="1"/>
  <c r="Z275" i="1"/>
  <c r="AA275" i="1" s="1"/>
  <c r="AB275" i="1" s="1"/>
  <c r="Z398" i="1"/>
  <c r="AA398" i="1" s="1"/>
  <c r="AB398" i="1" s="1"/>
  <c r="Z9" i="1"/>
  <c r="AA9" i="1" s="1"/>
  <c r="AB9" i="1" s="1"/>
  <c r="Z309" i="1"/>
  <c r="AA309" i="1" s="1"/>
  <c r="AB309" i="1" s="1"/>
  <c r="Z371" i="1"/>
  <c r="AA371" i="1" s="1"/>
  <c r="AB371" i="1" s="1"/>
  <c r="Z373" i="1"/>
  <c r="AA373" i="1" s="1"/>
  <c r="AB373" i="1" s="1"/>
  <c r="Z382" i="1"/>
  <c r="AA382" i="1" s="1"/>
  <c r="AB382" i="1" s="1"/>
  <c r="Z377" i="1"/>
  <c r="AA377" i="1" s="1"/>
  <c r="AB377" i="1" s="1"/>
  <c r="Z238" i="1"/>
  <c r="AA238" i="1" s="1"/>
  <c r="AB238" i="1" s="1"/>
  <c r="Z285" i="1"/>
  <c r="AA285" i="1" s="1"/>
  <c r="AB285" i="1" s="1"/>
  <c r="Z376" i="1"/>
  <c r="AA376" i="1" s="1"/>
  <c r="AB376" i="1" s="1"/>
  <c r="Z355" i="1"/>
  <c r="AA355" i="1" s="1"/>
  <c r="AB355" i="1" s="1"/>
  <c r="Z379" i="1"/>
  <c r="AA379" i="1"/>
  <c r="AB379" i="1" s="1"/>
  <c r="Z383" i="1"/>
  <c r="AA383" i="1" s="1"/>
  <c r="AB383" i="1" s="1"/>
  <c r="Z30" i="1"/>
  <c r="AA30" i="1" s="1"/>
  <c r="AB30" i="1" s="1"/>
  <c r="Z459" i="1"/>
  <c r="AA459" i="1" s="1"/>
  <c r="AB459" i="1" s="1"/>
  <c r="Z384" i="1"/>
  <c r="AA384" i="1" s="1"/>
  <c r="AB384" i="1" s="1"/>
  <c r="Z324" i="1"/>
  <c r="AA324" i="1" s="1"/>
  <c r="AB324" i="1" s="1"/>
  <c r="Z463" i="1"/>
  <c r="AA463" i="1" s="1"/>
  <c r="AB463" i="1" s="1"/>
  <c r="Z37" i="1"/>
  <c r="AA37" i="1" s="1"/>
  <c r="AB37" i="1" s="1"/>
  <c r="Z4" i="1"/>
  <c r="AA4" i="1" s="1"/>
  <c r="AB4" i="1" s="1"/>
  <c r="Z111" i="1"/>
  <c r="AA111" i="1" s="1"/>
  <c r="AB111" i="1" s="1"/>
  <c r="Z244" i="1"/>
  <c r="AA244" i="1" s="1"/>
  <c r="AB244" i="1" s="1"/>
  <c r="Z213" i="1"/>
  <c r="AA213" i="1" s="1"/>
  <c r="AB213" i="1" s="1"/>
  <c r="Z280" i="1"/>
  <c r="AA280" i="1" s="1"/>
  <c r="AB280" i="1" s="1"/>
  <c r="Z121" i="1"/>
  <c r="AA121" i="1" s="1"/>
  <c r="AB121" i="1" s="1"/>
  <c r="Z169" i="1"/>
  <c r="AA169" i="1" s="1"/>
  <c r="AB169" i="1" s="1"/>
  <c r="Z162" i="1"/>
  <c r="AA162" i="1" s="1"/>
  <c r="AB162" i="1" s="1"/>
  <c r="Z199" i="1"/>
  <c r="AA199" i="1" s="1"/>
  <c r="AB199" i="1" s="1"/>
  <c r="Z480" i="1"/>
  <c r="AA480" i="1" s="1"/>
  <c r="AB480" i="1" s="1"/>
  <c r="Z509" i="1"/>
  <c r="AA509" i="1" s="1"/>
  <c r="AB509" i="1" s="1"/>
  <c r="Z385" i="1"/>
  <c r="AA385" i="1" s="1"/>
  <c r="AB385" i="1" s="1"/>
  <c r="Z87" i="1"/>
  <c r="AA87" i="1" s="1"/>
  <c r="AB87" i="1" s="1"/>
  <c r="Z57" i="1"/>
  <c r="AA57" i="1" s="1"/>
  <c r="AB57" i="1" s="1"/>
  <c r="Z370" i="1"/>
  <c r="AA370" i="1" s="1"/>
  <c r="AB370" i="1" s="1"/>
  <c r="Z329" i="1"/>
  <c r="AA329" i="1" s="1"/>
  <c r="AB329" i="1" s="1"/>
  <c r="Z462" i="1"/>
  <c r="AA462" i="1" s="1"/>
  <c r="AB462" i="1" s="1"/>
  <c r="Z22" i="1"/>
  <c r="AA22" i="1" s="1"/>
  <c r="AB22" i="1" s="1"/>
  <c r="Z120" i="1"/>
  <c r="AA120" i="1" s="1"/>
  <c r="AB120" i="1" s="1"/>
  <c r="Z143" i="1"/>
  <c r="AA143" i="1" s="1"/>
  <c r="AB143" i="1" s="1"/>
  <c r="Z263" i="1"/>
  <c r="AA263" i="1" s="1"/>
  <c r="AB263" i="1" s="1"/>
  <c r="Z409" i="1"/>
  <c r="AA409" i="1" s="1"/>
  <c r="AB409" i="1" s="1"/>
  <c r="Z440" i="1"/>
  <c r="AA440" i="1" s="1"/>
  <c r="AB440" i="1" s="1"/>
  <c r="Z430" i="1"/>
  <c r="AA430" i="1" s="1"/>
  <c r="AB430" i="1" s="1"/>
  <c r="Z40" i="1"/>
  <c r="AA40" i="1" s="1"/>
  <c r="AB40" i="1" s="1"/>
  <c r="Z173" i="1"/>
  <c r="AA173" i="1" s="1"/>
  <c r="AB173" i="1" s="1"/>
  <c r="Z270" i="1"/>
  <c r="AA270" i="1" s="1"/>
  <c r="AB270" i="1" s="1"/>
  <c r="Z273" i="1"/>
  <c r="AA273" i="1" s="1"/>
  <c r="AB273" i="1" s="1"/>
  <c r="Z151" i="1"/>
  <c r="AA151" i="1"/>
  <c r="AB151" i="1" s="1"/>
  <c r="Z89" i="1"/>
  <c r="AA89" i="1" s="1"/>
  <c r="AB89" i="1" s="1"/>
  <c r="Z39" i="1"/>
  <c r="AA39" i="1" s="1"/>
  <c r="AB39" i="1" s="1"/>
  <c r="Z444" i="1"/>
  <c r="AA444" i="1" s="1"/>
  <c r="AB444" i="1" s="1"/>
  <c r="Z510" i="1"/>
  <c r="AA510" i="1" s="1"/>
  <c r="AB510" i="1" s="1"/>
  <c r="Z68" i="1"/>
  <c r="AA68" i="1" s="1"/>
  <c r="AB68" i="1" s="1"/>
  <c r="Z260" i="1"/>
  <c r="AA260" i="1" s="1"/>
  <c r="AB260" i="1" s="1"/>
  <c r="Z185" i="1"/>
  <c r="AA185" i="1" s="1"/>
  <c r="AB185" i="1" s="1"/>
  <c r="Z156" i="1"/>
  <c r="AA156" i="1" s="1"/>
  <c r="AB156" i="1" s="1"/>
  <c r="Z133" i="1"/>
  <c r="AA133" i="1" s="1"/>
  <c r="AB133" i="1" s="1"/>
  <c r="Z104" i="1"/>
  <c r="AA104" i="1" s="1"/>
  <c r="AB104" i="1" s="1"/>
  <c r="Z24" i="1"/>
  <c r="AA24" i="1" s="1"/>
  <c r="AB24" i="1" s="1"/>
  <c r="Z45" i="1"/>
  <c r="AA45" i="1" s="1"/>
  <c r="AB45" i="1" s="1"/>
  <c r="Z41" i="1"/>
  <c r="AA41" i="1" s="1"/>
  <c r="AB41" i="1" s="1"/>
  <c r="Z277" i="1"/>
  <c r="AA277" i="1"/>
  <c r="AB277" i="1" s="1"/>
  <c r="Z232" i="1"/>
  <c r="AA232" i="1" s="1"/>
  <c r="AB232" i="1" s="1"/>
  <c r="Z503" i="1"/>
  <c r="AA503" i="1" s="1"/>
  <c r="AB503" i="1" s="1"/>
  <c r="Z288" i="1"/>
  <c r="AA288" i="1" s="1"/>
  <c r="AB288" i="1" s="1"/>
  <c r="Z15" i="1"/>
  <c r="AA15" i="1" s="1"/>
  <c r="AB15" i="1" s="1"/>
  <c r="Z359" i="1"/>
  <c r="AA359" i="1" s="1"/>
  <c r="AB359" i="1" s="1"/>
  <c r="Z357" i="1"/>
  <c r="AA357" i="1" s="1"/>
  <c r="AB357" i="1" s="1"/>
  <c r="Z343" i="1"/>
  <c r="AA343" i="1" s="1"/>
  <c r="AB343" i="1" s="1"/>
  <c r="Z448" i="1"/>
  <c r="AA448" i="1" s="1"/>
  <c r="AB448" i="1" s="1"/>
  <c r="Z35" i="1"/>
  <c r="AA35" i="1" s="1"/>
  <c r="AB35" i="1" s="1"/>
  <c r="Z302" i="1"/>
  <c r="AA302" i="1" s="1"/>
  <c r="AB302" i="1" s="1"/>
  <c r="Z14" i="1"/>
  <c r="AA14" i="1" s="1"/>
  <c r="AB14" i="1" s="1"/>
  <c r="Z69" i="1"/>
  <c r="AA69" i="1" s="1"/>
  <c r="AB69" i="1" s="1"/>
  <c r="Z165" i="1"/>
  <c r="AA165" i="1" s="1"/>
  <c r="AB165" i="1" s="1"/>
  <c r="Z243" i="1"/>
  <c r="AA243" i="1" s="1"/>
  <c r="AB243" i="1" s="1"/>
  <c r="Z255" i="1"/>
  <c r="AA255" i="1" s="1"/>
  <c r="AB255" i="1" s="1"/>
  <c r="Z218" i="1"/>
  <c r="AA218" i="1" s="1"/>
  <c r="AB218" i="1" s="1"/>
  <c r="Z51" i="1"/>
  <c r="AA51" i="1" s="1"/>
  <c r="AB51" i="1" s="1"/>
  <c r="Z317" i="1"/>
  <c r="AA317" i="1" s="1"/>
  <c r="AB317" i="1" s="1"/>
  <c r="Z318" i="1"/>
  <c r="AA318" i="1" s="1"/>
  <c r="AB318" i="1" s="1"/>
  <c r="Z319" i="1"/>
  <c r="AA319" i="1" s="1"/>
  <c r="AB319" i="1" s="1"/>
  <c r="Z109" i="1"/>
  <c r="AA109" i="1" s="1"/>
  <c r="AB109" i="1" s="1"/>
  <c r="Z18" i="1"/>
  <c r="AA18" i="1" s="1"/>
  <c r="AB18" i="1" s="1"/>
  <c r="Z32" i="1"/>
  <c r="AA32" i="1" s="1"/>
  <c r="AB32" i="1" s="1"/>
  <c r="Z479" i="1"/>
  <c r="AA479" i="1" s="1"/>
  <c r="AB479" i="1" s="1"/>
  <c r="Z78" i="1"/>
  <c r="AA78" i="1" s="1"/>
  <c r="AB78" i="1"/>
  <c r="Z230" i="1"/>
  <c r="AA230" i="1" s="1"/>
  <c r="AB230" i="1" s="1"/>
  <c r="Z250" i="1"/>
  <c r="AA250" i="1" s="1"/>
  <c r="AB250" i="1" s="1"/>
  <c r="Z179" i="1"/>
  <c r="AA179" i="1" s="1"/>
  <c r="AB179" i="1" s="1"/>
  <c r="Z228" i="1"/>
  <c r="AA228" i="1" s="1"/>
  <c r="AB228" i="1" s="1"/>
  <c r="Z366" i="1"/>
  <c r="AA366" i="1" s="1"/>
  <c r="AB366" i="1" s="1"/>
  <c r="Z13" i="1"/>
  <c r="AA13" i="1" s="1"/>
  <c r="AB13" i="1" s="1"/>
  <c r="Z44" i="1"/>
  <c r="AA44" i="1" s="1"/>
  <c r="AB44" i="1" s="1"/>
  <c r="Z226" i="1"/>
  <c r="AA226" i="1" s="1"/>
  <c r="AB226" i="1" s="1"/>
  <c r="Z360" i="1"/>
  <c r="AA360" i="1" s="1"/>
  <c r="AB360" i="1" s="1"/>
  <c r="Z265" i="1"/>
  <c r="AA265" i="1" s="1"/>
  <c r="AB265" i="1" s="1"/>
  <c r="Z294" i="1"/>
  <c r="AA294" i="1" s="1"/>
  <c r="AB294" i="1" s="1"/>
  <c r="Z453" i="1"/>
  <c r="AA453" i="1" s="1"/>
  <c r="AB453" i="1" s="1"/>
  <c r="Z73" i="1"/>
  <c r="AA73" i="1" s="1"/>
  <c r="AB73" i="1" s="1"/>
  <c r="Z82" i="1"/>
  <c r="AA82" i="1" s="1"/>
  <c r="AB82" i="1" s="1"/>
  <c r="Z420" i="1"/>
  <c r="AA420" i="1"/>
  <c r="AB420" i="1" s="1"/>
  <c r="Z450" i="1"/>
  <c r="AA450" i="1" s="1"/>
  <c r="AB450" i="1" s="1"/>
  <c r="Z464" i="1"/>
  <c r="AA464" i="1" s="1"/>
  <c r="AB464" i="1" s="1"/>
  <c r="Z50" i="1"/>
  <c r="AA50" i="1" s="1"/>
  <c r="AB50" i="1" s="1"/>
  <c r="Z300" i="1"/>
  <c r="AA300" i="1" s="1"/>
  <c r="AB300" i="1" s="1"/>
  <c r="Z102" i="1"/>
  <c r="AA102" i="1" s="1"/>
  <c r="AB102" i="1" s="1"/>
  <c r="Z55" i="1"/>
  <c r="AA55" i="1" s="1"/>
  <c r="AB55" i="1" s="1"/>
  <c r="Z368" i="1"/>
  <c r="AA368" i="1" s="1"/>
  <c r="AB368" i="1" s="1"/>
  <c r="Z380" i="1"/>
  <c r="AA380" i="1" s="1"/>
  <c r="AB380" i="1" s="1"/>
  <c r="Z126" i="1"/>
  <c r="AA126" i="1" s="1"/>
  <c r="AB126" i="1" s="1"/>
  <c r="Z83" i="1"/>
  <c r="AA83" i="1" s="1"/>
  <c r="AB83" i="1" s="1"/>
  <c r="Z290" i="1"/>
  <c r="AA290" i="1" s="1"/>
  <c r="AB290" i="1" s="1"/>
  <c r="Z289" i="1"/>
  <c r="AA289" i="1" s="1"/>
  <c r="AB289" i="1" s="1"/>
  <c r="Z311" i="1"/>
  <c r="AA311" i="1" s="1"/>
  <c r="AB311" i="1" s="1"/>
  <c r="Z458" i="1"/>
  <c r="AA458" i="1" s="1"/>
  <c r="AB458" i="1" s="1"/>
  <c r="Z293" i="1"/>
  <c r="AA293" i="1" s="1"/>
  <c r="AB293" i="1" s="1"/>
  <c r="Z85" i="1"/>
  <c r="AA85" i="1" s="1"/>
  <c r="AB85" i="1" s="1"/>
  <c r="Z101" i="1"/>
  <c r="AA101" i="1" s="1"/>
  <c r="AB101" i="1" s="1"/>
  <c r="Z204" i="1"/>
  <c r="AA204" i="1" s="1"/>
  <c r="AB204" i="1" s="1"/>
  <c r="Z163" i="1"/>
  <c r="AA163" i="1" s="1"/>
  <c r="AB163" i="1" s="1"/>
  <c r="Z148" i="1"/>
  <c r="AA148" i="1" s="1"/>
  <c r="AB148" i="1" s="1"/>
  <c r="Z77" i="1"/>
  <c r="AA77" i="1" s="1"/>
  <c r="AB77" i="1" s="1"/>
  <c r="Z272" i="1"/>
  <c r="AA272" i="1" s="1"/>
  <c r="AB272" i="1" s="1"/>
  <c r="Z330" i="1"/>
  <c r="AA330" i="1" s="1"/>
  <c r="AB330" i="1" s="1"/>
  <c r="Z306" i="1"/>
  <c r="AA306" i="1" s="1"/>
  <c r="AB306" i="1" s="1"/>
  <c r="Z312" i="1"/>
  <c r="AA312" i="1" s="1"/>
  <c r="AB312" i="1" s="1"/>
  <c r="Z325" i="1"/>
  <c r="AA325" i="1" s="1"/>
  <c r="AB325" i="1" s="1"/>
  <c r="Z399" i="1"/>
  <c r="AA399" i="1" s="1"/>
  <c r="AB399" i="1" s="1"/>
  <c r="Z26" i="1"/>
  <c r="AA26" i="1" s="1"/>
  <c r="AB26" i="1" s="1"/>
  <c r="Z506" i="1"/>
  <c r="AA506" i="1" s="1"/>
  <c r="AB506" i="1" s="1"/>
  <c r="Z487" i="1"/>
  <c r="AA487" i="1" s="1"/>
  <c r="AB487" i="1" s="1"/>
  <c r="Z415" i="1"/>
  <c r="AA415" i="1" s="1"/>
  <c r="AB415" i="1" s="1"/>
  <c r="Z98" i="1"/>
  <c r="AA98" i="1" s="1"/>
  <c r="AB98" i="1" s="1"/>
  <c r="Z80" i="1"/>
  <c r="AA80" i="1" s="1"/>
  <c r="AB80" i="1" s="1"/>
  <c r="Z233" i="1"/>
  <c r="AA233" i="1" s="1"/>
  <c r="AB233" i="1" s="1"/>
  <c r="Z97" i="1"/>
  <c r="AA97" i="1" s="1"/>
  <c r="AB97" i="1" s="1"/>
  <c r="Z86" i="1"/>
  <c r="AA86" i="1"/>
  <c r="AB86" i="1" s="1"/>
  <c r="Z79" i="1"/>
  <c r="AA79" i="1" s="1"/>
  <c r="AB79" i="1" s="1"/>
  <c r="Z212" i="1"/>
  <c r="AA212" i="1" s="1"/>
  <c r="AB212" i="1" s="1"/>
  <c r="Z207" i="1"/>
  <c r="AA207" i="1" s="1"/>
  <c r="AB207" i="1" s="1"/>
  <c r="Z340" i="1"/>
  <c r="AA340" i="1" s="1"/>
  <c r="AB340" i="1" s="1"/>
  <c r="Z47" i="1"/>
  <c r="AA47" i="1" s="1"/>
  <c r="AB47" i="1" s="1"/>
  <c r="Z291" i="1"/>
  <c r="AA291" i="1" s="1"/>
  <c r="AB291" i="1" s="1"/>
  <c r="Z74" i="1"/>
  <c r="AA74" i="1" s="1"/>
  <c r="AB74" i="1" s="1"/>
  <c r="Z90" i="1"/>
  <c r="AA90" i="1" s="1"/>
  <c r="AB90" i="1" s="1"/>
  <c r="Z61" i="1"/>
  <c r="AA61" i="1" s="1"/>
  <c r="AB61" i="1" s="1"/>
  <c r="Z70" i="1"/>
  <c r="AA70" i="1" s="1"/>
  <c r="AB70" i="1" s="1"/>
  <c r="Z23" i="1"/>
  <c r="AA23" i="1" s="1"/>
  <c r="AB23" i="1" s="1"/>
  <c r="Z234" i="1"/>
  <c r="AA234" i="1" s="1"/>
  <c r="AB234" i="1" s="1"/>
  <c r="Z159" i="1"/>
  <c r="AA159" i="1" s="1"/>
  <c r="AB159" i="1" s="1"/>
  <c r="Z511" i="1"/>
  <c r="AA511" i="1" s="1"/>
  <c r="AB511" i="1" s="1"/>
  <c r="Z338" i="1"/>
  <c r="AA338" i="1" s="1"/>
  <c r="AB338" i="1" s="1"/>
  <c r="Z353" i="1"/>
  <c r="AA353" i="1" s="1"/>
  <c r="AB353" i="1" s="1"/>
  <c r="Z445" i="1"/>
  <c r="AA445" i="1" s="1"/>
  <c r="AB445" i="1" s="1"/>
  <c r="Z114" i="1"/>
  <c r="AA114" i="1" s="1"/>
  <c r="AB114" i="1" s="1"/>
  <c r="Z54" i="1"/>
  <c r="AA54" i="1" s="1"/>
  <c r="AB54" i="1" s="1"/>
  <c r="Z149" i="1"/>
  <c r="AA149" i="1" s="1"/>
  <c r="AB149" i="1" s="1"/>
  <c r="Z135" i="1"/>
  <c r="AA135" i="1" s="1"/>
  <c r="AB135" i="1" s="1"/>
  <c r="Z134" i="1"/>
  <c r="AA134" i="1" s="1"/>
  <c r="AB134" i="1" s="1"/>
  <c r="Z136" i="1"/>
  <c r="AA136" i="1" s="1"/>
  <c r="AB136" i="1" s="1"/>
  <c r="Z512" i="1"/>
  <c r="AA512" i="1" s="1"/>
  <c r="AB512" i="1" s="1"/>
  <c r="Z72" i="1"/>
  <c r="AA72" i="1" s="1"/>
  <c r="AB72" i="1" s="1"/>
  <c r="Z396" i="1"/>
  <c r="AA396" i="1" s="1"/>
  <c r="AB396" i="1" s="1"/>
  <c r="Z513" i="1"/>
  <c r="AA513" i="1" s="1"/>
  <c r="AB513" i="1" s="1"/>
  <c r="Z5" i="1"/>
  <c r="AA5" i="1" s="1"/>
  <c r="AB5" i="1" s="1"/>
  <c r="Z267" i="1"/>
  <c r="AA267" i="1" s="1"/>
  <c r="AB267" i="1" s="1"/>
  <c r="Z264" i="1"/>
  <c r="AA264" i="1" s="1"/>
  <c r="AB264" i="1" s="1"/>
  <c r="Z225" i="1"/>
  <c r="AA225" i="1" s="1"/>
  <c r="AB225" i="1" s="1"/>
  <c r="Z259" i="1"/>
  <c r="AA259" i="1" s="1"/>
  <c r="AB259" i="1" s="1"/>
  <c r="Z181" i="1"/>
  <c r="AA181" i="1" s="1"/>
  <c r="AB181" i="1" s="1"/>
  <c r="Z268" i="1"/>
  <c r="AA268" i="1" s="1"/>
  <c r="AB268" i="1" s="1"/>
  <c r="Z261" i="1"/>
  <c r="AA261" i="1" s="1"/>
  <c r="AB261" i="1" s="1"/>
  <c r="Z231" i="1"/>
  <c r="AA231" i="1" s="1"/>
  <c r="AB231" i="1" s="1"/>
  <c r="Z276" i="1"/>
  <c r="AA276" i="1" s="1"/>
  <c r="AB276" i="1" s="1"/>
  <c r="Z182" i="1"/>
  <c r="AA182" i="1" s="1"/>
  <c r="AB182" i="1" s="1"/>
  <c r="Z177" i="1"/>
  <c r="AA177" i="1" s="1"/>
  <c r="AB177" i="1" s="1"/>
  <c r="Z488" i="1"/>
  <c r="AA488" i="1" s="1"/>
  <c r="AB488" i="1" s="1"/>
  <c r="Z489" i="1"/>
  <c r="AA489" i="1" s="1"/>
  <c r="AB489" i="1" s="1"/>
  <c r="Z76" i="1"/>
  <c r="AA76" i="1" s="1"/>
  <c r="AB76" i="1" s="1"/>
  <c r="Z59" i="1"/>
  <c r="AA59" i="1" s="1"/>
  <c r="AB59" i="1" s="1"/>
  <c r="Z200" i="1"/>
  <c r="AA200" i="1" s="1"/>
  <c r="AB200" i="1" s="1"/>
  <c r="Z91" i="1"/>
  <c r="AA91" i="1" s="1"/>
  <c r="AB91" i="1" s="1"/>
  <c r="Z235" i="1"/>
  <c r="AA235" i="1" s="1"/>
  <c r="AB235" i="1" s="1"/>
  <c r="Z240" i="1"/>
  <c r="AA240" i="1" s="1"/>
  <c r="AB240" i="1" s="1"/>
  <c r="Z473" i="1"/>
  <c r="AA473" i="1" s="1"/>
  <c r="AB473" i="1" s="1"/>
  <c r="Z504" i="1"/>
  <c r="AA504" i="1" s="1"/>
  <c r="AB504" i="1" s="1"/>
  <c r="Z42" i="1"/>
  <c r="AA42" i="1" s="1"/>
  <c r="AB42" i="1" s="1"/>
  <c r="Z203" i="1"/>
  <c r="AA203" i="1" s="1"/>
  <c r="AB203" i="1" s="1"/>
  <c r="Z375" i="1"/>
  <c r="AA375" i="1" s="1"/>
  <c r="AB375" i="1" s="1"/>
  <c r="Z394" i="1"/>
  <c r="AA394" i="1" s="1"/>
  <c r="AB394" i="1" s="1"/>
  <c r="Z110" i="1"/>
  <c r="AA110" i="1" s="1"/>
  <c r="AB110" i="1" s="1"/>
  <c r="Z64" i="1"/>
  <c r="AA64" i="1" s="1"/>
  <c r="AB64" i="1" s="1"/>
  <c r="Z34" i="1"/>
  <c r="AA34" i="1"/>
  <c r="AB34" i="1" s="1"/>
  <c r="Z46" i="1"/>
  <c r="AA46" i="1" s="1"/>
  <c r="AB46" i="1" s="1"/>
  <c r="Z296" i="1"/>
  <c r="AA296" i="1" s="1"/>
  <c r="AB296" i="1" s="1"/>
  <c r="Z304" i="1"/>
  <c r="AA304" i="1" s="1"/>
  <c r="AB304" i="1" s="1"/>
  <c r="Z303" i="1"/>
  <c r="AA303" i="1" s="1"/>
  <c r="AB303" i="1" s="1"/>
  <c r="Z183" i="1"/>
  <c r="AA183" i="1" s="1"/>
  <c r="AB183" i="1" s="1"/>
  <c r="Z103" i="1"/>
  <c r="AA103" i="1" s="1"/>
  <c r="AB103" i="1" s="1"/>
  <c r="Z27" i="1"/>
  <c r="AA27" i="1" s="1"/>
  <c r="AB27" i="1" s="1"/>
  <c r="Z457" i="1"/>
  <c r="AA457" i="1" s="1"/>
  <c r="AB457" i="1" s="1"/>
  <c r="Z475" i="1"/>
  <c r="AA475" i="1" s="1"/>
  <c r="AB475" i="1" s="1"/>
  <c r="Z472" i="1"/>
  <c r="AA472" i="1" s="1"/>
  <c r="AB472" i="1" s="1"/>
  <c r="Z350" i="1"/>
  <c r="AA350" i="1" s="1"/>
  <c r="AB350" i="1" s="1"/>
  <c r="Z364" i="1"/>
  <c r="AA364" i="1" s="1"/>
  <c r="AB364" i="1" s="1"/>
  <c r="Z361" i="1"/>
  <c r="AA361" i="1" s="1"/>
  <c r="AB361" i="1" s="1"/>
  <c r="Z333" i="1"/>
  <c r="AA333" i="1" s="1"/>
  <c r="AB333" i="1" s="1"/>
  <c r="Z346" i="1"/>
  <c r="AA346" i="1" s="1"/>
  <c r="AB346" i="1" s="1"/>
  <c r="Z351" i="1"/>
  <c r="AA351" i="1" s="1"/>
  <c r="AB351" i="1" s="1"/>
  <c r="Z352" i="1"/>
  <c r="AA352" i="1" s="1"/>
  <c r="AB352" i="1" s="1"/>
  <c r="Z334" i="1"/>
  <c r="AA334" i="1" s="1"/>
  <c r="AB334" i="1" s="1"/>
  <c r="Z67" i="1"/>
  <c r="AA67" i="1" s="1"/>
  <c r="AB67" i="1" s="1"/>
  <c r="Z214" i="1"/>
  <c r="AA214" i="1" s="1"/>
  <c r="AB214" i="1" s="1"/>
  <c r="Z158" i="1"/>
  <c r="AA158" i="1" s="1"/>
  <c r="AB158" i="1" s="1"/>
  <c r="Z241" i="1"/>
  <c r="AA241" i="1" s="1"/>
  <c r="AB241" i="1" s="1"/>
  <c r="Z490" i="1"/>
  <c r="AA490" i="1" s="1"/>
  <c r="AB490" i="1" s="1"/>
  <c r="Z49" i="1"/>
  <c r="AA49" i="1" s="1"/>
  <c r="AB49" i="1" s="1"/>
  <c r="Z437" i="1"/>
  <c r="AA437" i="1" s="1"/>
  <c r="AB437" i="1" s="1"/>
  <c r="Z107" i="1"/>
  <c r="AA107" i="1" s="1"/>
  <c r="AB107" i="1" s="1"/>
  <c r="Z421" i="1"/>
  <c r="AA421" i="1" s="1"/>
  <c r="AB421" i="1" s="1"/>
  <c r="Z154" i="1"/>
  <c r="AA154" i="1" s="1"/>
  <c r="AB154" i="1" s="1"/>
  <c r="Z441" i="1"/>
  <c r="AA441" i="1" s="1"/>
  <c r="AB441" i="1" s="1"/>
  <c r="Z115" i="1"/>
  <c r="AA115" i="1" s="1"/>
  <c r="AB115" i="1" s="1"/>
  <c r="Z408" i="1"/>
  <c r="AA408" i="1" s="1"/>
  <c r="AB408" i="1" s="1"/>
  <c r="Z471" i="1"/>
  <c r="AA471" i="1" s="1"/>
  <c r="AB471" i="1" s="1"/>
  <c r="Z405" i="1"/>
  <c r="AA405" i="1" s="1"/>
  <c r="AB405" i="1" s="1"/>
  <c r="Z153" i="1"/>
  <c r="AA153" i="1" s="1"/>
  <c r="AB153" i="1" s="1"/>
  <c r="Z339" i="1"/>
  <c r="AA339" i="1" s="1"/>
  <c r="AB339" i="1" s="1"/>
  <c r="Z256" i="1"/>
  <c r="AA256" i="1" s="1"/>
  <c r="AB256" i="1" s="1"/>
  <c r="Z95" i="1"/>
  <c r="AA95" i="1" s="1"/>
  <c r="AB95" i="1" s="1"/>
  <c r="Z175" i="1"/>
  <c r="AA175" i="1" s="1"/>
  <c r="AB175" i="1" s="1"/>
  <c r="Z514" i="1"/>
  <c r="AA514" i="1" s="1"/>
  <c r="AB514" i="1" s="1"/>
  <c r="Z187" i="1"/>
  <c r="AA187" i="1" s="1"/>
  <c r="AB187" i="1" s="1"/>
  <c r="Z201" i="1"/>
  <c r="AA201" i="1" s="1"/>
  <c r="AB201" i="1" s="1"/>
  <c r="Z123" i="1"/>
  <c r="AA123" i="1" s="1"/>
  <c r="AB123" i="1" s="1"/>
  <c r="Z11" i="1"/>
  <c r="AA11" i="1" s="1"/>
  <c r="AB11" i="1" s="1"/>
  <c r="Z281" i="1"/>
  <c r="AA281" i="1" s="1"/>
  <c r="AB281" i="1" s="1"/>
  <c r="Z188" i="1"/>
  <c r="AA188" i="1" s="1"/>
  <c r="AB188" i="1" s="1"/>
  <c r="Z147" i="1"/>
  <c r="AA147" i="1" s="1"/>
  <c r="AB147" i="1" s="1"/>
  <c r="Z320" i="1"/>
  <c r="AA320" i="1"/>
  <c r="AB320" i="1" s="1"/>
  <c r="Z31" i="1"/>
  <c r="AA31" i="1" s="1"/>
  <c r="AB31" i="1" s="1"/>
  <c r="Z451" i="1"/>
  <c r="AA451" i="1" s="1"/>
  <c r="AB451" i="1" s="1"/>
  <c r="Z282" i="1"/>
  <c r="AA282" i="1" s="1"/>
  <c r="AB282" i="1" s="1"/>
  <c r="Z186" i="1"/>
  <c r="AA186" i="1" s="1"/>
  <c r="AB186" i="1" s="1"/>
  <c r="Z292" i="1"/>
  <c r="AA292" i="1" s="1"/>
  <c r="AB292" i="1" s="1"/>
  <c r="Z491" i="1"/>
  <c r="AA491" i="1" s="1"/>
  <c r="AB491" i="1" s="1"/>
  <c r="Z251" i="1"/>
  <c r="AA251" i="1" s="1"/>
  <c r="AB251" i="1" s="1"/>
  <c r="Z460" i="1"/>
  <c r="AA460" i="1" s="1"/>
  <c r="AB460" i="1" s="1"/>
  <c r="Z248" i="1"/>
  <c r="AA248" i="1" s="1"/>
  <c r="AB248" i="1" s="1"/>
  <c r="Z411" i="1"/>
  <c r="AA411" i="1" s="1"/>
  <c r="AB411" i="1" s="1"/>
  <c r="Z313" i="1"/>
  <c r="AA313" i="1" s="1"/>
  <c r="AB313" i="1" s="1"/>
  <c r="Z349" i="1"/>
  <c r="AA349" i="1" s="1"/>
  <c r="AB349" i="1" s="1"/>
  <c r="Z439" i="1"/>
  <c r="AA439" i="1" s="1"/>
  <c r="AB439" i="1" s="1"/>
  <c r="Z258" i="1"/>
  <c r="AA258" i="1" s="1"/>
  <c r="AB258" i="1" s="1"/>
  <c r="Z332" i="1"/>
  <c r="AA332" i="1" s="1"/>
  <c r="AB332" i="1" s="1"/>
  <c r="Z427" i="1"/>
  <c r="AA427" i="1" s="1"/>
  <c r="AB427" i="1" s="1"/>
  <c r="Z29" i="1"/>
  <c r="AA29" i="1" s="1"/>
  <c r="AB29" i="1" s="1"/>
  <c r="Z328" i="1"/>
  <c r="AA328" i="1" s="1"/>
  <c r="AB328" i="1" s="1"/>
  <c r="Z388" i="1"/>
  <c r="AA388" i="1" s="1"/>
  <c r="AB388" i="1" s="1"/>
  <c r="Z278" i="1"/>
  <c r="AA278" i="1" s="1"/>
  <c r="AB278" i="1" s="1"/>
  <c r="Z224" i="1"/>
  <c r="AA224" i="1" s="1"/>
  <c r="AB224" i="1" s="1"/>
  <c r="Z389" i="1"/>
  <c r="AA389" i="1" s="1"/>
  <c r="AB389" i="1" s="1"/>
  <c r="Z157" i="1"/>
  <c r="AA157" i="1" s="1"/>
  <c r="AB157" i="1" s="1"/>
  <c r="Z252" i="1"/>
  <c r="AA252" i="1" s="1"/>
  <c r="AB252" i="1" s="1"/>
  <c r="Z369" i="1"/>
  <c r="AA369" i="1" s="1"/>
  <c r="AB369" i="1" s="1"/>
  <c r="Z295" i="1"/>
  <c r="AA295" i="1"/>
  <c r="AB295" i="1" s="1"/>
  <c r="Z446" i="1"/>
  <c r="AA446" i="1" s="1"/>
  <c r="AB446" i="1" s="1"/>
  <c r="Z210" i="1"/>
  <c r="AA210" i="1" s="1"/>
  <c r="AB210" i="1" s="1"/>
  <c r="Z299" i="1"/>
  <c r="AA299" i="1" s="1"/>
  <c r="AB299" i="1" s="1"/>
  <c r="Z492" i="1"/>
  <c r="AA492" i="1" s="1"/>
  <c r="AB492" i="1" s="1"/>
  <c r="Z493" i="1"/>
  <c r="AA493" i="1" s="1"/>
  <c r="AB493" i="1" s="1"/>
  <c r="Z494" i="1"/>
  <c r="AA494" i="1" s="1"/>
  <c r="AB494" i="1" s="1"/>
  <c r="Z21" i="1"/>
  <c r="AA21" i="1" s="1"/>
  <c r="AB21" i="1" s="1"/>
  <c r="Z387" i="1"/>
  <c r="AA387" i="1" s="1"/>
  <c r="AB387" i="1" s="1"/>
  <c r="Z116" i="1"/>
  <c r="AA116" i="1" s="1"/>
  <c r="AB116" i="1" s="1"/>
  <c r="Z215" i="1"/>
  <c r="AA215" i="1" s="1"/>
  <c r="AB215" i="1" s="1"/>
  <c r="Z347" i="1"/>
  <c r="AA347" i="1" s="1"/>
  <c r="AB347" i="1" s="1"/>
  <c r="Z271" i="1"/>
  <c r="AA271" i="1" s="1"/>
  <c r="AB271" i="1" s="1"/>
  <c r="Z196" i="1"/>
  <c r="AA196" i="1" s="1"/>
  <c r="AB196" i="1" s="1"/>
  <c r="Z202" i="1"/>
  <c r="AA202" i="1" s="1"/>
  <c r="AB202" i="1" s="1"/>
  <c r="Z222" i="1"/>
  <c r="AA222" i="1" s="1"/>
  <c r="AB222" i="1" s="1"/>
  <c r="Z406" i="1"/>
  <c r="AA406" i="1" s="1"/>
  <c r="AB406" i="1" s="1"/>
  <c r="Z38" i="1"/>
  <c r="AA38" i="1" s="1"/>
  <c r="AB38" i="1" s="1"/>
  <c r="Z140" i="1"/>
  <c r="AA140" i="1" s="1"/>
  <c r="AB140" i="1" s="1"/>
  <c r="Z171" i="1"/>
  <c r="AA171" i="1" s="1"/>
  <c r="AB171" i="1" s="1"/>
  <c r="Z386" i="1"/>
  <c r="AA386" i="1" s="1"/>
  <c r="AB386" i="1" s="1"/>
  <c r="Z142" i="1"/>
  <c r="AA142" i="1" s="1"/>
  <c r="AB142" i="1" s="1"/>
  <c r="Z216" i="1"/>
  <c r="AA216" i="1" s="1"/>
  <c r="AB216" i="1" s="1"/>
  <c r="Z220" i="1"/>
  <c r="AA220" i="1" s="1"/>
  <c r="AB220" i="1" s="1"/>
  <c r="Z495" i="1"/>
  <c r="AA495" i="1" s="1"/>
  <c r="AB495" i="1" s="1"/>
  <c r="Z48" i="1"/>
  <c r="AA48" i="1" s="1"/>
  <c r="AB48" i="1" s="1"/>
  <c r="Z391" i="1"/>
  <c r="AA391" i="1" s="1"/>
  <c r="AB391" i="1" s="1"/>
  <c r="Z449" i="1"/>
  <c r="AA449" i="1" s="1"/>
  <c r="AB449" i="1" s="1"/>
  <c r="Z279" i="1"/>
  <c r="AA279" i="1" s="1"/>
  <c r="AB279" i="1" s="1"/>
  <c r="Z321" i="1"/>
  <c r="AA321" i="1" s="1"/>
  <c r="AB321" i="1" s="1"/>
  <c r="Z496" i="1"/>
  <c r="AA496" i="1" s="1"/>
  <c r="AB496" i="1" s="1"/>
  <c r="Z497" i="1"/>
  <c r="AA497" i="1" s="1"/>
  <c r="AB497" i="1" s="1"/>
  <c r="Z308" i="1"/>
  <c r="AA308" i="1" s="1"/>
  <c r="AB308" i="1" s="1"/>
  <c r="Z33" i="1"/>
  <c r="AA33" i="1" s="1"/>
  <c r="AB33" i="1" s="1"/>
  <c r="Z401" i="1"/>
  <c r="AA401" i="1" s="1"/>
  <c r="AB401" i="1" s="1"/>
  <c r="Z418" i="1"/>
  <c r="AA418" i="1" s="1"/>
  <c r="AB418" i="1" s="1"/>
  <c r="Z432" i="1"/>
  <c r="AA432" i="1" s="1"/>
  <c r="AB432" i="1" s="1"/>
  <c r="Z498" i="1"/>
  <c r="AA498" i="1" s="1"/>
  <c r="AB498" i="1" s="1"/>
  <c r="Z499" i="1"/>
  <c r="AA499" i="1" s="1"/>
  <c r="AB499" i="1" s="1"/>
  <c r="Z152" i="1"/>
  <c r="AA152" i="1" s="1"/>
  <c r="AB152" i="1" s="1"/>
  <c r="Z194" i="1"/>
  <c r="AA194" i="1" s="1"/>
  <c r="AB194" i="1" s="1"/>
  <c r="Z404" i="1"/>
  <c r="AA404" i="1" s="1"/>
  <c r="AB404" i="1" s="1"/>
  <c r="Z239" i="1"/>
  <c r="AA239" i="1" s="1"/>
  <c r="AB239" i="1" s="1"/>
  <c r="Z209" i="1"/>
  <c r="AA209" i="1" s="1"/>
  <c r="AB209" i="1" s="1"/>
  <c r="Z66" i="1"/>
  <c r="AA66" i="1" s="1"/>
  <c r="AB66" i="1" s="1"/>
  <c r="Z155" i="1"/>
  <c r="AA155" i="1" s="1"/>
  <c r="AB155" i="1" s="1"/>
  <c r="Z138" i="1"/>
  <c r="AA138" i="1" s="1"/>
  <c r="AB138" i="1" s="1"/>
  <c r="Z75" i="1"/>
  <c r="AA75" i="1" s="1"/>
  <c r="AB75" i="1" s="1"/>
  <c r="Z269" i="1"/>
  <c r="AA269" i="1" s="1"/>
  <c r="AB269" i="1" s="1"/>
  <c r="Z184" i="1"/>
  <c r="AA184" i="1" s="1"/>
  <c r="AB184" i="1" s="1"/>
  <c r="Z167" i="1"/>
  <c r="AA167" i="1" s="1"/>
  <c r="AB167" i="1" s="1"/>
  <c r="Z191" i="1"/>
  <c r="AA191" i="1" s="1"/>
  <c r="AB191" i="1" s="1"/>
  <c r="Z63" i="1"/>
  <c r="AA63" i="1" s="1"/>
  <c r="AB63" i="1" s="1"/>
  <c r="Z283" i="1"/>
  <c r="AA283" i="1" s="1"/>
  <c r="AB283" i="1" s="1"/>
  <c r="Z236" i="1"/>
  <c r="AA236" i="1" s="1"/>
  <c r="AB236" i="1" s="1"/>
  <c r="Z25" i="1"/>
  <c r="AA25" i="1" s="1"/>
  <c r="AB25" i="1" s="1"/>
  <c r="Z249" i="1"/>
  <c r="AA249" i="1" s="1"/>
  <c r="AB249" i="1" s="1"/>
  <c r="Z476" i="1"/>
  <c r="AA476" i="1" s="1"/>
  <c r="AB476" i="1" s="1"/>
  <c r="Z477" i="1"/>
  <c r="AA477" i="1" s="1"/>
  <c r="AB477" i="1" s="1"/>
  <c r="Z52" i="1"/>
  <c r="AA52" i="1" s="1"/>
  <c r="AB52" i="1" s="1"/>
  <c r="Z297" i="1"/>
  <c r="AA297" i="1" s="1"/>
  <c r="AB297" i="1" s="1"/>
  <c r="Z298" i="1"/>
  <c r="AA298" i="1" s="1"/>
  <c r="AB298" i="1" s="1"/>
  <c r="Z6" i="1"/>
  <c r="AA6" i="1" s="1"/>
  <c r="AB6" i="1" s="1"/>
  <c r="Z112" i="1"/>
  <c r="AA112" i="1" s="1"/>
  <c r="AB112" i="1" s="1"/>
  <c r="Z223" i="1"/>
  <c r="AA223" i="1" s="1"/>
  <c r="AB223" i="1" s="1"/>
  <c r="Z397" i="1"/>
  <c r="AA397" i="1" s="1"/>
  <c r="AB397" i="1" s="1"/>
  <c r="Z192" i="1"/>
  <c r="AA192" i="1" s="1"/>
  <c r="AB192" i="1" s="1"/>
  <c r="Z170" i="1"/>
  <c r="AA170" i="1" s="1"/>
  <c r="AB170" i="1" s="1"/>
  <c r="Z262" i="1"/>
  <c r="AA262" i="1" s="1"/>
  <c r="AB262" i="1" s="1"/>
  <c r="Z287" i="1"/>
  <c r="AA287" i="1" s="1"/>
  <c r="AB287" i="1" s="1"/>
  <c r="Z478" i="1"/>
  <c r="AA478" i="1" s="1"/>
  <c r="AB478" i="1" s="1"/>
  <c r="Z500" i="1"/>
  <c r="AA500" i="1" s="1"/>
  <c r="AB500" i="1" s="1"/>
  <c r="Z105" i="1"/>
  <c r="AA105" i="1" s="1"/>
  <c r="AB105" i="1" s="1"/>
  <c r="Z174" i="1"/>
  <c r="AA174" i="1" s="1"/>
  <c r="AB174" i="1" s="1"/>
  <c r="Z124" i="1"/>
  <c r="AA124" i="1" s="1"/>
  <c r="AB124" i="1" s="1"/>
  <c r="Z17" i="1"/>
  <c r="AA17" i="1" s="1"/>
  <c r="AB17" i="1" s="1"/>
  <c r="Z414" i="1"/>
  <c r="AA414" i="1" s="1"/>
  <c r="AB414" i="1" s="1"/>
  <c r="Z402" i="1"/>
  <c r="AA402" i="1" s="1"/>
  <c r="AB402" i="1" s="1"/>
  <c r="Z413" i="1"/>
  <c r="AA413" i="1" s="1"/>
  <c r="AB413" i="1" s="1"/>
  <c r="Z286" i="1"/>
  <c r="AA286" i="1" s="1"/>
  <c r="AB286" i="1" s="1"/>
  <c r="Z481" i="1"/>
  <c r="AA481" i="1" s="1"/>
  <c r="AB481" i="1" s="1"/>
  <c r="Z305" i="1"/>
  <c r="AA305" i="1" s="1"/>
  <c r="AB305" i="1" s="1"/>
  <c r="Z348" i="1"/>
  <c r="AA348" i="1" s="1"/>
  <c r="AB348" i="1" s="1"/>
  <c r="Z482" i="1"/>
  <c r="AA482" i="1" s="1"/>
  <c r="AB482" i="1" s="1"/>
  <c r="Z507" i="1"/>
  <c r="AA507" i="1" s="1"/>
  <c r="AB507" i="1" s="1"/>
  <c r="Z96" i="1"/>
  <c r="AA96" i="1" s="1"/>
  <c r="AB96" i="1" s="1"/>
  <c r="Z139" i="1"/>
  <c r="AA139" i="1" s="1"/>
  <c r="AB139" i="1" s="1"/>
  <c r="Z307" i="1"/>
  <c r="AA307" i="1" s="1"/>
  <c r="AB307" i="1" s="1"/>
  <c r="Z211" i="1"/>
  <c r="AA211" i="1" s="1"/>
  <c r="AB211" i="1" s="1"/>
  <c r="Z53" i="1"/>
  <c r="AA53" i="1" s="1"/>
  <c r="AB53" i="1" s="1"/>
  <c r="Z125" i="1"/>
  <c r="AA125" i="1" s="1"/>
  <c r="AB125" i="1" s="1"/>
  <c r="Z242" i="1"/>
  <c r="AA242" i="1" s="1"/>
  <c r="AB242" i="1" s="1"/>
  <c r="Z322" i="1"/>
  <c r="AA322" i="1" s="1"/>
  <c r="AB322" i="1" s="1"/>
  <c r="Z237" i="1"/>
  <c r="AA237" i="1" s="1"/>
  <c r="AB237" i="1" s="1"/>
  <c r="Z403" i="1"/>
  <c r="AA403" i="1" s="1"/>
  <c r="AB403" i="1" s="1"/>
  <c r="Z374" i="1"/>
  <c r="AA374" i="1" s="1"/>
  <c r="AB374" i="1" s="1"/>
  <c r="Z335" i="1"/>
  <c r="AA335" i="1" s="1"/>
  <c r="AB335" i="1" s="1"/>
  <c r="Z501" i="1"/>
  <c r="AA501" i="1" s="1"/>
  <c r="AB501" i="1" s="1"/>
  <c r="Z342" i="1"/>
  <c r="AA342" i="1" s="1"/>
  <c r="AB342" i="1" s="1"/>
  <c r="Z502" i="1"/>
  <c r="AA502" i="1" s="1"/>
  <c r="AB502" i="1" s="1"/>
  <c r="Z19" i="1"/>
  <c r="AA19" i="1" s="1"/>
  <c r="AB19" i="1" s="1"/>
  <c r="Z331" i="1"/>
  <c r="AA331" i="1" s="1"/>
  <c r="AB331" i="1" s="1"/>
  <c r="Z137" i="1"/>
  <c r="AA137" i="1" s="1"/>
  <c r="AB137" i="1" s="1"/>
  <c r="Z108" i="1"/>
  <c r="AA108" i="1" s="1"/>
  <c r="AB108" i="1" s="1"/>
  <c r="Z43" i="1"/>
  <c r="AA43" i="1" s="1"/>
  <c r="AB43" i="1" s="1"/>
  <c r="Z94" i="1"/>
  <c r="AA94" i="1" s="1"/>
  <c r="AB94" i="1" s="1"/>
  <c r="Z100" i="1"/>
  <c r="AA100" i="1" s="1"/>
  <c r="AB100" i="1" s="1"/>
  <c r="Z336" i="1"/>
  <c r="AA336" i="1" s="1"/>
  <c r="AB336" i="1" s="1"/>
  <c r="Z337" i="1"/>
  <c r="AA337" i="1" s="1"/>
  <c r="AB337" i="1" s="1"/>
  <c r="Z12" i="1"/>
  <c r="AA12" i="1" s="1"/>
  <c r="AB12" i="1" s="1"/>
  <c r="Z257" i="1"/>
  <c r="AA257" i="1" s="1"/>
  <c r="AB257" i="1" s="1"/>
  <c r="Z168" i="1"/>
  <c r="AA168" i="1" s="1"/>
  <c r="AB168" i="1" s="1"/>
  <c r="Z274" i="1"/>
  <c r="AA274" i="1"/>
  <c r="AB274" i="1" s="1"/>
  <c r="Z229" i="1"/>
  <c r="AA229" i="1" s="1"/>
  <c r="AB229" i="1" s="1"/>
  <c r="Z392" i="1"/>
  <c r="AA392" i="1" s="1"/>
  <c r="AB392" i="1" s="1"/>
  <c r="Z189" i="1"/>
  <c r="AA189" i="1" s="1"/>
  <c r="AB189" i="1" s="1"/>
  <c r="Z193" i="1"/>
  <c r="AA193" i="1" s="1"/>
  <c r="AB193" i="1" s="1"/>
  <c r="Z190" i="1"/>
  <c r="AA190" i="1" s="1"/>
  <c r="AB190" i="1" s="1"/>
  <c r="Z208" i="1"/>
  <c r="AA208" i="1" s="1"/>
  <c r="AB208" i="1" s="1"/>
  <c r="Z400" i="1"/>
  <c r="AA400" i="1" s="1"/>
  <c r="AB400" i="1" s="1"/>
  <c r="Z266" i="1"/>
  <c r="AA266" i="1" s="1"/>
  <c r="AB266" i="1" s="1"/>
  <c r="Z247" i="1"/>
  <c r="AA247" i="1" s="1"/>
  <c r="AB247" i="1" s="1"/>
  <c r="Z253" i="1"/>
  <c r="AA253" i="1" s="1"/>
  <c r="AB253" i="1" s="1"/>
  <c r="Z254" i="1"/>
  <c r="AA254" i="1" s="1"/>
  <c r="AB254" i="1" s="1"/>
  <c r="Z245" i="1"/>
  <c r="AA245" i="1" s="1"/>
  <c r="AB245" i="1" s="1"/>
  <c r="Z515" i="1"/>
  <c r="AA515" i="1" s="1"/>
  <c r="AB515" i="1" s="1"/>
  <c r="Z341" i="1"/>
  <c r="AA341" i="1"/>
  <c r="AB341" i="1" s="1"/>
  <c r="Z528" i="1"/>
  <c r="AA528" i="1" s="1"/>
  <c r="AB528" i="1" s="1"/>
  <c r="Z555" i="1"/>
  <c r="AA555" i="1" s="1"/>
  <c r="AB555" i="1" s="1"/>
  <c r="Z548" i="1"/>
  <c r="AA548" i="1" s="1"/>
  <c r="AB548" i="1" s="1"/>
  <c r="Z549" i="1"/>
  <c r="AA549" i="1" s="1"/>
  <c r="AB549" i="1" s="1"/>
  <c r="Z556" i="1"/>
  <c r="AA556" i="1" s="1"/>
  <c r="AB556" i="1" s="1"/>
  <c r="Z536" i="1"/>
  <c r="AA536" i="1" s="1"/>
  <c r="AB536" i="1" s="1"/>
  <c r="Z537" i="1"/>
  <c r="AA537" i="1" s="1"/>
  <c r="AB537" i="1" s="1"/>
  <c r="Z81" i="1"/>
  <c r="AA81" i="1" s="1"/>
  <c r="AB81" i="1" s="1"/>
  <c r="Z557" i="1"/>
  <c r="AA557" i="1" s="1"/>
  <c r="AB557" i="1" s="1"/>
  <c r="Z558" i="1"/>
  <c r="AA558" i="1" s="1"/>
  <c r="AB558" i="1" s="1"/>
  <c r="Z559" i="1"/>
  <c r="AA559" i="1" s="1"/>
  <c r="AB559" i="1" s="1"/>
  <c r="Z560" i="1"/>
  <c r="AA560" i="1" s="1"/>
  <c r="AB560" i="1" s="1"/>
  <c r="Z561" i="1"/>
  <c r="AA561" i="1" s="1"/>
  <c r="AB561" i="1" s="1"/>
  <c r="Z562" i="1"/>
  <c r="AA562" i="1" s="1"/>
  <c r="AB562" i="1" s="1"/>
  <c r="Z465" i="1"/>
  <c r="AA465" i="1" s="1"/>
  <c r="AB465" i="1" s="1"/>
  <c r="Z563" i="1"/>
  <c r="AA563" i="1" s="1"/>
  <c r="AB563" i="1" s="1"/>
  <c r="Z564" i="1"/>
  <c r="AA564" i="1" s="1"/>
  <c r="AB564" i="1" s="1"/>
  <c r="Z565" i="1"/>
  <c r="AA565" i="1" s="1"/>
  <c r="AB565" i="1" s="1"/>
  <c r="Z566" i="1"/>
  <c r="AA566" i="1" s="1"/>
  <c r="AB566" i="1" s="1"/>
  <c r="Z567" i="1"/>
  <c r="AA567" i="1" s="1"/>
  <c r="AB567" i="1" s="1"/>
  <c r="Z455" i="1"/>
  <c r="AA455" i="1" s="1"/>
  <c r="AB455" i="1" s="1"/>
  <c r="Z431" i="1"/>
  <c r="AA431" i="1" s="1"/>
  <c r="AB431" i="1" s="1"/>
  <c r="Z529" i="1"/>
  <c r="AA529" i="1" s="1"/>
  <c r="AB529" i="1" s="1"/>
  <c r="Z568" i="1"/>
  <c r="AA568" i="1" s="1"/>
  <c r="AB568" i="1" s="1"/>
  <c r="Z569" i="1"/>
  <c r="AA569" i="1" s="1"/>
  <c r="AB569" i="1" s="1"/>
  <c r="Z454" i="1"/>
  <c r="AA454" i="1" s="1"/>
  <c r="AB454" i="1" s="1"/>
  <c r="Z466" i="1"/>
  <c r="AA466" i="1" s="1"/>
  <c r="AB466" i="1" s="1"/>
  <c r="Z447" i="1"/>
  <c r="AA447" i="1" s="1"/>
  <c r="AB447" i="1" s="1"/>
  <c r="Z526" i="1"/>
  <c r="AA526" i="1" s="1"/>
  <c r="AB526" i="1" s="1"/>
  <c r="Z530" i="1"/>
  <c r="AA530" i="1" s="1"/>
  <c r="AB530" i="1" s="1"/>
  <c r="Z531" i="1"/>
  <c r="AA531" i="1" s="1"/>
  <c r="AB531" i="1" s="1"/>
  <c r="Z570" i="1"/>
  <c r="AA570" i="1" s="1"/>
  <c r="AB570" i="1" s="1"/>
  <c r="Z468" i="1"/>
  <c r="AA468" i="1" s="1"/>
  <c r="AB468" i="1" s="1"/>
  <c r="Z467" i="1"/>
  <c r="AA467" i="1" s="1"/>
  <c r="AB467" i="1" s="1"/>
  <c r="Z571" i="1"/>
  <c r="AA571" i="1" s="1"/>
  <c r="AB571" i="1" s="1"/>
  <c r="Z532" i="1"/>
  <c r="AA532" i="1" s="1"/>
  <c r="AB532" i="1" s="1"/>
  <c r="Z416" i="1"/>
  <c r="AA416" i="1" s="1"/>
  <c r="AB416" i="1" s="1"/>
  <c r="Z424" i="1"/>
  <c r="AA424" i="1" s="1"/>
  <c r="AB424" i="1" s="1"/>
  <c r="Z434" i="1"/>
  <c r="AA434" i="1" s="1"/>
  <c r="AB434" i="1" s="1"/>
  <c r="Z469" i="1"/>
  <c r="AA469" i="1"/>
  <c r="AB469" i="1" s="1"/>
  <c r="Z435" i="1"/>
  <c r="AA435" i="1" s="1"/>
  <c r="AB435" i="1" s="1"/>
  <c r="Z425" i="1"/>
  <c r="AA425" i="1" s="1"/>
  <c r="AB425" i="1" s="1"/>
  <c r="Z436" i="1"/>
  <c r="AA436" i="1" s="1"/>
  <c r="AB436" i="1" s="1"/>
  <c r="Z470" i="1"/>
  <c r="AA470" i="1" s="1"/>
  <c r="AB470" i="1" s="1"/>
  <c r="Z540" i="1"/>
  <c r="AA540" i="1" s="1"/>
  <c r="AB540" i="1" s="1"/>
  <c r="Z550" i="1"/>
  <c r="AA550" i="1" s="1"/>
  <c r="AB550" i="1" s="1"/>
  <c r="Z551" i="1"/>
  <c r="AA551" i="1" s="1"/>
  <c r="AB551" i="1" s="1"/>
  <c r="Z552" i="1"/>
  <c r="AA552" i="1" s="1"/>
  <c r="AB552" i="1" s="1"/>
  <c r="Z422" i="1"/>
  <c r="AA422" i="1" s="1"/>
  <c r="AB422" i="1" s="1"/>
  <c r="Z572" i="1"/>
  <c r="AA572" i="1" s="1"/>
  <c r="AB572" i="1" s="1"/>
  <c r="Z456" i="1"/>
  <c r="AA456" i="1" s="1"/>
  <c r="AB456" i="1" s="1"/>
  <c r="Z573" i="1"/>
  <c r="AA573" i="1" s="1"/>
  <c r="AB573" i="1" s="1"/>
  <c r="Z533" i="1"/>
  <c r="AA533" i="1" s="1"/>
  <c r="AB533" i="1" s="1"/>
  <c r="Z574" i="1"/>
  <c r="AA574" i="1" s="1"/>
  <c r="AB574" i="1" s="1"/>
  <c r="Z575" i="1"/>
  <c r="AA575" i="1" s="1"/>
  <c r="AB575" i="1" s="1"/>
  <c r="Z576" i="1"/>
  <c r="AA576" i="1" s="1"/>
  <c r="AB576" i="1" s="1"/>
  <c r="Z577" i="1"/>
  <c r="AA577" i="1" s="1"/>
  <c r="AB577" i="1" s="1"/>
  <c r="Z417" i="1"/>
  <c r="AA417" i="1" s="1"/>
  <c r="AB417" i="1" s="1"/>
  <c r="Z433" i="1"/>
  <c r="AA433" i="1" s="1"/>
  <c r="AB433" i="1" s="1"/>
  <c r="Z423" i="1"/>
  <c r="AA423" i="1" s="1"/>
  <c r="AB423" i="1" s="1"/>
  <c r="Z538" i="1"/>
  <c r="AA538" i="1" s="1"/>
  <c r="AB538" i="1" s="1"/>
  <c r="Z553" i="1"/>
  <c r="AA553" i="1" s="1"/>
  <c r="AB553" i="1" s="1"/>
  <c r="Z554" i="1"/>
  <c r="AA554" i="1" s="1"/>
  <c r="AB554" i="1" s="1"/>
  <c r="Z541" i="1"/>
  <c r="AA541" i="1" s="1"/>
  <c r="AB541" i="1" s="1"/>
  <c r="Z542" i="1"/>
  <c r="AA542" i="1" s="1"/>
  <c r="AB542" i="1" s="1"/>
  <c r="Z527" i="1"/>
  <c r="AA527" i="1" s="1"/>
  <c r="AB527" i="1" s="1"/>
  <c r="Z543" i="1"/>
  <c r="AA543" i="1" s="1"/>
  <c r="AB543" i="1" s="1"/>
  <c r="Z544" i="1"/>
  <c r="AA544" i="1" s="1"/>
  <c r="AB544" i="1" s="1"/>
  <c r="Z545" i="1"/>
  <c r="AA545" i="1" s="1"/>
  <c r="AB545" i="1" s="1"/>
  <c r="Z327" i="1"/>
  <c r="AA327" i="1" s="1"/>
  <c r="AB327" i="1" s="1"/>
  <c r="Z363" i="1"/>
  <c r="AA363" i="1" s="1"/>
  <c r="AB363" i="1" s="1"/>
  <c r="Z326" i="1"/>
  <c r="AA326" i="1" s="1"/>
  <c r="AB326" i="1" s="1"/>
  <c r="Z354" i="1"/>
  <c r="AA354" i="1" s="1"/>
  <c r="AB354" i="1" s="1"/>
  <c r="Z166" i="1"/>
  <c r="AA166" i="1" s="1"/>
  <c r="AB166" i="1" s="1"/>
  <c r="Z164" i="1"/>
  <c r="AA164" i="1" s="1"/>
  <c r="AB164" i="1" s="1"/>
  <c r="Z534" i="1"/>
  <c r="AA534" i="1" s="1"/>
  <c r="AB534" i="1" s="1"/>
  <c r="Z578" i="1"/>
  <c r="AA578" i="1" s="1"/>
  <c r="AB578" i="1" s="1"/>
  <c r="Z535" i="1"/>
  <c r="AA535" i="1"/>
  <c r="AB535" i="1" s="1"/>
  <c r="Z144" i="1"/>
  <c r="AA144" i="1" s="1"/>
  <c r="AB144" i="1" s="1"/>
  <c r="Z145" i="1"/>
  <c r="AA145" i="1" s="1"/>
  <c r="AB145" i="1" s="1"/>
  <c r="Z146" i="1"/>
  <c r="AA146" i="1" s="1"/>
  <c r="AB146" i="1" s="1"/>
  <c r="Z130" i="1"/>
  <c r="AA130" i="1" s="1"/>
  <c r="AB130" i="1" s="1"/>
  <c r="Z129" i="1"/>
  <c r="AA129" i="1" s="1"/>
  <c r="AB129" i="1" s="1"/>
  <c r="Z128" i="1"/>
  <c r="AA128" i="1" s="1"/>
  <c r="AB128" i="1" s="1"/>
  <c r="Z284" i="1"/>
  <c r="AA284" i="1" s="1"/>
  <c r="AB284" i="1" s="1"/>
  <c r="Z362" i="1"/>
  <c r="AA362" i="1" s="1"/>
  <c r="AB362" i="1" s="1"/>
  <c r="Z344" i="1"/>
  <c r="AA344" i="1" s="1"/>
  <c r="AB344" i="1" s="1"/>
  <c r="Z546" i="1"/>
  <c r="AA546" i="1" s="1"/>
  <c r="AB546" i="1" s="1"/>
  <c r="Z539" i="1"/>
  <c r="AA539" i="1" s="1"/>
  <c r="AB539" i="1" s="1"/>
  <c r="Z547" i="1"/>
  <c r="AA547" i="1" s="1"/>
  <c r="AB547" i="1" s="1"/>
  <c r="Z579" i="1"/>
  <c r="AA579" i="1" s="1"/>
  <c r="AB579" i="1" s="1"/>
  <c r="Z580" i="1"/>
  <c r="AA580" i="1" s="1"/>
  <c r="AB580" i="1" s="1"/>
  <c r="Z581" i="1"/>
  <c r="AA581" i="1" s="1"/>
  <c r="AB581" i="1" s="1"/>
  <c r="Z516" i="1"/>
  <c r="AA516" i="1" s="1"/>
  <c r="AB516" i="1" s="1"/>
  <c r="Z517" i="1"/>
  <c r="AA517" i="1" s="1"/>
  <c r="AB517" i="1" s="1"/>
  <c r="Z518" i="1"/>
  <c r="AA518" i="1" s="1"/>
  <c r="AB518" i="1" s="1"/>
  <c r="Z519" i="1"/>
  <c r="AA519" i="1" s="1"/>
  <c r="AB519" i="1" s="1"/>
  <c r="Z520" i="1"/>
  <c r="AA520" i="1" s="1"/>
  <c r="AB520" i="1" s="1"/>
  <c r="Z521" i="1"/>
  <c r="AA521" i="1" s="1"/>
  <c r="AB521" i="1" s="1"/>
  <c r="Z522" i="1"/>
  <c r="AA522" i="1" s="1"/>
  <c r="AB522" i="1" s="1"/>
  <c r="Z523" i="1"/>
  <c r="AA523" i="1" s="1"/>
  <c r="AB523" i="1" s="1"/>
  <c r="Z524" i="1"/>
  <c r="AA524" i="1" s="1"/>
  <c r="AB524" i="1" s="1"/>
  <c r="Z525" i="1"/>
  <c r="AA525" i="1" s="1"/>
  <c r="AB525" i="1" s="1"/>
  <c r="W65" i="1"/>
  <c r="X65" i="1" s="1"/>
  <c r="Y65" i="1" s="1"/>
  <c r="W378" i="1"/>
  <c r="X378" i="1" s="1"/>
  <c r="Y378" i="1" s="1"/>
  <c r="W381" i="1"/>
  <c r="X381" i="1" s="1"/>
  <c r="Y381" i="1" s="1"/>
  <c r="W358" i="1"/>
  <c r="X358" i="1" s="1"/>
  <c r="Y358" i="1" s="1"/>
  <c r="W28" i="1"/>
  <c r="X28" i="1" s="1"/>
  <c r="Y28" i="1"/>
  <c r="W113" i="1"/>
  <c r="X113" i="1"/>
  <c r="Y113" i="1" s="1"/>
  <c r="W119" i="1"/>
  <c r="X119" i="1" s="1"/>
  <c r="Y119" i="1" s="1"/>
  <c r="W122" i="1"/>
  <c r="X122" i="1"/>
  <c r="Y122" i="1" s="1"/>
  <c r="W172" i="1"/>
  <c r="X172" i="1" s="1"/>
  <c r="Y172" i="1" s="1"/>
  <c r="W150" i="1"/>
  <c r="X150" i="1"/>
  <c r="Y150" i="1" s="1"/>
  <c r="W178" i="1"/>
  <c r="X178" i="1" s="1"/>
  <c r="Y178" i="1" s="1"/>
  <c r="W217" i="1"/>
  <c r="X217" i="1"/>
  <c r="Y217" i="1" s="1"/>
  <c r="W227" i="1"/>
  <c r="X227" i="1" s="1"/>
  <c r="Y227" i="1" s="1"/>
  <c r="W84" i="1"/>
  <c r="X84" i="1"/>
  <c r="Y84" i="1" s="1"/>
  <c r="W452" i="1"/>
  <c r="X452" i="1" s="1"/>
  <c r="Y452" i="1" s="1"/>
  <c r="W428" i="1"/>
  <c r="X428" i="1"/>
  <c r="Y428" i="1" s="1"/>
  <c r="W356" i="1"/>
  <c r="X356" i="1" s="1"/>
  <c r="Y356" i="1" s="1"/>
  <c r="W461" i="1"/>
  <c r="X461" i="1" s="1"/>
  <c r="Y461" i="1" s="1"/>
  <c r="W393" i="1"/>
  <c r="X393" i="1" s="1"/>
  <c r="Y393" i="1" s="1"/>
  <c r="W314" i="1"/>
  <c r="X314" i="1" s="1"/>
  <c r="Y314" i="1" s="1"/>
  <c r="W36" i="1"/>
  <c r="X36" i="1" s="1"/>
  <c r="Y36" i="1" s="1"/>
  <c r="W92" i="1"/>
  <c r="X92" i="1" s="1"/>
  <c r="Y92" i="1" s="1"/>
  <c r="W56" i="1"/>
  <c r="X56" i="1" s="1"/>
  <c r="Y56" i="1"/>
  <c r="W508" i="1"/>
  <c r="X508" i="1" s="1"/>
  <c r="Y508" i="1" s="1"/>
  <c r="W60" i="1"/>
  <c r="X60" i="1" s="1"/>
  <c r="Y60" i="1" s="1"/>
  <c r="W106" i="1"/>
  <c r="X106" i="1" s="1"/>
  <c r="Y106" i="1" s="1"/>
  <c r="W246" i="1"/>
  <c r="X246" i="1" s="1"/>
  <c r="Y246" i="1" s="1"/>
  <c r="W20" i="1"/>
  <c r="X20" i="1" s="1"/>
  <c r="Y20" i="1" s="1"/>
  <c r="W117" i="1"/>
  <c r="X117" i="1" s="1"/>
  <c r="Y117" i="1" s="1"/>
  <c r="W118" i="1"/>
  <c r="X118" i="1"/>
  <c r="Y118" i="1" s="1"/>
  <c r="W161" i="1"/>
  <c r="X161" i="1" s="1"/>
  <c r="Y161" i="1"/>
  <c r="W176" i="1"/>
  <c r="X176" i="1" s="1"/>
  <c r="Y176" i="1" s="1"/>
  <c r="W141" i="1"/>
  <c r="X141" i="1" s="1"/>
  <c r="Y141" i="1"/>
  <c r="W131" i="1"/>
  <c r="X131" i="1" s="1"/>
  <c r="Y131" i="1" s="1"/>
  <c r="W301" i="1"/>
  <c r="X301" i="1" s="1"/>
  <c r="Y301" i="1"/>
  <c r="W483" i="1"/>
  <c r="X483" i="1" s="1"/>
  <c r="Y483" i="1" s="1"/>
  <c r="W16" i="1"/>
  <c r="X16" i="1" s="1"/>
  <c r="Y16" i="1"/>
  <c r="W442" i="1"/>
  <c r="X442" i="1" s="1"/>
  <c r="Y442" i="1" s="1"/>
  <c r="W367" i="1"/>
  <c r="X367" i="1" s="1"/>
  <c r="Y367" i="1" s="1"/>
  <c r="W426" i="1"/>
  <c r="X426" i="1" s="1"/>
  <c r="Y426" i="1" s="1"/>
  <c r="W429" i="1"/>
  <c r="X429" i="1" s="1"/>
  <c r="Y429" i="1" s="1"/>
  <c r="W438" i="1"/>
  <c r="X438" i="1" s="1"/>
  <c r="Y438" i="1" s="1"/>
  <c r="W505" i="1"/>
  <c r="X505" i="1" s="1"/>
  <c r="Y505" i="1" s="1"/>
  <c r="W372" i="1"/>
  <c r="X372" i="1"/>
  <c r="Y372" i="1" s="1"/>
  <c r="W365" i="1"/>
  <c r="X365" i="1" s="1"/>
  <c r="Y365" i="1" s="1"/>
  <c r="W99" i="1"/>
  <c r="X99" i="1"/>
  <c r="Y99" i="1" s="1"/>
  <c r="W484" i="1"/>
  <c r="X484" i="1" s="1"/>
  <c r="Y484" i="1" s="1"/>
  <c r="W10" i="1"/>
  <c r="X10" i="1" s="1"/>
  <c r="Y10" i="1" s="1"/>
  <c r="W395" i="1"/>
  <c r="X395" i="1" s="1"/>
  <c r="Y395" i="1" s="1"/>
  <c r="W474" i="1"/>
  <c r="X474" i="1" s="1"/>
  <c r="Y474" i="1" s="1"/>
  <c r="W221" i="1"/>
  <c r="X221" i="1" s="1"/>
  <c r="Y221" i="1" s="1"/>
  <c r="W443" i="1"/>
  <c r="X443" i="1"/>
  <c r="Y443" i="1" s="1"/>
  <c r="W206" i="1"/>
  <c r="X206" i="1" s="1"/>
  <c r="Y206" i="1" s="1"/>
  <c r="W485" i="1"/>
  <c r="X485" i="1" s="1"/>
  <c r="Y485" i="1" s="1"/>
  <c r="W407" i="1"/>
  <c r="X407" i="1" s="1"/>
  <c r="Y407" i="1" s="1"/>
  <c r="W71" i="1"/>
  <c r="X71" i="1"/>
  <c r="Y71" i="1" s="1"/>
  <c r="W412" i="1"/>
  <c r="X412" i="1" s="1"/>
  <c r="Y412" i="1" s="1"/>
  <c r="W310" i="1"/>
  <c r="X310" i="1"/>
  <c r="Y310" i="1"/>
  <c r="W316" i="1"/>
  <c r="X316" i="1" s="1"/>
  <c r="Y316" i="1" s="1"/>
  <c r="W315" i="1"/>
  <c r="X315" i="1"/>
  <c r="Y315" i="1" s="1"/>
  <c r="W345" i="1"/>
  <c r="X345" i="1" s="1"/>
  <c r="Y345" i="1"/>
  <c r="W419" i="1"/>
  <c r="X419" i="1" s="1"/>
  <c r="Y419" i="1" s="1"/>
  <c r="W58" i="1"/>
  <c r="X58" i="1" s="1"/>
  <c r="Y58" i="1"/>
  <c r="W93" i="1"/>
  <c r="X93" i="1" s="1"/>
  <c r="Y93" i="1" s="1"/>
  <c r="W390" i="1"/>
  <c r="X390" i="1" s="1"/>
  <c r="Y390" i="1" s="1"/>
  <c r="W62" i="1"/>
  <c r="X62" i="1" s="1"/>
  <c r="Y62" i="1" s="1"/>
  <c r="W7" i="1"/>
  <c r="X7" i="1" s="1"/>
  <c r="Y7" i="1" s="1"/>
  <c r="W88" i="1"/>
  <c r="X88" i="1" s="1"/>
  <c r="Y88" i="1" s="1"/>
  <c r="W219" i="1"/>
  <c r="X219" i="1" s="1"/>
  <c r="Y219" i="1" s="1"/>
  <c r="W160" i="1"/>
  <c r="X160" i="1" s="1"/>
  <c r="Y160" i="1" s="1"/>
  <c r="W127" i="1"/>
  <c r="X127" i="1" s="1"/>
  <c r="Y127" i="1" s="1"/>
  <c r="W410" i="1"/>
  <c r="X410" i="1" s="1"/>
  <c r="Y410" i="1" s="1"/>
  <c r="W486" i="1"/>
  <c r="X486" i="1" s="1"/>
  <c r="Y486" i="1" s="1"/>
  <c r="W197" i="1"/>
  <c r="X197" i="1" s="1"/>
  <c r="Y197" i="1" s="1"/>
  <c r="W198" i="1"/>
  <c r="X198" i="1" s="1"/>
  <c r="Y198" i="1" s="1"/>
  <c r="W8" i="1"/>
  <c r="X8" i="1"/>
  <c r="Y8" i="1" s="1"/>
  <c r="W205" i="1"/>
  <c r="X205" i="1" s="1"/>
  <c r="Y205" i="1" s="1"/>
  <c r="W180" i="1"/>
  <c r="X180" i="1" s="1"/>
  <c r="Y180" i="1" s="1"/>
  <c r="W195" i="1"/>
  <c r="X195" i="1" s="1"/>
  <c r="Y195" i="1" s="1"/>
  <c r="W323" i="1"/>
  <c r="X323" i="1" s="1"/>
  <c r="Y323" i="1" s="1"/>
  <c r="W132" i="1"/>
  <c r="X132" i="1" s="1"/>
  <c r="Y132" i="1" s="1"/>
  <c r="W275" i="1"/>
  <c r="X275" i="1" s="1"/>
  <c r="Y275" i="1" s="1"/>
  <c r="W398" i="1"/>
  <c r="X398" i="1" s="1"/>
  <c r="Y398" i="1" s="1"/>
  <c r="W9" i="1"/>
  <c r="X9" i="1" s="1"/>
  <c r="Y9" i="1" s="1"/>
  <c r="W309" i="1"/>
  <c r="X309" i="1" s="1"/>
  <c r="Y309" i="1" s="1"/>
  <c r="W371" i="1"/>
  <c r="X371" i="1" s="1"/>
  <c r="Y371" i="1" s="1"/>
  <c r="W373" i="1"/>
  <c r="X373" i="1" s="1"/>
  <c r="Y373" i="1" s="1"/>
  <c r="W382" i="1"/>
  <c r="X382" i="1" s="1"/>
  <c r="Y382" i="1" s="1"/>
  <c r="W377" i="1"/>
  <c r="X377" i="1" s="1"/>
  <c r="Y377" i="1" s="1"/>
  <c r="W238" i="1"/>
  <c r="X238" i="1" s="1"/>
  <c r="Y238" i="1" s="1"/>
  <c r="W285" i="1"/>
  <c r="X285" i="1" s="1"/>
  <c r="Y285" i="1" s="1"/>
  <c r="W376" i="1"/>
  <c r="X376" i="1" s="1"/>
  <c r="Y376" i="1" s="1"/>
  <c r="W355" i="1"/>
  <c r="X355" i="1" s="1"/>
  <c r="Y355" i="1" s="1"/>
  <c r="W379" i="1"/>
  <c r="X379" i="1" s="1"/>
  <c r="Y379" i="1" s="1"/>
  <c r="W383" i="1"/>
  <c r="X383" i="1" s="1"/>
  <c r="Y383" i="1" s="1"/>
  <c r="W30" i="1"/>
  <c r="X30" i="1"/>
  <c r="Y30" i="1" s="1"/>
  <c r="W459" i="1"/>
  <c r="X459" i="1" s="1"/>
  <c r="Y459" i="1" s="1"/>
  <c r="W384" i="1"/>
  <c r="X384" i="1" s="1"/>
  <c r="Y384" i="1" s="1"/>
  <c r="W324" i="1"/>
  <c r="X324" i="1" s="1"/>
  <c r="Y324" i="1" s="1"/>
  <c r="W463" i="1"/>
  <c r="X463" i="1" s="1"/>
  <c r="Y463" i="1" s="1"/>
  <c r="W37" i="1"/>
  <c r="X37" i="1" s="1"/>
  <c r="Y37" i="1" s="1"/>
  <c r="W4" i="1"/>
  <c r="X4" i="1" s="1"/>
  <c r="Y4" i="1" s="1"/>
  <c r="W111" i="1"/>
  <c r="X111" i="1" s="1"/>
  <c r="Y111" i="1" s="1"/>
  <c r="W244" i="1"/>
  <c r="X244" i="1"/>
  <c r="Y244" i="1" s="1"/>
  <c r="W213" i="1"/>
  <c r="X213" i="1" s="1"/>
  <c r="Y213" i="1" s="1"/>
  <c r="W280" i="1"/>
  <c r="X280" i="1"/>
  <c r="Y280" i="1" s="1"/>
  <c r="W121" i="1"/>
  <c r="X121" i="1" s="1"/>
  <c r="Y121" i="1" s="1"/>
  <c r="W169" i="1"/>
  <c r="X169" i="1" s="1"/>
  <c r="Y169" i="1" s="1"/>
  <c r="W162" i="1"/>
  <c r="X162" i="1" s="1"/>
  <c r="Y162" i="1" s="1"/>
  <c r="W199" i="1"/>
  <c r="X199" i="1" s="1"/>
  <c r="Y199" i="1" s="1"/>
  <c r="W480" i="1"/>
  <c r="X480" i="1" s="1"/>
  <c r="Y480" i="1"/>
  <c r="W509" i="1"/>
  <c r="X509" i="1" s="1"/>
  <c r="Y509" i="1" s="1"/>
  <c r="W385" i="1"/>
  <c r="X385" i="1" s="1"/>
  <c r="Y385" i="1" s="1"/>
  <c r="W87" i="1"/>
  <c r="X87" i="1" s="1"/>
  <c r="Y87" i="1" s="1"/>
  <c r="W57" i="1"/>
  <c r="X57" i="1" s="1"/>
  <c r="Y57" i="1" s="1"/>
  <c r="W370" i="1"/>
  <c r="X370" i="1" s="1"/>
  <c r="Y370" i="1" s="1"/>
  <c r="W329" i="1"/>
  <c r="X329" i="1" s="1"/>
  <c r="Y329" i="1" s="1"/>
  <c r="W462" i="1"/>
  <c r="X462" i="1" s="1"/>
  <c r="Y462" i="1" s="1"/>
  <c r="W22" i="1"/>
  <c r="X22" i="1" s="1"/>
  <c r="Y22" i="1" s="1"/>
  <c r="W120" i="1"/>
  <c r="X120" i="1"/>
  <c r="Y120" i="1" s="1"/>
  <c r="W143" i="1"/>
  <c r="X143" i="1" s="1"/>
  <c r="Y143" i="1" s="1"/>
  <c r="W263" i="1"/>
  <c r="X263" i="1"/>
  <c r="Y263" i="1" s="1"/>
  <c r="W409" i="1"/>
  <c r="X409" i="1" s="1"/>
  <c r="Y409" i="1" s="1"/>
  <c r="W440" i="1"/>
  <c r="X440" i="1" s="1"/>
  <c r="Y440" i="1" s="1"/>
  <c r="W430" i="1"/>
  <c r="X430" i="1" s="1"/>
  <c r="Y430" i="1" s="1"/>
  <c r="W40" i="1"/>
  <c r="X40" i="1" s="1"/>
  <c r="Y40" i="1" s="1"/>
  <c r="W173" i="1"/>
  <c r="X173" i="1" s="1"/>
  <c r="Y173" i="1" s="1"/>
  <c r="W270" i="1"/>
  <c r="X270" i="1"/>
  <c r="Y270" i="1" s="1"/>
  <c r="W273" i="1"/>
  <c r="X273" i="1" s="1"/>
  <c r="Y273" i="1" s="1"/>
  <c r="W151" i="1"/>
  <c r="X151" i="1" s="1"/>
  <c r="Y151" i="1" s="1"/>
  <c r="W89" i="1"/>
  <c r="X89" i="1" s="1"/>
  <c r="Y89" i="1" s="1"/>
  <c r="W39" i="1"/>
  <c r="X39" i="1" s="1"/>
  <c r="Y39" i="1" s="1"/>
  <c r="W444" i="1"/>
  <c r="X444" i="1" s="1"/>
  <c r="Y444" i="1" s="1"/>
  <c r="W510" i="1"/>
  <c r="X510" i="1" s="1"/>
  <c r="Y510" i="1" s="1"/>
  <c r="W68" i="1"/>
  <c r="X68" i="1" s="1"/>
  <c r="Y68" i="1" s="1"/>
  <c r="W260" i="1"/>
  <c r="X260" i="1" s="1"/>
  <c r="Y260" i="1" s="1"/>
  <c r="W185" i="1"/>
  <c r="X185" i="1" s="1"/>
  <c r="Y185" i="1" s="1"/>
  <c r="W156" i="1"/>
  <c r="X156" i="1" s="1"/>
  <c r="Y156" i="1" s="1"/>
  <c r="W133" i="1"/>
  <c r="X133" i="1" s="1"/>
  <c r="Y133" i="1" s="1"/>
  <c r="W104" i="1"/>
  <c r="X104" i="1" s="1"/>
  <c r="Y104" i="1" s="1"/>
  <c r="W24" i="1"/>
  <c r="X24" i="1" s="1"/>
  <c r="Y24" i="1" s="1"/>
  <c r="W45" i="1"/>
  <c r="X45" i="1" s="1"/>
  <c r="Y45" i="1" s="1"/>
  <c r="W41" i="1"/>
  <c r="X41" i="1" s="1"/>
  <c r="Y41" i="1" s="1"/>
  <c r="W277" i="1"/>
  <c r="X277" i="1" s="1"/>
  <c r="Y277" i="1" s="1"/>
  <c r="W232" i="1"/>
  <c r="X232" i="1" s="1"/>
  <c r="Y232" i="1" s="1"/>
  <c r="W503" i="1"/>
  <c r="X503" i="1" s="1"/>
  <c r="Y503" i="1" s="1"/>
  <c r="W288" i="1"/>
  <c r="X288" i="1" s="1"/>
  <c r="Y288" i="1" s="1"/>
  <c r="W15" i="1"/>
  <c r="X15" i="1" s="1"/>
  <c r="Y15" i="1" s="1"/>
  <c r="W359" i="1"/>
  <c r="X359" i="1" s="1"/>
  <c r="Y359" i="1" s="1"/>
  <c r="W357" i="1"/>
  <c r="X357" i="1" s="1"/>
  <c r="Y357" i="1" s="1"/>
  <c r="W343" i="1"/>
  <c r="X343" i="1" s="1"/>
  <c r="Y343" i="1" s="1"/>
  <c r="W448" i="1"/>
  <c r="X448" i="1" s="1"/>
  <c r="Y448" i="1" s="1"/>
  <c r="W35" i="1"/>
  <c r="X35" i="1" s="1"/>
  <c r="Y35" i="1" s="1"/>
  <c r="W302" i="1"/>
  <c r="X302" i="1"/>
  <c r="Y302" i="1" s="1"/>
  <c r="W14" i="1"/>
  <c r="X14" i="1" s="1"/>
  <c r="Y14" i="1" s="1"/>
  <c r="W69" i="1"/>
  <c r="X69" i="1" s="1"/>
  <c r="Y69" i="1" s="1"/>
  <c r="W165" i="1"/>
  <c r="X165" i="1" s="1"/>
  <c r="Y165" i="1" s="1"/>
  <c r="W243" i="1"/>
  <c r="X243" i="1" s="1"/>
  <c r="Y243" i="1" s="1"/>
  <c r="W255" i="1"/>
  <c r="X255" i="1" s="1"/>
  <c r="Y255" i="1"/>
  <c r="W218" i="1"/>
  <c r="X218" i="1" s="1"/>
  <c r="Y218" i="1" s="1"/>
  <c r="W51" i="1"/>
  <c r="X51" i="1" s="1"/>
  <c r="Y51" i="1" s="1"/>
  <c r="W317" i="1"/>
  <c r="X317" i="1" s="1"/>
  <c r="Y317" i="1" s="1"/>
  <c r="W318" i="1"/>
  <c r="X318" i="1" s="1"/>
  <c r="Y318" i="1" s="1"/>
  <c r="W319" i="1"/>
  <c r="X319" i="1"/>
  <c r="Y319" i="1" s="1"/>
  <c r="W109" i="1"/>
  <c r="X109" i="1" s="1"/>
  <c r="Y109" i="1" s="1"/>
  <c r="W18" i="1"/>
  <c r="X18" i="1" s="1"/>
  <c r="Y18" i="1" s="1"/>
  <c r="W32" i="1"/>
  <c r="X32" i="1" s="1"/>
  <c r="Y32" i="1" s="1"/>
  <c r="W479" i="1"/>
  <c r="X479" i="1"/>
  <c r="Y479" i="1" s="1"/>
  <c r="W78" i="1"/>
  <c r="X78" i="1" s="1"/>
  <c r="Y78" i="1" s="1"/>
  <c r="W230" i="1"/>
  <c r="X230" i="1"/>
  <c r="Y230" i="1"/>
  <c r="W250" i="1"/>
  <c r="X250" i="1" s="1"/>
  <c r="Y250" i="1" s="1"/>
  <c r="W179" i="1"/>
  <c r="X179" i="1"/>
  <c r="Y179" i="1" s="1"/>
  <c r="W228" i="1"/>
  <c r="X228" i="1" s="1"/>
  <c r="Y228" i="1" s="1"/>
  <c r="W366" i="1"/>
  <c r="X366" i="1" s="1"/>
  <c r="Y366" i="1" s="1"/>
  <c r="W13" i="1"/>
  <c r="X13" i="1" s="1"/>
  <c r="Y13" i="1" s="1"/>
  <c r="W44" i="1"/>
  <c r="X44" i="1" s="1"/>
  <c r="Y44" i="1" s="1"/>
  <c r="W226" i="1"/>
  <c r="X226" i="1" s="1"/>
  <c r="Y226" i="1" s="1"/>
  <c r="W360" i="1"/>
  <c r="X360" i="1" s="1"/>
  <c r="Y360" i="1" s="1"/>
  <c r="W265" i="1"/>
  <c r="X265" i="1" s="1"/>
  <c r="Y265" i="1" s="1"/>
  <c r="W294" i="1"/>
  <c r="X294" i="1"/>
  <c r="Y294" i="1" s="1"/>
  <c r="W453" i="1"/>
  <c r="X453" i="1" s="1"/>
  <c r="Y453" i="1" s="1"/>
  <c r="W73" i="1"/>
  <c r="X73" i="1" s="1"/>
  <c r="Y73" i="1" s="1"/>
  <c r="W82" i="1"/>
  <c r="X82" i="1" s="1"/>
  <c r="Y82" i="1" s="1"/>
  <c r="W420" i="1"/>
  <c r="X420" i="1" s="1"/>
  <c r="Y420" i="1" s="1"/>
  <c r="W450" i="1"/>
  <c r="X450" i="1" s="1"/>
  <c r="Y450" i="1" s="1"/>
  <c r="W464" i="1"/>
  <c r="X464" i="1" s="1"/>
  <c r="Y464" i="1" s="1"/>
  <c r="W50" i="1"/>
  <c r="X50" i="1" s="1"/>
  <c r="Y50" i="1" s="1"/>
  <c r="W300" i="1"/>
  <c r="X300" i="1"/>
  <c r="Y300" i="1" s="1"/>
  <c r="W102" i="1"/>
  <c r="X102" i="1" s="1"/>
  <c r="Y102" i="1" s="1"/>
  <c r="W55" i="1"/>
  <c r="X55" i="1" s="1"/>
  <c r="Y55" i="1" s="1"/>
  <c r="W368" i="1"/>
  <c r="X368" i="1" s="1"/>
  <c r="Y368" i="1" s="1"/>
  <c r="W380" i="1"/>
  <c r="X380" i="1"/>
  <c r="Y380" i="1" s="1"/>
  <c r="W126" i="1"/>
  <c r="X126" i="1" s="1"/>
  <c r="Y126" i="1" s="1"/>
  <c r="W83" i="1"/>
  <c r="X83" i="1" s="1"/>
  <c r="Y83" i="1" s="1"/>
  <c r="W290" i="1"/>
  <c r="X290" i="1" s="1"/>
  <c r="Y290" i="1" s="1"/>
  <c r="W289" i="1"/>
  <c r="X289" i="1" s="1"/>
  <c r="Y289" i="1" s="1"/>
  <c r="W311" i="1"/>
  <c r="X311" i="1" s="1"/>
  <c r="Y311" i="1" s="1"/>
  <c r="W458" i="1"/>
  <c r="X458" i="1" s="1"/>
  <c r="Y458" i="1" s="1"/>
  <c r="W293" i="1"/>
  <c r="X293" i="1" s="1"/>
  <c r="Y293" i="1" s="1"/>
  <c r="W85" i="1"/>
  <c r="X85" i="1" s="1"/>
  <c r="Y85" i="1" s="1"/>
  <c r="W101" i="1"/>
  <c r="X101" i="1" s="1"/>
  <c r="Y101" i="1" s="1"/>
  <c r="W204" i="1"/>
  <c r="X204" i="1" s="1"/>
  <c r="Y204" i="1" s="1"/>
  <c r="W163" i="1"/>
  <c r="X163" i="1" s="1"/>
  <c r="Y163" i="1" s="1"/>
  <c r="W148" i="1"/>
  <c r="X148" i="1" s="1"/>
  <c r="Y148" i="1" s="1"/>
  <c r="W77" i="1"/>
  <c r="X77" i="1" s="1"/>
  <c r="Y77" i="1" s="1"/>
  <c r="W272" i="1"/>
  <c r="X272" i="1"/>
  <c r="Y272" i="1" s="1"/>
  <c r="W330" i="1"/>
  <c r="X330" i="1" s="1"/>
  <c r="Y330" i="1" s="1"/>
  <c r="W306" i="1"/>
  <c r="X306" i="1"/>
  <c r="Y306" i="1" s="1"/>
  <c r="W312" i="1"/>
  <c r="X312" i="1" s="1"/>
  <c r="Y312" i="1" s="1"/>
  <c r="W325" i="1"/>
  <c r="X325" i="1" s="1"/>
  <c r="Y325" i="1" s="1"/>
  <c r="W399" i="1"/>
  <c r="X399" i="1" s="1"/>
  <c r="Y399" i="1" s="1"/>
  <c r="W26" i="1"/>
  <c r="X26" i="1" s="1"/>
  <c r="Y26" i="1" s="1"/>
  <c r="W506" i="1"/>
  <c r="X506" i="1" s="1"/>
  <c r="Y506" i="1" s="1"/>
  <c r="W487" i="1"/>
  <c r="X487" i="1" s="1"/>
  <c r="Y487" i="1" s="1"/>
  <c r="W415" i="1"/>
  <c r="X415" i="1" s="1"/>
  <c r="Y415" i="1" s="1"/>
  <c r="W98" i="1"/>
  <c r="X98" i="1"/>
  <c r="Y98" i="1" s="1"/>
  <c r="W80" i="1"/>
  <c r="X80" i="1" s="1"/>
  <c r="Y80" i="1" s="1"/>
  <c r="W233" i="1"/>
  <c r="X233" i="1" s="1"/>
  <c r="Y233" i="1" s="1"/>
  <c r="W97" i="1"/>
  <c r="X97" i="1" s="1"/>
  <c r="Y97" i="1" s="1"/>
  <c r="W86" i="1"/>
  <c r="X86" i="1" s="1"/>
  <c r="Y86" i="1" s="1"/>
  <c r="W79" i="1"/>
  <c r="X79" i="1" s="1"/>
  <c r="Y79" i="1" s="1"/>
  <c r="W212" i="1"/>
  <c r="X212" i="1" s="1"/>
  <c r="Y212" i="1" s="1"/>
  <c r="W207" i="1"/>
  <c r="X207" i="1" s="1"/>
  <c r="Y207" i="1" s="1"/>
  <c r="W340" i="1"/>
  <c r="X340" i="1" s="1"/>
  <c r="Y340" i="1" s="1"/>
  <c r="W47" i="1"/>
  <c r="X47" i="1" s="1"/>
  <c r="Y47" i="1" s="1"/>
  <c r="W291" i="1"/>
  <c r="X291" i="1" s="1"/>
  <c r="Y291" i="1" s="1"/>
  <c r="W74" i="1"/>
  <c r="X74" i="1" s="1"/>
  <c r="Y74" i="1" s="1"/>
  <c r="W90" i="1"/>
  <c r="X90" i="1" s="1"/>
  <c r="Y90" i="1" s="1"/>
  <c r="W61" i="1"/>
  <c r="X61" i="1" s="1"/>
  <c r="Y61" i="1" s="1"/>
  <c r="W70" i="1"/>
  <c r="X70" i="1"/>
  <c r="Y70" i="1" s="1"/>
  <c r="W23" i="1"/>
  <c r="X23" i="1" s="1"/>
  <c r="Y23" i="1" s="1"/>
  <c r="W234" i="1"/>
  <c r="X234" i="1" s="1"/>
  <c r="Y234" i="1" s="1"/>
  <c r="W159" i="1"/>
  <c r="X159" i="1" s="1"/>
  <c r="Y159" i="1" s="1"/>
  <c r="W511" i="1"/>
  <c r="X511" i="1" s="1"/>
  <c r="Y511" i="1" s="1"/>
  <c r="W338" i="1"/>
  <c r="X338" i="1" s="1"/>
  <c r="Y338" i="1" s="1"/>
  <c r="W353" i="1"/>
  <c r="X353" i="1" s="1"/>
  <c r="Y353" i="1" s="1"/>
  <c r="W445" i="1"/>
  <c r="X445" i="1" s="1"/>
  <c r="Y445" i="1" s="1"/>
  <c r="W114" i="1"/>
  <c r="X114" i="1" s="1"/>
  <c r="Y114" i="1" s="1"/>
  <c r="W54" i="1"/>
  <c r="X54" i="1" s="1"/>
  <c r="Y54" i="1" s="1"/>
  <c r="W149" i="1"/>
  <c r="X149" i="1" s="1"/>
  <c r="Y149" i="1" s="1"/>
  <c r="W135" i="1"/>
  <c r="X135" i="1" s="1"/>
  <c r="Y135" i="1" s="1"/>
  <c r="W134" i="1"/>
  <c r="X134" i="1" s="1"/>
  <c r="Y134" i="1" s="1"/>
  <c r="W136" i="1"/>
  <c r="X136" i="1" s="1"/>
  <c r="Y136" i="1" s="1"/>
  <c r="W512" i="1"/>
  <c r="X512" i="1" s="1"/>
  <c r="Y512" i="1" s="1"/>
  <c r="W72" i="1"/>
  <c r="X72" i="1" s="1"/>
  <c r="Y72" i="1" s="1"/>
  <c r="W396" i="1"/>
  <c r="X396" i="1" s="1"/>
  <c r="Y396" i="1" s="1"/>
  <c r="W513" i="1"/>
  <c r="X513" i="1" s="1"/>
  <c r="Y513" i="1" s="1"/>
  <c r="W5" i="1"/>
  <c r="X5" i="1" s="1"/>
  <c r="Y5" i="1" s="1"/>
  <c r="W267" i="1"/>
  <c r="X267" i="1" s="1"/>
  <c r="Y267" i="1" s="1"/>
  <c r="W264" i="1"/>
  <c r="X264" i="1"/>
  <c r="Y264" i="1" s="1"/>
  <c r="W225" i="1"/>
  <c r="X225" i="1" s="1"/>
  <c r="Y225" i="1" s="1"/>
  <c r="W259" i="1"/>
  <c r="X259" i="1" s="1"/>
  <c r="Y259" i="1" s="1"/>
  <c r="W181" i="1"/>
  <c r="X181" i="1" s="1"/>
  <c r="Y181" i="1" s="1"/>
  <c r="W268" i="1"/>
  <c r="X268" i="1" s="1"/>
  <c r="Y268" i="1" s="1"/>
  <c r="W261" i="1"/>
  <c r="X261" i="1" s="1"/>
  <c r="Y261" i="1" s="1"/>
  <c r="W231" i="1"/>
  <c r="X231" i="1" s="1"/>
  <c r="Y231" i="1" s="1"/>
  <c r="W276" i="1"/>
  <c r="X276" i="1" s="1"/>
  <c r="Y276" i="1" s="1"/>
  <c r="W182" i="1"/>
  <c r="X182" i="1" s="1"/>
  <c r="Y182" i="1" s="1"/>
  <c r="W177" i="1"/>
  <c r="X177" i="1" s="1"/>
  <c r="Y177" i="1" s="1"/>
  <c r="W488" i="1"/>
  <c r="X488" i="1" s="1"/>
  <c r="Y488" i="1" s="1"/>
  <c r="W489" i="1"/>
  <c r="X489" i="1" s="1"/>
  <c r="Y489" i="1" s="1"/>
  <c r="W76" i="1"/>
  <c r="X76" i="1"/>
  <c r="Y76" i="1" s="1"/>
  <c r="W59" i="1"/>
  <c r="X59" i="1" s="1"/>
  <c r="Y59" i="1" s="1"/>
  <c r="W200" i="1"/>
  <c r="X200" i="1" s="1"/>
  <c r="Y200" i="1" s="1"/>
  <c r="W91" i="1"/>
  <c r="X91" i="1" s="1"/>
  <c r="Y91" i="1" s="1"/>
  <c r="W235" i="1"/>
  <c r="X235" i="1" s="1"/>
  <c r="Y235" i="1" s="1"/>
  <c r="W240" i="1"/>
  <c r="X240" i="1" s="1"/>
  <c r="Y240" i="1" s="1"/>
  <c r="W473" i="1"/>
  <c r="X473" i="1" s="1"/>
  <c r="Y473" i="1" s="1"/>
  <c r="W504" i="1"/>
  <c r="X504" i="1" s="1"/>
  <c r="Y504" i="1"/>
  <c r="W42" i="1"/>
  <c r="X42" i="1" s="1"/>
  <c r="Y42" i="1" s="1"/>
  <c r="W203" i="1"/>
  <c r="X203" i="1" s="1"/>
  <c r="Y203" i="1" s="1"/>
  <c r="W375" i="1"/>
  <c r="X375" i="1" s="1"/>
  <c r="Y375" i="1" s="1"/>
  <c r="W394" i="1"/>
  <c r="X394" i="1" s="1"/>
  <c r="Y394" i="1" s="1"/>
  <c r="W110" i="1"/>
  <c r="X110" i="1"/>
  <c r="Y110" i="1" s="1"/>
  <c r="W64" i="1"/>
  <c r="X64" i="1" s="1"/>
  <c r="Y64" i="1"/>
  <c r="W34" i="1"/>
  <c r="X34" i="1" s="1"/>
  <c r="Y34" i="1" s="1"/>
  <c r="W46" i="1"/>
  <c r="X46" i="1" s="1"/>
  <c r="Y46" i="1" s="1"/>
  <c r="W296" i="1"/>
  <c r="X296" i="1" s="1"/>
  <c r="Y296" i="1" s="1"/>
  <c r="W304" i="1"/>
  <c r="X304" i="1" s="1"/>
  <c r="Y304" i="1" s="1"/>
  <c r="W303" i="1"/>
  <c r="X303" i="1" s="1"/>
  <c r="Y303" i="1" s="1"/>
  <c r="W183" i="1"/>
  <c r="X183" i="1" s="1"/>
  <c r="Y183" i="1"/>
  <c r="W103" i="1"/>
  <c r="X103" i="1" s="1"/>
  <c r="Y103" i="1" s="1"/>
  <c r="W27" i="1"/>
  <c r="X27" i="1" s="1"/>
  <c r="Y27" i="1" s="1"/>
  <c r="W457" i="1"/>
  <c r="X457" i="1" s="1"/>
  <c r="Y457" i="1" s="1"/>
  <c r="W475" i="1"/>
  <c r="X475" i="1" s="1"/>
  <c r="Y475" i="1" s="1"/>
  <c r="W472" i="1"/>
  <c r="X472" i="1" s="1"/>
  <c r="Y472" i="1" s="1"/>
  <c r="W350" i="1"/>
  <c r="X350" i="1" s="1"/>
  <c r="Y350" i="1" s="1"/>
  <c r="W364" i="1"/>
  <c r="X364" i="1" s="1"/>
  <c r="Y364" i="1" s="1"/>
  <c r="W361" i="1"/>
  <c r="X361" i="1" s="1"/>
  <c r="Y361" i="1" s="1"/>
  <c r="W333" i="1"/>
  <c r="X333" i="1" s="1"/>
  <c r="Y333" i="1" s="1"/>
  <c r="W346" i="1"/>
  <c r="X346" i="1" s="1"/>
  <c r="Y346" i="1" s="1"/>
  <c r="W351" i="1"/>
  <c r="X351" i="1" s="1"/>
  <c r="Y351" i="1" s="1"/>
  <c r="W352" i="1"/>
  <c r="X352" i="1" s="1"/>
  <c r="Y352" i="1" s="1"/>
  <c r="W334" i="1"/>
  <c r="X334" i="1" s="1"/>
  <c r="Y334" i="1" s="1"/>
  <c r="W67" i="1"/>
  <c r="X67" i="1" s="1"/>
  <c r="Y67" i="1" s="1"/>
  <c r="W214" i="1"/>
  <c r="X214" i="1" s="1"/>
  <c r="Y214" i="1" s="1"/>
  <c r="W158" i="1"/>
  <c r="X158" i="1" s="1"/>
  <c r="Y158" i="1" s="1"/>
  <c r="W241" i="1"/>
  <c r="X241" i="1" s="1"/>
  <c r="Y241" i="1" s="1"/>
  <c r="W490" i="1"/>
  <c r="X490" i="1" s="1"/>
  <c r="Y490" i="1" s="1"/>
  <c r="W49" i="1"/>
  <c r="X49" i="1" s="1"/>
  <c r="Y49" i="1" s="1"/>
  <c r="W437" i="1"/>
  <c r="X437" i="1" s="1"/>
  <c r="Y437" i="1" s="1"/>
  <c r="W107" i="1"/>
  <c r="X107" i="1" s="1"/>
  <c r="Y107" i="1" s="1"/>
  <c r="W421" i="1"/>
  <c r="X421" i="1" s="1"/>
  <c r="Y421" i="1" s="1"/>
  <c r="W154" i="1"/>
  <c r="X154" i="1" s="1"/>
  <c r="Y154" i="1" s="1"/>
  <c r="W441" i="1"/>
  <c r="X441" i="1" s="1"/>
  <c r="Y441" i="1" s="1"/>
  <c r="W115" i="1"/>
  <c r="X115" i="1" s="1"/>
  <c r="Y115" i="1" s="1"/>
  <c r="W408" i="1"/>
  <c r="X408" i="1" s="1"/>
  <c r="Y408" i="1" s="1"/>
  <c r="W471" i="1"/>
  <c r="X471" i="1" s="1"/>
  <c r="Y471" i="1" s="1"/>
  <c r="W405" i="1"/>
  <c r="X405" i="1" s="1"/>
  <c r="Y405" i="1" s="1"/>
  <c r="W153" i="1"/>
  <c r="X153" i="1" s="1"/>
  <c r="Y153" i="1" s="1"/>
  <c r="W339" i="1"/>
  <c r="X339" i="1" s="1"/>
  <c r="Y339" i="1" s="1"/>
  <c r="W256" i="1"/>
  <c r="X256" i="1" s="1"/>
  <c r="Y256" i="1" s="1"/>
  <c r="W95" i="1"/>
  <c r="X95" i="1" s="1"/>
  <c r="Y95" i="1" s="1"/>
  <c r="W175" i="1"/>
  <c r="X175" i="1" s="1"/>
  <c r="Y175" i="1" s="1"/>
  <c r="W514" i="1"/>
  <c r="X514" i="1" s="1"/>
  <c r="Y514" i="1" s="1"/>
  <c r="W187" i="1"/>
  <c r="X187" i="1" s="1"/>
  <c r="Y187" i="1" s="1"/>
  <c r="W201" i="1"/>
  <c r="X201" i="1" s="1"/>
  <c r="Y201" i="1" s="1"/>
  <c r="W123" i="1"/>
  <c r="X123" i="1" s="1"/>
  <c r="Y123" i="1" s="1"/>
  <c r="W11" i="1"/>
  <c r="X11" i="1" s="1"/>
  <c r="Y11" i="1" s="1"/>
  <c r="W281" i="1"/>
  <c r="X281" i="1" s="1"/>
  <c r="Y281" i="1" s="1"/>
  <c r="W188" i="1"/>
  <c r="X188" i="1" s="1"/>
  <c r="Y188" i="1" s="1"/>
  <c r="W147" i="1"/>
  <c r="X147" i="1" s="1"/>
  <c r="Y147" i="1" s="1"/>
  <c r="W320" i="1"/>
  <c r="X320" i="1" s="1"/>
  <c r="Y320" i="1" s="1"/>
  <c r="W31" i="1"/>
  <c r="X31" i="1" s="1"/>
  <c r="Y31" i="1" s="1"/>
  <c r="W451" i="1"/>
  <c r="X451" i="1" s="1"/>
  <c r="Y451" i="1" s="1"/>
  <c r="W282" i="1"/>
  <c r="X282" i="1" s="1"/>
  <c r="Y282" i="1" s="1"/>
  <c r="W186" i="1"/>
  <c r="X186" i="1" s="1"/>
  <c r="Y186" i="1" s="1"/>
  <c r="W292" i="1"/>
  <c r="X292" i="1" s="1"/>
  <c r="Y292" i="1" s="1"/>
  <c r="W491" i="1"/>
  <c r="X491" i="1" s="1"/>
  <c r="Y491" i="1" s="1"/>
  <c r="W251" i="1"/>
  <c r="X251" i="1" s="1"/>
  <c r="Y251" i="1" s="1"/>
  <c r="W460" i="1"/>
  <c r="X460" i="1" s="1"/>
  <c r="Y460" i="1" s="1"/>
  <c r="W248" i="1"/>
  <c r="X248" i="1" s="1"/>
  <c r="Y248" i="1" s="1"/>
  <c r="W411" i="1"/>
  <c r="X411" i="1" s="1"/>
  <c r="Y411" i="1" s="1"/>
  <c r="W313" i="1"/>
  <c r="X313" i="1" s="1"/>
  <c r="Y313" i="1" s="1"/>
  <c r="W349" i="1"/>
  <c r="X349" i="1" s="1"/>
  <c r="Y349" i="1" s="1"/>
  <c r="W439" i="1"/>
  <c r="X439" i="1" s="1"/>
  <c r="Y439" i="1" s="1"/>
  <c r="W258" i="1"/>
  <c r="X258" i="1"/>
  <c r="Y258" i="1" s="1"/>
  <c r="W332" i="1"/>
  <c r="X332" i="1" s="1"/>
  <c r="Y332" i="1" s="1"/>
  <c r="W427" i="1"/>
  <c r="X427" i="1"/>
  <c r="Y427" i="1" s="1"/>
  <c r="W29" i="1"/>
  <c r="X29" i="1" s="1"/>
  <c r="Y29" i="1" s="1"/>
  <c r="W328" i="1"/>
  <c r="X328" i="1" s="1"/>
  <c r="Y328" i="1" s="1"/>
  <c r="W388" i="1"/>
  <c r="X388" i="1" s="1"/>
  <c r="Y388" i="1" s="1"/>
  <c r="W278" i="1"/>
  <c r="X278" i="1" s="1"/>
  <c r="Y278" i="1" s="1"/>
  <c r="W224" i="1"/>
  <c r="X224" i="1" s="1"/>
  <c r="Y224" i="1" s="1"/>
  <c r="W389" i="1"/>
  <c r="X389" i="1" s="1"/>
  <c r="Y389" i="1" s="1"/>
  <c r="W157" i="1"/>
  <c r="X157" i="1" s="1"/>
  <c r="Y157" i="1" s="1"/>
  <c r="W252" i="1"/>
  <c r="X252" i="1" s="1"/>
  <c r="Y252" i="1" s="1"/>
  <c r="W369" i="1"/>
  <c r="X369" i="1" s="1"/>
  <c r="Y369" i="1" s="1"/>
  <c r="W295" i="1"/>
  <c r="X295" i="1" s="1"/>
  <c r="Y295" i="1" s="1"/>
  <c r="W446" i="1"/>
  <c r="X446" i="1" s="1"/>
  <c r="Y446" i="1" s="1"/>
  <c r="W210" i="1"/>
  <c r="X210" i="1" s="1"/>
  <c r="Y210" i="1" s="1"/>
  <c r="W299" i="1"/>
  <c r="X299" i="1" s="1"/>
  <c r="Y299" i="1" s="1"/>
  <c r="W492" i="1"/>
  <c r="X492" i="1" s="1"/>
  <c r="Y492" i="1" s="1"/>
  <c r="W493" i="1"/>
  <c r="X493" i="1" s="1"/>
  <c r="Y493" i="1" s="1"/>
  <c r="W494" i="1"/>
  <c r="X494" i="1" s="1"/>
  <c r="Y494" i="1" s="1"/>
  <c r="W21" i="1"/>
  <c r="X21" i="1" s="1"/>
  <c r="Y21" i="1" s="1"/>
  <c r="W387" i="1"/>
  <c r="X387" i="1" s="1"/>
  <c r="Y387" i="1" s="1"/>
  <c r="W116" i="1"/>
  <c r="X116" i="1" s="1"/>
  <c r="Y116" i="1" s="1"/>
  <c r="W215" i="1"/>
  <c r="X215" i="1" s="1"/>
  <c r="Y215" i="1" s="1"/>
  <c r="W347" i="1"/>
  <c r="X347" i="1" s="1"/>
  <c r="Y347" i="1" s="1"/>
  <c r="W271" i="1"/>
  <c r="X271" i="1" s="1"/>
  <c r="Y271" i="1" s="1"/>
  <c r="W196" i="1"/>
  <c r="X196" i="1" s="1"/>
  <c r="Y196" i="1" s="1"/>
  <c r="W202" i="1"/>
  <c r="X202" i="1" s="1"/>
  <c r="Y202" i="1" s="1"/>
  <c r="W222" i="1"/>
  <c r="X222" i="1"/>
  <c r="Y222" i="1" s="1"/>
  <c r="W406" i="1"/>
  <c r="X406" i="1" s="1"/>
  <c r="Y406" i="1" s="1"/>
  <c r="W38" i="1"/>
  <c r="X38" i="1" s="1"/>
  <c r="Y38" i="1" s="1"/>
  <c r="W140" i="1"/>
  <c r="X140" i="1" s="1"/>
  <c r="Y140" i="1" s="1"/>
  <c r="W171" i="1"/>
  <c r="X171" i="1"/>
  <c r="Y171" i="1" s="1"/>
  <c r="W386" i="1"/>
  <c r="X386" i="1" s="1"/>
  <c r="Y386" i="1" s="1"/>
  <c r="W142" i="1"/>
  <c r="X142" i="1" s="1"/>
  <c r="Y142" i="1" s="1"/>
  <c r="W216" i="1"/>
  <c r="X216" i="1" s="1"/>
  <c r="Y216" i="1" s="1"/>
  <c r="W220" i="1"/>
  <c r="X220" i="1" s="1"/>
  <c r="Y220" i="1" s="1"/>
  <c r="W495" i="1"/>
  <c r="X495" i="1"/>
  <c r="Y495" i="1" s="1"/>
  <c r="W48" i="1"/>
  <c r="X48" i="1" s="1"/>
  <c r="Y48" i="1" s="1"/>
  <c r="W391" i="1"/>
  <c r="X391" i="1"/>
  <c r="Y391" i="1" s="1"/>
  <c r="W449" i="1"/>
  <c r="X449" i="1" s="1"/>
  <c r="Y449" i="1" s="1"/>
  <c r="W279" i="1"/>
  <c r="X279" i="1"/>
  <c r="Y279" i="1" s="1"/>
  <c r="W321" i="1"/>
  <c r="X321" i="1" s="1"/>
  <c r="Y321" i="1" s="1"/>
  <c r="W496" i="1"/>
  <c r="X496" i="1" s="1"/>
  <c r="Y496" i="1" s="1"/>
  <c r="W497" i="1"/>
  <c r="X497" i="1" s="1"/>
  <c r="Y497" i="1" s="1"/>
  <c r="W308" i="1"/>
  <c r="X308" i="1" s="1"/>
  <c r="Y308" i="1" s="1"/>
  <c r="W33" i="1"/>
  <c r="X33" i="1" s="1"/>
  <c r="Y33" i="1" s="1"/>
  <c r="W401" i="1"/>
  <c r="X401" i="1" s="1"/>
  <c r="Y401" i="1" s="1"/>
  <c r="W418" i="1"/>
  <c r="X418" i="1" s="1"/>
  <c r="Y418" i="1" s="1"/>
  <c r="W432" i="1"/>
  <c r="X432" i="1" s="1"/>
  <c r="Y432" i="1" s="1"/>
  <c r="W498" i="1"/>
  <c r="X498" i="1" s="1"/>
  <c r="Y498" i="1" s="1"/>
  <c r="W499" i="1"/>
  <c r="X499" i="1" s="1"/>
  <c r="Y499" i="1" s="1"/>
  <c r="W152" i="1"/>
  <c r="X152" i="1"/>
  <c r="Y152" i="1" s="1"/>
  <c r="W194" i="1"/>
  <c r="X194" i="1" s="1"/>
  <c r="Y194" i="1" s="1"/>
  <c r="W404" i="1"/>
  <c r="X404" i="1" s="1"/>
  <c r="Y404" i="1" s="1"/>
  <c r="W239" i="1"/>
  <c r="X239" i="1" s="1"/>
  <c r="Y239" i="1" s="1"/>
  <c r="W209" i="1"/>
  <c r="X209" i="1" s="1"/>
  <c r="Y209" i="1" s="1"/>
  <c r="W66" i="1"/>
  <c r="X66" i="1" s="1"/>
  <c r="Y66" i="1" s="1"/>
  <c r="W155" i="1"/>
  <c r="X155" i="1" s="1"/>
  <c r="Y155" i="1" s="1"/>
  <c r="W138" i="1"/>
  <c r="X138" i="1" s="1"/>
  <c r="Y138" i="1" s="1"/>
  <c r="W75" i="1"/>
  <c r="X75" i="1" s="1"/>
  <c r="Y75" i="1" s="1"/>
  <c r="W269" i="1"/>
  <c r="X269" i="1" s="1"/>
  <c r="Y269" i="1" s="1"/>
  <c r="W184" i="1"/>
  <c r="X184" i="1" s="1"/>
  <c r="Y184" i="1" s="1"/>
  <c r="W167" i="1"/>
  <c r="X167" i="1" s="1"/>
  <c r="Y167" i="1" s="1"/>
  <c r="W191" i="1"/>
  <c r="X191" i="1" s="1"/>
  <c r="Y191" i="1" s="1"/>
  <c r="W63" i="1"/>
  <c r="X63" i="1" s="1"/>
  <c r="Y63" i="1" s="1"/>
  <c r="W283" i="1"/>
  <c r="X283" i="1" s="1"/>
  <c r="Y283" i="1" s="1"/>
  <c r="W236" i="1"/>
  <c r="X236" i="1" s="1"/>
  <c r="Y236" i="1" s="1"/>
  <c r="W25" i="1"/>
  <c r="X25" i="1" s="1"/>
  <c r="Y25" i="1" s="1"/>
  <c r="W249" i="1"/>
  <c r="X249" i="1" s="1"/>
  <c r="Y249" i="1" s="1"/>
  <c r="W476" i="1"/>
  <c r="X476" i="1" s="1"/>
  <c r="Y476" i="1" s="1"/>
  <c r="W477" i="1"/>
  <c r="X477" i="1" s="1"/>
  <c r="Y477" i="1" s="1"/>
  <c r="W52" i="1"/>
  <c r="X52" i="1" s="1"/>
  <c r="Y52" i="1" s="1"/>
  <c r="W297" i="1"/>
  <c r="X297" i="1" s="1"/>
  <c r="Y297" i="1" s="1"/>
  <c r="W298" i="1"/>
  <c r="X298" i="1" s="1"/>
  <c r="Y298" i="1" s="1"/>
  <c r="W6" i="1"/>
  <c r="X6" i="1" s="1"/>
  <c r="Y6" i="1" s="1"/>
  <c r="W112" i="1"/>
  <c r="X112" i="1"/>
  <c r="Y112" i="1" s="1"/>
  <c r="W223" i="1"/>
  <c r="X223" i="1" s="1"/>
  <c r="Y223" i="1" s="1"/>
  <c r="W397" i="1"/>
  <c r="X397" i="1" s="1"/>
  <c r="Y397" i="1" s="1"/>
  <c r="W192" i="1"/>
  <c r="X192" i="1" s="1"/>
  <c r="Y192" i="1" s="1"/>
  <c r="W170" i="1"/>
  <c r="X170" i="1" s="1"/>
  <c r="Y170" i="1" s="1"/>
  <c r="W262" i="1"/>
  <c r="X262" i="1" s="1"/>
  <c r="Y262" i="1" s="1"/>
  <c r="W287" i="1"/>
  <c r="X287" i="1" s="1"/>
  <c r="Y287" i="1" s="1"/>
  <c r="W478" i="1"/>
  <c r="X478" i="1" s="1"/>
  <c r="Y478" i="1" s="1"/>
  <c r="W500" i="1"/>
  <c r="X500" i="1" s="1"/>
  <c r="Y500" i="1" s="1"/>
  <c r="W105" i="1"/>
  <c r="X105" i="1" s="1"/>
  <c r="Y105" i="1" s="1"/>
  <c r="W174" i="1"/>
  <c r="X174" i="1" s="1"/>
  <c r="Y174" i="1" s="1"/>
  <c r="W124" i="1"/>
  <c r="X124" i="1" s="1"/>
  <c r="Y124" i="1" s="1"/>
  <c r="W17" i="1"/>
  <c r="X17" i="1" s="1"/>
  <c r="Y17" i="1" s="1"/>
  <c r="W414" i="1"/>
  <c r="X414" i="1" s="1"/>
  <c r="Y414" i="1" s="1"/>
  <c r="W402" i="1"/>
  <c r="X402" i="1" s="1"/>
  <c r="Y402" i="1" s="1"/>
  <c r="W413" i="1"/>
  <c r="X413" i="1" s="1"/>
  <c r="Y413" i="1" s="1"/>
  <c r="W286" i="1"/>
  <c r="X286" i="1" s="1"/>
  <c r="Y286" i="1" s="1"/>
  <c r="W481" i="1"/>
  <c r="X481" i="1" s="1"/>
  <c r="Y481" i="1" s="1"/>
  <c r="W305" i="1"/>
  <c r="X305" i="1" s="1"/>
  <c r="Y305" i="1" s="1"/>
  <c r="W348" i="1"/>
  <c r="X348" i="1" s="1"/>
  <c r="Y348" i="1" s="1"/>
  <c r="W482" i="1"/>
  <c r="X482" i="1" s="1"/>
  <c r="Y482" i="1" s="1"/>
  <c r="W507" i="1"/>
  <c r="X507" i="1" s="1"/>
  <c r="Y507" i="1" s="1"/>
  <c r="W96" i="1"/>
  <c r="X96" i="1" s="1"/>
  <c r="Y96" i="1" s="1"/>
  <c r="W139" i="1"/>
  <c r="X139" i="1" s="1"/>
  <c r="Y139" i="1" s="1"/>
  <c r="W307" i="1"/>
  <c r="X307" i="1" s="1"/>
  <c r="Y307" i="1" s="1"/>
  <c r="W211" i="1"/>
  <c r="X211" i="1" s="1"/>
  <c r="Y211" i="1" s="1"/>
  <c r="W53" i="1"/>
  <c r="X53" i="1" s="1"/>
  <c r="Y53" i="1" s="1"/>
  <c r="W125" i="1"/>
  <c r="X125" i="1" s="1"/>
  <c r="Y125" i="1" s="1"/>
  <c r="W242" i="1"/>
  <c r="X242" i="1" s="1"/>
  <c r="Y242" i="1" s="1"/>
  <c r="W322" i="1"/>
  <c r="X322" i="1"/>
  <c r="Y322" i="1" s="1"/>
  <c r="W237" i="1"/>
  <c r="X237" i="1" s="1"/>
  <c r="Y237" i="1" s="1"/>
  <c r="W403" i="1"/>
  <c r="X403" i="1" s="1"/>
  <c r="Y403" i="1" s="1"/>
  <c r="W374" i="1"/>
  <c r="X374" i="1" s="1"/>
  <c r="Y374" i="1" s="1"/>
  <c r="W335" i="1"/>
  <c r="X335" i="1" s="1"/>
  <c r="Y335" i="1" s="1"/>
  <c r="W501" i="1"/>
  <c r="X501" i="1" s="1"/>
  <c r="Y501" i="1" s="1"/>
  <c r="W342" i="1"/>
  <c r="X342" i="1" s="1"/>
  <c r="Y342" i="1" s="1"/>
  <c r="W502" i="1"/>
  <c r="X502" i="1" s="1"/>
  <c r="Y502" i="1" s="1"/>
  <c r="W19" i="1"/>
  <c r="X19" i="1"/>
  <c r="Y19" i="1" s="1"/>
  <c r="W331" i="1"/>
  <c r="X331" i="1" s="1"/>
  <c r="Y331" i="1" s="1"/>
  <c r="W137" i="1"/>
  <c r="X137" i="1" s="1"/>
  <c r="Y137" i="1" s="1"/>
  <c r="W108" i="1"/>
  <c r="X108" i="1" s="1"/>
  <c r="Y108" i="1" s="1"/>
  <c r="W43" i="1"/>
  <c r="X43" i="1" s="1"/>
  <c r="Y43" i="1" s="1"/>
  <c r="W94" i="1"/>
  <c r="X94" i="1" s="1"/>
  <c r="Y94" i="1" s="1"/>
  <c r="W100" i="1"/>
  <c r="X100" i="1" s="1"/>
  <c r="Y100" i="1" s="1"/>
  <c r="W336" i="1"/>
  <c r="X336" i="1" s="1"/>
  <c r="Y336" i="1" s="1"/>
  <c r="W337" i="1"/>
  <c r="X337" i="1" s="1"/>
  <c r="Y337" i="1" s="1"/>
  <c r="W12" i="1"/>
  <c r="X12" i="1" s="1"/>
  <c r="Y12" i="1" s="1"/>
  <c r="W257" i="1"/>
  <c r="X257" i="1" s="1"/>
  <c r="Y257" i="1" s="1"/>
  <c r="W168" i="1"/>
  <c r="X168" i="1" s="1"/>
  <c r="Y168" i="1" s="1"/>
  <c r="W274" i="1"/>
  <c r="X274" i="1" s="1"/>
  <c r="Y274" i="1" s="1"/>
  <c r="W229" i="1"/>
  <c r="X229" i="1"/>
  <c r="Y229" i="1" s="1"/>
  <c r="W392" i="1"/>
  <c r="X392" i="1" s="1"/>
  <c r="Y392" i="1" s="1"/>
  <c r="W189" i="1"/>
  <c r="X189" i="1" s="1"/>
  <c r="Y189" i="1" s="1"/>
  <c r="W193" i="1"/>
  <c r="X193" i="1" s="1"/>
  <c r="Y193" i="1" s="1"/>
  <c r="W190" i="1"/>
  <c r="X190" i="1" s="1"/>
  <c r="Y190" i="1" s="1"/>
  <c r="W208" i="1"/>
  <c r="X208" i="1" s="1"/>
  <c r="Y208" i="1" s="1"/>
  <c r="W400" i="1"/>
  <c r="X400" i="1" s="1"/>
  <c r="Y400" i="1" s="1"/>
  <c r="W266" i="1"/>
  <c r="X266" i="1" s="1"/>
  <c r="Y266" i="1" s="1"/>
  <c r="W247" i="1"/>
  <c r="X247" i="1" s="1"/>
  <c r="Y247" i="1" s="1"/>
  <c r="W253" i="1"/>
  <c r="X253" i="1" s="1"/>
  <c r="Y253" i="1" s="1"/>
  <c r="W254" i="1"/>
  <c r="X254" i="1" s="1"/>
  <c r="Y254" i="1" s="1"/>
  <c r="W245" i="1"/>
  <c r="X245" i="1" s="1"/>
  <c r="Y245" i="1" s="1"/>
  <c r="W515" i="1"/>
  <c r="X515" i="1" s="1"/>
  <c r="Y515" i="1" s="1"/>
  <c r="W341" i="1"/>
  <c r="X341" i="1" s="1"/>
  <c r="Y341" i="1" s="1"/>
  <c r="W528" i="1"/>
  <c r="X528" i="1" s="1"/>
  <c r="Y528" i="1" s="1"/>
  <c r="W555" i="1"/>
  <c r="X555" i="1" s="1"/>
  <c r="Y555" i="1" s="1"/>
  <c r="W548" i="1"/>
  <c r="X548" i="1" s="1"/>
  <c r="Y548" i="1" s="1"/>
  <c r="W549" i="1"/>
  <c r="X549" i="1" s="1"/>
  <c r="Y549" i="1" s="1"/>
  <c r="W556" i="1"/>
  <c r="X556" i="1" s="1"/>
  <c r="Y556" i="1" s="1"/>
  <c r="W536" i="1"/>
  <c r="X536" i="1" s="1"/>
  <c r="Y536" i="1" s="1"/>
  <c r="W537" i="1"/>
  <c r="X537" i="1"/>
  <c r="Y537" i="1" s="1"/>
  <c r="W81" i="1"/>
  <c r="X81" i="1" s="1"/>
  <c r="Y81" i="1" s="1"/>
  <c r="W557" i="1"/>
  <c r="X557" i="1" s="1"/>
  <c r="Y557" i="1" s="1"/>
  <c r="W558" i="1"/>
  <c r="X558" i="1" s="1"/>
  <c r="Y558" i="1" s="1"/>
  <c r="W559" i="1"/>
  <c r="X559" i="1" s="1"/>
  <c r="Y559" i="1" s="1"/>
  <c r="W560" i="1"/>
  <c r="X560" i="1" s="1"/>
  <c r="Y560" i="1" s="1"/>
  <c r="W561" i="1"/>
  <c r="X561" i="1" s="1"/>
  <c r="Y561" i="1"/>
  <c r="W562" i="1"/>
  <c r="X562" i="1"/>
  <c r="Y562" i="1" s="1"/>
  <c r="W465" i="1"/>
  <c r="X465" i="1" s="1"/>
  <c r="Y465" i="1" s="1"/>
  <c r="W563" i="1"/>
  <c r="X563" i="1" s="1"/>
  <c r="Y563" i="1" s="1"/>
  <c r="W564" i="1"/>
  <c r="X564" i="1"/>
  <c r="Y564" i="1" s="1"/>
  <c r="W565" i="1"/>
  <c r="X565" i="1" s="1"/>
  <c r="Y565" i="1" s="1"/>
  <c r="W566" i="1"/>
  <c r="X566" i="1" s="1"/>
  <c r="Y566" i="1" s="1"/>
  <c r="W567" i="1"/>
  <c r="X567" i="1" s="1"/>
  <c r="Y567" i="1" s="1"/>
  <c r="W455" i="1"/>
  <c r="X455" i="1" s="1"/>
  <c r="Y455" i="1" s="1"/>
  <c r="W431" i="1"/>
  <c r="X431" i="1" s="1"/>
  <c r="Y431" i="1" s="1"/>
  <c r="W529" i="1"/>
  <c r="X529" i="1" s="1"/>
  <c r="Y529" i="1" s="1"/>
  <c r="W568" i="1"/>
  <c r="X568" i="1" s="1"/>
  <c r="Y568" i="1" s="1"/>
  <c r="W569" i="1"/>
  <c r="X569" i="1" s="1"/>
  <c r="Y569" i="1" s="1"/>
  <c r="W454" i="1"/>
  <c r="X454" i="1" s="1"/>
  <c r="Y454" i="1" s="1"/>
  <c r="W466" i="1"/>
  <c r="X466" i="1"/>
  <c r="Y466" i="1" s="1"/>
  <c r="W447" i="1"/>
  <c r="X447" i="1" s="1"/>
  <c r="Y447" i="1" s="1"/>
  <c r="W526" i="1"/>
  <c r="X526" i="1"/>
  <c r="Y526" i="1" s="1"/>
  <c r="W530" i="1"/>
  <c r="X530" i="1" s="1"/>
  <c r="Y530" i="1" s="1"/>
  <c r="W531" i="1"/>
  <c r="X531" i="1" s="1"/>
  <c r="Y531" i="1" s="1"/>
  <c r="W570" i="1"/>
  <c r="X570" i="1" s="1"/>
  <c r="Y570" i="1" s="1"/>
  <c r="W468" i="1"/>
  <c r="X468" i="1" s="1"/>
  <c r="Y468" i="1" s="1"/>
  <c r="W467" i="1"/>
  <c r="X467" i="1" s="1"/>
  <c r="Y467" i="1" s="1"/>
  <c r="W571" i="1"/>
  <c r="X571" i="1"/>
  <c r="Y571" i="1" s="1"/>
  <c r="W532" i="1"/>
  <c r="X532" i="1" s="1"/>
  <c r="Y532" i="1" s="1"/>
  <c r="W416" i="1"/>
  <c r="X416" i="1" s="1"/>
  <c r="Y416" i="1" s="1"/>
  <c r="W424" i="1"/>
  <c r="X424" i="1" s="1"/>
  <c r="Y424" i="1" s="1"/>
  <c r="W434" i="1"/>
  <c r="X434" i="1" s="1"/>
  <c r="Y434" i="1" s="1"/>
  <c r="W469" i="1"/>
  <c r="X469" i="1" s="1"/>
  <c r="Y469" i="1" s="1"/>
  <c r="W435" i="1"/>
  <c r="X435" i="1" s="1"/>
  <c r="Y435" i="1" s="1"/>
  <c r="W425" i="1"/>
  <c r="X425" i="1" s="1"/>
  <c r="Y425" i="1" s="1"/>
  <c r="W436" i="1"/>
  <c r="X436" i="1" s="1"/>
  <c r="Y436" i="1" s="1"/>
  <c r="W470" i="1"/>
  <c r="X470" i="1" s="1"/>
  <c r="Y470" i="1" s="1"/>
  <c r="W540" i="1"/>
  <c r="X540" i="1" s="1"/>
  <c r="Y540" i="1" s="1"/>
  <c r="W550" i="1"/>
  <c r="X550" i="1" s="1"/>
  <c r="Y550" i="1" s="1"/>
  <c r="W551" i="1"/>
  <c r="X551" i="1" s="1"/>
  <c r="Y551" i="1" s="1"/>
  <c r="W552" i="1"/>
  <c r="X552" i="1" s="1"/>
  <c r="Y552" i="1" s="1"/>
  <c r="W422" i="1"/>
  <c r="X422" i="1" s="1"/>
  <c r="Y422" i="1" s="1"/>
  <c r="W572" i="1"/>
  <c r="X572" i="1" s="1"/>
  <c r="Y572" i="1" s="1"/>
  <c r="W456" i="1"/>
  <c r="X456" i="1" s="1"/>
  <c r="Y456" i="1" s="1"/>
  <c r="W573" i="1"/>
  <c r="X573" i="1" s="1"/>
  <c r="Y573" i="1" s="1"/>
  <c r="W533" i="1"/>
  <c r="X533" i="1" s="1"/>
  <c r="Y533" i="1" s="1"/>
  <c r="W574" i="1"/>
  <c r="X574" i="1" s="1"/>
  <c r="Y574" i="1" s="1"/>
  <c r="W575" i="1"/>
  <c r="X575" i="1" s="1"/>
  <c r="Y575" i="1" s="1"/>
  <c r="W576" i="1"/>
  <c r="X576" i="1" s="1"/>
  <c r="Y576" i="1" s="1"/>
  <c r="W577" i="1"/>
  <c r="X577" i="1" s="1"/>
  <c r="Y577" i="1" s="1"/>
  <c r="W417" i="1"/>
  <c r="X417" i="1" s="1"/>
  <c r="Y417" i="1" s="1"/>
  <c r="W433" i="1"/>
  <c r="X433" i="1"/>
  <c r="Y433" i="1" s="1"/>
  <c r="W423" i="1"/>
  <c r="X423" i="1" s="1"/>
  <c r="Y423" i="1" s="1"/>
  <c r="W538" i="1"/>
  <c r="X538" i="1" s="1"/>
  <c r="Y538" i="1" s="1"/>
  <c r="W553" i="1"/>
  <c r="X553" i="1" s="1"/>
  <c r="Y553" i="1" s="1"/>
  <c r="W554" i="1"/>
  <c r="X554" i="1" s="1"/>
  <c r="Y554" i="1" s="1"/>
  <c r="W541" i="1"/>
  <c r="X541" i="1" s="1"/>
  <c r="Y541" i="1" s="1"/>
  <c r="W542" i="1"/>
  <c r="X542" i="1" s="1"/>
  <c r="Y542" i="1" s="1"/>
  <c r="W527" i="1"/>
  <c r="X527" i="1"/>
  <c r="Y527" i="1" s="1"/>
  <c r="W543" i="1"/>
  <c r="X543" i="1" s="1"/>
  <c r="Y543" i="1" s="1"/>
  <c r="W544" i="1"/>
  <c r="X544" i="1" s="1"/>
  <c r="Y544" i="1" s="1"/>
  <c r="W545" i="1"/>
  <c r="X545" i="1" s="1"/>
  <c r="Y545" i="1" s="1"/>
  <c r="W327" i="1"/>
  <c r="X327" i="1" s="1"/>
  <c r="Y327" i="1" s="1"/>
  <c r="W363" i="1"/>
  <c r="X363" i="1" s="1"/>
  <c r="Y363" i="1" s="1"/>
  <c r="W326" i="1"/>
  <c r="X326" i="1" s="1"/>
  <c r="Y326" i="1" s="1"/>
  <c r="W354" i="1"/>
  <c r="X354" i="1" s="1"/>
  <c r="Y354" i="1" s="1"/>
  <c r="W166" i="1"/>
  <c r="X166" i="1" s="1"/>
  <c r="Y166" i="1" s="1"/>
  <c r="W164" i="1"/>
  <c r="X164" i="1" s="1"/>
  <c r="Y164" i="1" s="1"/>
  <c r="W534" i="1"/>
  <c r="X534" i="1" s="1"/>
  <c r="Y534" i="1" s="1"/>
  <c r="W578" i="1"/>
  <c r="X578" i="1" s="1"/>
  <c r="Y578" i="1" s="1"/>
  <c r="W535" i="1"/>
  <c r="X535" i="1" s="1"/>
  <c r="Y535" i="1" s="1"/>
  <c r="W144" i="1"/>
  <c r="X144" i="1" s="1"/>
  <c r="Y144" i="1" s="1"/>
  <c r="W145" i="1"/>
  <c r="X145" i="1" s="1"/>
  <c r="Y145" i="1"/>
  <c r="W146" i="1"/>
  <c r="X146" i="1" s="1"/>
  <c r="Y146" i="1" s="1"/>
  <c r="W130" i="1"/>
  <c r="X130" i="1"/>
  <c r="Y130" i="1" s="1"/>
  <c r="W129" i="1"/>
  <c r="X129" i="1" s="1"/>
  <c r="Y129" i="1" s="1"/>
  <c r="W128" i="1"/>
  <c r="X128" i="1" s="1"/>
  <c r="Y128" i="1"/>
  <c r="W284" i="1"/>
  <c r="X284" i="1" s="1"/>
  <c r="Y284" i="1" s="1"/>
  <c r="W362" i="1"/>
  <c r="X362" i="1"/>
  <c r="Y362" i="1" s="1"/>
  <c r="W344" i="1"/>
  <c r="X344" i="1" s="1"/>
  <c r="Y344" i="1" s="1"/>
  <c r="W546" i="1"/>
  <c r="X546" i="1" s="1"/>
  <c r="Y546" i="1" s="1"/>
  <c r="W539" i="1"/>
  <c r="X539" i="1" s="1"/>
  <c r="Y539" i="1" s="1"/>
  <c r="W547" i="1"/>
  <c r="X547" i="1" s="1"/>
  <c r="Y547" i="1" s="1"/>
  <c r="W579" i="1"/>
  <c r="X579" i="1" s="1"/>
  <c r="Y579" i="1" s="1"/>
  <c r="W580" i="1"/>
  <c r="X580" i="1" s="1"/>
  <c r="Y580" i="1" s="1"/>
  <c r="W581" i="1"/>
  <c r="X581" i="1" s="1"/>
  <c r="Y581" i="1"/>
  <c r="W516" i="1"/>
  <c r="X516" i="1" s="1"/>
  <c r="Y516" i="1" s="1"/>
  <c r="W517" i="1"/>
  <c r="X517" i="1" s="1"/>
  <c r="Y517" i="1" s="1"/>
  <c r="W518" i="1"/>
  <c r="X518" i="1" s="1"/>
  <c r="Y518" i="1" s="1"/>
  <c r="W519" i="1"/>
  <c r="X519" i="1" s="1"/>
  <c r="Y519" i="1"/>
  <c r="W520" i="1"/>
  <c r="X520" i="1" s="1"/>
  <c r="Y520" i="1" s="1"/>
  <c r="W521" i="1"/>
  <c r="X521" i="1"/>
  <c r="Y521" i="1" s="1"/>
  <c r="W522" i="1"/>
  <c r="X522" i="1" s="1"/>
  <c r="Y522" i="1" s="1"/>
  <c r="W523" i="1"/>
  <c r="X523" i="1" s="1"/>
  <c r="Y523" i="1" s="1"/>
  <c r="W524" i="1"/>
  <c r="X524" i="1" s="1"/>
  <c r="Y524" i="1" s="1"/>
  <c r="W525" i="1"/>
  <c r="X525" i="1" s="1"/>
  <c r="Y525" i="1" s="1"/>
  <c r="J8" i="5"/>
  <c r="J2" i="5"/>
  <c r="AB65" i="1"/>
  <c r="J3" i="5"/>
  <c r="J5" i="5"/>
  <c r="J9" i="5"/>
  <c r="J11" i="5"/>
  <c r="C16" i="4"/>
  <c r="C17" i="4"/>
  <c r="C18" i="4"/>
  <c r="C19" i="4"/>
  <c r="C15" i="4"/>
  <c r="AL378" i="1" a="1"/>
  <c r="AL378" i="1" s="1"/>
  <c r="AM378" i="1" s="1"/>
  <c r="AL381" i="1" a="1"/>
  <c r="AL381" i="1" s="1"/>
  <c r="AM381" i="1" s="1"/>
  <c r="AL358" i="1" a="1"/>
  <c r="AL358" i="1" s="1"/>
  <c r="AM358" i="1" s="1"/>
  <c r="AL28" i="1" a="1"/>
  <c r="AL28" i="1" s="1"/>
  <c r="AM28" i="1" s="1"/>
  <c r="AL113" i="1" a="1"/>
  <c r="AL113" i="1" s="1"/>
  <c r="AM113" i="1" s="1"/>
  <c r="AL119" i="1" a="1"/>
  <c r="AL119" i="1" s="1"/>
  <c r="AM119" i="1" s="1"/>
  <c r="AL122" i="1" a="1"/>
  <c r="AL122" i="1" s="1"/>
  <c r="AM122" i="1" s="1"/>
  <c r="AL172" i="1" a="1"/>
  <c r="AL172" i="1" s="1"/>
  <c r="AM172" i="1" s="1"/>
  <c r="AL150" i="1" a="1"/>
  <c r="AL150" i="1" s="1"/>
  <c r="AM150" i="1" s="1"/>
  <c r="AL178" i="1" a="1"/>
  <c r="AL178" i="1" s="1"/>
  <c r="AM178" i="1" s="1"/>
  <c r="AL217" i="1" a="1"/>
  <c r="AL217" i="1" s="1"/>
  <c r="AM217" i="1" s="1"/>
  <c r="AL227" i="1" a="1"/>
  <c r="AL227" i="1" s="1"/>
  <c r="AM227" i="1" s="1"/>
  <c r="AL84" i="1" a="1"/>
  <c r="AL84" i="1" s="1"/>
  <c r="AM84" i="1"/>
  <c r="AL452" i="1" a="1"/>
  <c r="AL452" i="1" s="1"/>
  <c r="AM452" i="1" s="1"/>
  <c r="AL428" i="1" a="1"/>
  <c r="AL428" i="1" s="1"/>
  <c r="AM428" i="1" s="1"/>
  <c r="AL356" i="1" a="1"/>
  <c r="AL356" i="1" s="1"/>
  <c r="AM356" i="1" s="1"/>
  <c r="AL461" i="1" a="1"/>
  <c r="AL461" i="1" s="1"/>
  <c r="AM461" i="1" s="1"/>
  <c r="AL393" i="1" a="1"/>
  <c r="AL393" i="1" s="1"/>
  <c r="AM393" i="1" s="1"/>
  <c r="AL314" i="1" a="1"/>
  <c r="AL314" i="1" s="1"/>
  <c r="AM314" i="1" s="1"/>
  <c r="AL36" i="1" a="1"/>
  <c r="AL36" i="1" s="1"/>
  <c r="AM36" i="1" s="1"/>
  <c r="AL92" i="1" a="1"/>
  <c r="AL92" i="1" s="1"/>
  <c r="AM92" i="1"/>
  <c r="AL56" i="1" a="1"/>
  <c r="AL56" i="1" s="1"/>
  <c r="AM56" i="1" s="1"/>
  <c r="AL508" i="1" a="1"/>
  <c r="AL508" i="1" s="1"/>
  <c r="AM508" i="1" s="1"/>
  <c r="AL60" i="1" a="1"/>
  <c r="AL60" i="1" s="1"/>
  <c r="AM60" i="1" s="1"/>
  <c r="AL106" i="1" a="1"/>
  <c r="AL106" i="1" s="1"/>
  <c r="AM106" i="1" s="1"/>
  <c r="AL246" i="1" a="1"/>
  <c r="AL246" i="1" s="1"/>
  <c r="AM246" i="1" s="1"/>
  <c r="AL20" i="1" a="1"/>
  <c r="AL20" i="1" s="1"/>
  <c r="AM20" i="1" s="1"/>
  <c r="AL117" i="1" a="1"/>
  <c r="AL117" i="1" s="1"/>
  <c r="AM117" i="1" s="1"/>
  <c r="AL118" i="1" a="1"/>
  <c r="AL118" i="1" s="1"/>
  <c r="AM118" i="1" s="1"/>
  <c r="AL161" i="1" a="1"/>
  <c r="AL161" i="1" s="1"/>
  <c r="AM161" i="1" s="1"/>
  <c r="AL176" i="1" a="1"/>
  <c r="AL176" i="1" s="1"/>
  <c r="AM176" i="1" s="1"/>
  <c r="AL141" i="1" a="1"/>
  <c r="AL141" i="1" s="1"/>
  <c r="AM141" i="1" s="1"/>
  <c r="AL131" i="1" a="1"/>
  <c r="AL131" i="1" s="1"/>
  <c r="AM131" i="1" s="1"/>
  <c r="AL301" i="1" a="1"/>
  <c r="AL301" i="1" s="1"/>
  <c r="AM301" i="1" s="1"/>
  <c r="AL483" i="1" a="1"/>
  <c r="AL483" i="1" s="1"/>
  <c r="AM483" i="1" s="1"/>
  <c r="AL16" i="1" a="1"/>
  <c r="AL16" i="1" s="1"/>
  <c r="AM16" i="1" s="1"/>
  <c r="AL442" i="1" a="1"/>
  <c r="AL442" i="1" s="1"/>
  <c r="AM442" i="1"/>
  <c r="AL367" i="1" a="1"/>
  <c r="AL367" i="1" s="1"/>
  <c r="AM367" i="1" s="1"/>
  <c r="AL426" i="1" a="1"/>
  <c r="AL426" i="1" s="1"/>
  <c r="AM426" i="1" s="1"/>
  <c r="AL429" i="1" a="1"/>
  <c r="AL429" i="1" s="1"/>
  <c r="AM429" i="1" s="1"/>
  <c r="AL438" i="1" a="1"/>
  <c r="AL438" i="1" s="1"/>
  <c r="AM438" i="1" s="1"/>
  <c r="AL505" i="1" a="1"/>
  <c r="AL505" i="1" s="1"/>
  <c r="AM505" i="1" s="1"/>
  <c r="AL372" i="1" a="1"/>
  <c r="AL372" i="1" s="1"/>
  <c r="AM372" i="1" s="1"/>
  <c r="AL365" i="1" a="1"/>
  <c r="AL365" i="1" s="1"/>
  <c r="AM365" i="1" s="1"/>
  <c r="AL99" i="1" a="1"/>
  <c r="AL99" i="1" s="1"/>
  <c r="AM99" i="1" s="1"/>
  <c r="AL484" i="1" a="1"/>
  <c r="AL484" i="1" s="1"/>
  <c r="AM484" i="1"/>
  <c r="AL10" i="1" a="1"/>
  <c r="AL10" i="1" s="1"/>
  <c r="AM10" i="1" s="1"/>
  <c r="AL395" i="1" a="1"/>
  <c r="AL395" i="1" s="1"/>
  <c r="AM395" i="1" s="1"/>
  <c r="AL474" i="1" a="1"/>
  <c r="AL474" i="1" s="1"/>
  <c r="AM474" i="1" s="1"/>
  <c r="AL221" i="1" a="1"/>
  <c r="AL221" i="1" s="1"/>
  <c r="AM221" i="1" s="1"/>
  <c r="AL443" i="1" a="1"/>
  <c r="AL443" i="1" s="1"/>
  <c r="AM443" i="1" s="1"/>
  <c r="AL206" i="1" a="1"/>
  <c r="AL206" i="1" s="1"/>
  <c r="AM206" i="1" s="1"/>
  <c r="AL485" i="1" a="1"/>
  <c r="AL485" i="1" s="1"/>
  <c r="AM485" i="1"/>
  <c r="AL407" i="1" a="1"/>
  <c r="AL407" i="1" s="1"/>
  <c r="AM407" i="1" s="1"/>
  <c r="AL71" i="1" a="1"/>
  <c r="AL71" i="1" s="1"/>
  <c r="AM71" i="1" s="1"/>
  <c r="AL412" i="1" a="1"/>
  <c r="AL412" i="1" s="1"/>
  <c r="AM412" i="1" s="1"/>
  <c r="AL310" i="1" a="1"/>
  <c r="AL310" i="1" s="1"/>
  <c r="AM310" i="1" s="1"/>
  <c r="AL316" i="1" a="1"/>
  <c r="AL316" i="1" s="1"/>
  <c r="AM316" i="1" s="1"/>
  <c r="AL315" i="1" a="1"/>
  <c r="AL315" i="1" s="1"/>
  <c r="AM315" i="1" s="1"/>
  <c r="AL345" i="1" a="1"/>
  <c r="AL345" i="1" s="1"/>
  <c r="AM345" i="1" s="1"/>
  <c r="AL419" i="1" a="1"/>
  <c r="AL419" i="1" s="1"/>
  <c r="AM419" i="1" s="1"/>
  <c r="AL58" i="1" a="1"/>
  <c r="AL58" i="1" s="1"/>
  <c r="AM58" i="1" s="1"/>
  <c r="AL93" i="1" a="1"/>
  <c r="AL93" i="1" s="1"/>
  <c r="AM93" i="1" s="1"/>
  <c r="AL390" i="1" a="1"/>
  <c r="AL390" i="1" s="1"/>
  <c r="AM390" i="1" s="1"/>
  <c r="AL62" i="1" a="1"/>
  <c r="AL62" i="1" s="1"/>
  <c r="AM62" i="1" s="1"/>
  <c r="AL7" i="1" a="1"/>
  <c r="AL7" i="1" s="1"/>
  <c r="AM7" i="1" s="1"/>
  <c r="AL88" i="1" a="1"/>
  <c r="AL88" i="1" s="1"/>
  <c r="AM88" i="1" s="1"/>
  <c r="AL219" i="1" a="1"/>
  <c r="AL219" i="1" s="1"/>
  <c r="AM219" i="1" s="1"/>
  <c r="AL160" i="1" a="1"/>
  <c r="AL160" i="1" s="1"/>
  <c r="AM160" i="1" s="1"/>
  <c r="AL127" i="1" a="1"/>
  <c r="AL127" i="1" s="1"/>
  <c r="AM127" i="1" s="1"/>
  <c r="AL410" i="1" a="1"/>
  <c r="AL410" i="1" s="1"/>
  <c r="AM410" i="1" s="1"/>
  <c r="AL486" i="1" a="1"/>
  <c r="AL486" i="1" s="1"/>
  <c r="AM486" i="1" s="1"/>
  <c r="AL197" i="1" a="1"/>
  <c r="AL197" i="1" s="1"/>
  <c r="AM197" i="1" s="1"/>
  <c r="AL198" i="1" a="1"/>
  <c r="AL198" i="1" s="1"/>
  <c r="AM198" i="1" s="1"/>
  <c r="AL8" i="1" a="1"/>
  <c r="AL8" i="1" s="1"/>
  <c r="AM8" i="1" s="1"/>
  <c r="AL205" i="1" a="1"/>
  <c r="AL205" i="1" s="1"/>
  <c r="AM205" i="1" s="1"/>
  <c r="AL180" i="1" a="1"/>
  <c r="AL180" i="1" s="1"/>
  <c r="AM180" i="1" s="1"/>
  <c r="AL195" i="1" a="1"/>
  <c r="AL195" i="1" s="1"/>
  <c r="AM195" i="1" s="1"/>
  <c r="AL323" i="1" a="1"/>
  <c r="AL323" i="1" s="1"/>
  <c r="AM323" i="1" s="1"/>
  <c r="AL132" i="1" a="1"/>
  <c r="AL132" i="1" s="1"/>
  <c r="AM132" i="1" s="1"/>
  <c r="AL275" i="1" a="1"/>
  <c r="AL275" i="1" s="1"/>
  <c r="AM275" i="1" s="1"/>
  <c r="AL398" i="1" a="1"/>
  <c r="AL398" i="1" s="1"/>
  <c r="AM398" i="1" s="1"/>
  <c r="AL9" i="1" a="1"/>
  <c r="AL9" i="1" s="1"/>
  <c r="AM9" i="1" s="1"/>
  <c r="AL309" i="1" a="1"/>
  <c r="AL309" i="1" s="1"/>
  <c r="AM309" i="1" s="1"/>
  <c r="AL371" i="1" a="1"/>
  <c r="AL371" i="1" s="1"/>
  <c r="AM371" i="1"/>
  <c r="AL373" i="1" a="1"/>
  <c r="AL373" i="1" s="1"/>
  <c r="AM373" i="1"/>
  <c r="AL382" i="1" a="1"/>
  <c r="AL382" i="1" s="1"/>
  <c r="AM382" i="1" s="1"/>
  <c r="AL377" i="1" a="1"/>
  <c r="AL377" i="1" s="1"/>
  <c r="AM377" i="1" s="1"/>
  <c r="AL238" i="1" a="1"/>
  <c r="AL238" i="1" s="1"/>
  <c r="AM238" i="1" s="1"/>
  <c r="AL285" i="1" a="1"/>
  <c r="AL285" i="1" s="1"/>
  <c r="AM285" i="1" s="1"/>
  <c r="AL376" i="1" a="1"/>
  <c r="AL376" i="1" s="1"/>
  <c r="AM376" i="1" s="1"/>
  <c r="AL355" i="1" a="1"/>
  <c r="AL355" i="1" s="1"/>
  <c r="AM355" i="1" s="1"/>
  <c r="AL379" i="1" a="1"/>
  <c r="AL379" i="1" s="1"/>
  <c r="AM379" i="1" s="1"/>
  <c r="AL383" i="1" a="1"/>
  <c r="AL383" i="1" s="1"/>
  <c r="AM383" i="1" s="1"/>
  <c r="AL30" i="1" a="1"/>
  <c r="AL30" i="1"/>
  <c r="AM30" i="1" s="1"/>
  <c r="AL459" i="1" a="1"/>
  <c r="AL459" i="1" s="1"/>
  <c r="AM459" i="1" s="1"/>
  <c r="AL384" i="1" a="1"/>
  <c r="AL384" i="1" s="1"/>
  <c r="AM384" i="1" s="1"/>
  <c r="AL324" i="1" a="1"/>
  <c r="AL324" i="1" s="1"/>
  <c r="AM324" i="1" s="1"/>
  <c r="AL463" i="1" a="1"/>
  <c r="AL463" i="1" s="1"/>
  <c r="AM463" i="1" s="1"/>
  <c r="AL37" i="1" a="1"/>
  <c r="AL37" i="1" s="1"/>
  <c r="AM37" i="1" s="1"/>
  <c r="AL4" i="1" a="1"/>
  <c r="AL4" i="1" s="1"/>
  <c r="AM4" i="1" s="1"/>
  <c r="AL111" i="1" a="1"/>
  <c r="AL111" i="1" s="1"/>
  <c r="AM111" i="1" s="1"/>
  <c r="AL244" i="1" a="1"/>
  <c r="AL244" i="1" s="1"/>
  <c r="AM244" i="1" s="1"/>
  <c r="AL213" i="1" a="1"/>
  <c r="AL213" i="1" s="1"/>
  <c r="AM213" i="1" s="1"/>
  <c r="AL280" i="1" a="1"/>
  <c r="AL280" i="1" s="1"/>
  <c r="AM280" i="1" s="1"/>
  <c r="AL121" i="1" a="1"/>
  <c r="AL121" i="1" s="1"/>
  <c r="AM121" i="1" s="1"/>
  <c r="AL169" i="1" a="1"/>
  <c r="AL169" i="1" s="1"/>
  <c r="AM169" i="1" s="1"/>
  <c r="AL162" i="1" a="1"/>
  <c r="AL162" i="1" s="1"/>
  <c r="AM162" i="1" s="1"/>
  <c r="AL199" i="1" a="1"/>
  <c r="AL199" i="1" s="1"/>
  <c r="AM199" i="1" s="1"/>
  <c r="AL480" i="1" a="1"/>
  <c r="AL480" i="1" s="1"/>
  <c r="AM480" i="1" s="1"/>
  <c r="AL509" i="1" a="1"/>
  <c r="AL509" i="1"/>
  <c r="AM509" i="1" s="1"/>
  <c r="AL385" i="1" a="1"/>
  <c r="AL385" i="1" s="1"/>
  <c r="AM385" i="1" s="1"/>
  <c r="AL87" i="1" a="1"/>
  <c r="AL87" i="1" s="1"/>
  <c r="AM87" i="1" s="1"/>
  <c r="AL57" i="1" a="1"/>
  <c r="AL57" i="1" s="1"/>
  <c r="AM57" i="1" s="1"/>
  <c r="AL370" i="1" a="1"/>
  <c r="AL370" i="1" s="1"/>
  <c r="AM370" i="1" s="1"/>
  <c r="AL329" i="1" a="1"/>
  <c r="AL329" i="1" s="1"/>
  <c r="AM329" i="1" s="1"/>
  <c r="AL462" i="1" a="1"/>
  <c r="AL462" i="1" s="1"/>
  <c r="AM462" i="1" s="1"/>
  <c r="AL22" i="1" a="1"/>
  <c r="AL22" i="1" s="1"/>
  <c r="AM22" i="1"/>
  <c r="AL120" i="1" a="1"/>
  <c r="AL120" i="1" s="1"/>
  <c r="AM120" i="1" s="1"/>
  <c r="AL143" i="1" a="1"/>
  <c r="AL143" i="1"/>
  <c r="AM143" i="1" s="1"/>
  <c r="AL263" i="1" a="1"/>
  <c r="AL263" i="1" s="1"/>
  <c r="AM263" i="1" s="1"/>
  <c r="AL409" i="1" a="1"/>
  <c r="AL409" i="1" s="1"/>
  <c r="AM409" i="1" s="1"/>
  <c r="AL440" i="1" a="1"/>
  <c r="AL440" i="1" s="1"/>
  <c r="AM440" i="1" s="1"/>
  <c r="AL430" i="1" a="1"/>
  <c r="AL430" i="1" s="1"/>
  <c r="AM430" i="1" s="1"/>
  <c r="AL40" i="1" a="1"/>
  <c r="AL40" i="1" s="1"/>
  <c r="AM40" i="1" s="1"/>
  <c r="AL173" i="1" a="1"/>
  <c r="AL173" i="1" s="1"/>
  <c r="AM173" i="1" s="1"/>
  <c r="AL270" i="1" a="1"/>
  <c r="AL270" i="1" s="1"/>
  <c r="AM270" i="1" s="1"/>
  <c r="AL273" i="1" a="1"/>
  <c r="AL273" i="1" s="1"/>
  <c r="AM273" i="1" s="1"/>
  <c r="AL151" i="1" a="1"/>
  <c r="AL151" i="1" s="1"/>
  <c r="AM151" i="1" s="1"/>
  <c r="AL89" i="1" a="1"/>
  <c r="AL89" i="1" s="1"/>
  <c r="AM89" i="1" s="1"/>
  <c r="AL39" i="1" a="1"/>
  <c r="AL39" i="1" s="1"/>
  <c r="AM39" i="1" s="1"/>
  <c r="AL444" i="1" a="1"/>
  <c r="AL444" i="1" s="1"/>
  <c r="AM444" i="1" s="1"/>
  <c r="AL510" i="1" a="1"/>
  <c r="AL510" i="1" s="1"/>
  <c r="AM510" i="1" s="1"/>
  <c r="AL68" i="1" a="1"/>
  <c r="AL68" i="1" s="1"/>
  <c r="AM68" i="1" s="1"/>
  <c r="AL260" i="1" a="1"/>
  <c r="AL260" i="1" s="1"/>
  <c r="AM260" i="1" s="1"/>
  <c r="AL185" i="1" a="1"/>
  <c r="AL185" i="1" s="1"/>
  <c r="AM185" i="1" s="1"/>
  <c r="AL156" i="1" a="1"/>
  <c r="AL156" i="1" s="1"/>
  <c r="AM156" i="1"/>
  <c r="AL133" i="1" a="1"/>
  <c r="AL133" i="1"/>
  <c r="AM133" i="1"/>
  <c r="AL104" i="1" a="1"/>
  <c r="AL104" i="1" s="1"/>
  <c r="AM104" i="1" s="1"/>
  <c r="AL24" i="1" a="1"/>
  <c r="AL24" i="1" s="1"/>
  <c r="AM24" i="1" s="1"/>
  <c r="AL45" i="1" a="1"/>
  <c r="AL45" i="1" s="1"/>
  <c r="AM45" i="1" s="1"/>
  <c r="AL41" i="1" a="1"/>
  <c r="AL41" i="1" s="1"/>
  <c r="AM41" i="1" s="1"/>
  <c r="AL277" i="1" a="1"/>
  <c r="AL277" i="1" s="1"/>
  <c r="AM277" i="1" s="1"/>
  <c r="AL232" i="1" a="1"/>
  <c r="AL232" i="1" s="1"/>
  <c r="AM232" i="1" s="1"/>
  <c r="AL503" i="1" a="1"/>
  <c r="AL503" i="1" s="1"/>
  <c r="AM503" i="1" s="1"/>
  <c r="AL288" i="1" a="1"/>
  <c r="AL288" i="1" s="1"/>
  <c r="AM288" i="1" s="1"/>
  <c r="AL15" i="1" a="1"/>
  <c r="AL15" i="1" s="1"/>
  <c r="AM15" i="1" s="1"/>
  <c r="AL359" i="1" a="1"/>
  <c r="AL359" i="1" s="1"/>
  <c r="AM359" i="1" s="1"/>
  <c r="AL357" i="1" a="1"/>
  <c r="AL357" i="1" s="1"/>
  <c r="AM357" i="1" s="1"/>
  <c r="AL343" i="1" a="1"/>
  <c r="AL343" i="1" s="1"/>
  <c r="AM343" i="1" s="1"/>
  <c r="AL448" i="1" a="1"/>
  <c r="AL448" i="1" s="1"/>
  <c r="AM448" i="1" s="1"/>
  <c r="AL35" i="1" a="1"/>
  <c r="AL35" i="1"/>
  <c r="AM35" i="1" s="1"/>
  <c r="AL302" i="1" a="1"/>
  <c r="AL302" i="1" s="1"/>
  <c r="AM302" i="1" s="1"/>
  <c r="AL14" i="1" a="1"/>
  <c r="AL14" i="1" s="1"/>
  <c r="AM14" i="1" s="1"/>
  <c r="AL69" i="1" a="1"/>
  <c r="AL69" i="1"/>
  <c r="AM69" i="1" s="1"/>
  <c r="AL165" i="1" a="1"/>
  <c r="AL165" i="1" s="1"/>
  <c r="AM165" i="1" s="1"/>
  <c r="AL243" i="1" a="1"/>
  <c r="AL243" i="1" s="1"/>
  <c r="AM243" i="1" s="1"/>
  <c r="AL255" i="1" a="1"/>
  <c r="AL255" i="1" s="1"/>
  <c r="AM255" i="1" s="1"/>
  <c r="AL218" i="1" a="1"/>
  <c r="AL218" i="1" s="1"/>
  <c r="AM218" i="1" s="1"/>
  <c r="AL51" i="1" a="1"/>
  <c r="AL51" i="1" s="1"/>
  <c r="AM51" i="1" s="1"/>
  <c r="AL317" i="1" a="1"/>
  <c r="AL317" i="1" s="1"/>
  <c r="AM317" i="1" s="1"/>
  <c r="AL318" i="1" a="1"/>
  <c r="AL318" i="1" s="1"/>
  <c r="AM318" i="1" s="1"/>
  <c r="AL319" i="1" a="1"/>
  <c r="AL319" i="1" s="1"/>
  <c r="AM319" i="1" s="1"/>
  <c r="AL109" i="1" a="1"/>
  <c r="AL109" i="1" s="1"/>
  <c r="AM109" i="1" s="1"/>
  <c r="AL18" i="1" a="1"/>
  <c r="AL18" i="1" s="1"/>
  <c r="AM18" i="1" s="1"/>
  <c r="AL32" i="1" a="1"/>
  <c r="AL32" i="1"/>
  <c r="AM32" i="1" s="1"/>
  <c r="AL479" i="1" a="1"/>
  <c r="AL479" i="1" s="1"/>
  <c r="AM479" i="1" s="1"/>
  <c r="AL78" i="1" a="1"/>
  <c r="AL78" i="1" s="1"/>
  <c r="AM78" i="1" s="1"/>
  <c r="AL230" i="1" a="1"/>
  <c r="AL230" i="1" s="1"/>
  <c r="AM230" i="1" s="1"/>
  <c r="AL250" i="1" a="1"/>
  <c r="AL250" i="1" s="1"/>
  <c r="AM250" i="1" s="1"/>
  <c r="AL179" i="1" a="1"/>
  <c r="AL179" i="1" s="1"/>
  <c r="AM179" i="1" s="1"/>
  <c r="AL228" i="1" a="1"/>
  <c r="AL228" i="1" s="1"/>
  <c r="AM228" i="1" s="1"/>
  <c r="AL366" i="1" a="1"/>
  <c r="AL366" i="1" s="1"/>
  <c r="AM366" i="1" s="1"/>
  <c r="AL13" i="1" a="1"/>
  <c r="AL13" i="1"/>
  <c r="AM13" i="1" s="1"/>
  <c r="AL44" i="1" a="1"/>
  <c r="AL44" i="1" s="1"/>
  <c r="AM44" i="1" s="1"/>
  <c r="AL226" i="1" a="1"/>
  <c r="AL226" i="1" s="1"/>
  <c r="AM226" i="1" s="1"/>
  <c r="AL360" i="1" a="1"/>
  <c r="AL360" i="1" s="1"/>
  <c r="AM360" i="1" s="1"/>
  <c r="AL265" i="1" a="1"/>
  <c r="AL265" i="1" s="1"/>
  <c r="AM265" i="1" s="1"/>
  <c r="AL294" i="1" a="1"/>
  <c r="AL294" i="1" s="1"/>
  <c r="AM294" i="1" s="1"/>
  <c r="AL453" i="1" a="1"/>
  <c r="AL453" i="1" s="1"/>
  <c r="AM453" i="1" s="1"/>
  <c r="AL73" i="1" a="1"/>
  <c r="AL73" i="1" s="1"/>
  <c r="AM73" i="1" s="1"/>
  <c r="AL82" i="1" a="1"/>
  <c r="AL82" i="1" s="1"/>
  <c r="AM82" i="1" s="1"/>
  <c r="AL420" i="1" a="1"/>
  <c r="AL420" i="1" s="1"/>
  <c r="AM420" i="1" s="1"/>
  <c r="AL450" i="1" a="1"/>
  <c r="AL450" i="1" s="1"/>
  <c r="AM450" i="1" s="1"/>
  <c r="AL464" i="1" a="1"/>
  <c r="AL464" i="1" s="1"/>
  <c r="AM464" i="1" s="1"/>
  <c r="AL50" i="1" a="1"/>
  <c r="AL50" i="1" s="1"/>
  <c r="AM50" i="1" s="1"/>
  <c r="AL300" i="1" a="1"/>
  <c r="AL300" i="1" s="1"/>
  <c r="AM300" i="1" s="1"/>
  <c r="AL102" i="1" a="1"/>
  <c r="AL102" i="1" s="1"/>
  <c r="AM102" i="1" s="1"/>
  <c r="AL55" i="1" a="1"/>
  <c r="AL55" i="1" s="1"/>
  <c r="AM55" i="1" s="1"/>
  <c r="AL368" i="1" a="1"/>
  <c r="AL368" i="1" s="1"/>
  <c r="AM368" i="1" s="1"/>
  <c r="AL380" i="1" a="1"/>
  <c r="AL380" i="1" s="1"/>
  <c r="AM380" i="1" s="1"/>
  <c r="AL126" i="1" a="1"/>
  <c r="AL126" i="1" s="1"/>
  <c r="AM126" i="1" s="1"/>
  <c r="AL83" i="1" a="1"/>
  <c r="AL83" i="1" s="1"/>
  <c r="AM83" i="1" s="1"/>
  <c r="AL290" i="1" a="1"/>
  <c r="AL290" i="1" s="1"/>
  <c r="AM290" i="1" s="1"/>
  <c r="AL289" i="1" a="1"/>
  <c r="AL289" i="1" s="1"/>
  <c r="AM289" i="1" s="1"/>
  <c r="AL311" i="1" a="1"/>
  <c r="AL311" i="1" s="1"/>
  <c r="AM311" i="1" s="1"/>
  <c r="AL458" i="1" a="1"/>
  <c r="AL458" i="1" s="1"/>
  <c r="AM458" i="1" s="1"/>
  <c r="AL293" i="1" a="1"/>
  <c r="AL293" i="1" s="1"/>
  <c r="AM293" i="1" s="1"/>
  <c r="AL85" i="1" a="1"/>
  <c r="AL85" i="1" s="1"/>
  <c r="AM85" i="1" s="1"/>
  <c r="AL101" i="1" a="1"/>
  <c r="AL101" i="1"/>
  <c r="AM101" i="1" s="1"/>
  <c r="AL204" i="1" a="1"/>
  <c r="AL204" i="1" s="1"/>
  <c r="AM204" i="1" s="1"/>
  <c r="AL163" i="1" a="1"/>
  <c r="AL163" i="1" s="1"/>
  <c r="AM163" i="1" s="1"/>
  <c r="AL148" i="1" a="1"/>
  <c r="AL148" i="1"/>
  <c r="AM148" i="1" s="1"/>
  <c r="AL77" i="1" a="1"/>
  <c r="AL77" i="1" s="1"/>
  <c r="AM77" i="1" s="1"/>
  <c r="AL272" i="1" a="1"/>
  <c r="AL272" i="1" s="1"/>
  <c r="AM272" i="1"/>
  <c r="AL330" i="1" a="1"/>
  <c r="AL330" i="1" s="1"/>
  <c r="AM330" i="1" s="1"/>
  <c r="AL306" i="1" a="1"/>
  <c r="AL306" i="1" s="1"/>
  <c r="AM306" i="1" s="1"/>
  <c r="AL312" i="1" a="1"/>
  <c r="AL312" i="1" s="1"/>
  <c r="AM312" i="1" s="1"/>
  <c r="AL325" i="1" a="1"/>
  <c r="AL325" i="1" s="1"/>
  <c r="AM325" i="1" s="1"/>
  <c r="AL399" i="1" a="1"/>
  <c r="AL399" i="1" s="1"/>
  <c r="AM399" i="1" s="1"/>
  <c r="AL26" i="1" a="1"/>
  <c r="AL26" i="1" s="1"/>
  <c r="AM26" i="1" s="1"/>
  <c r="AL506" i="1" a="1"/>
  <c r="AL506" i="1" s="1"/>
  <c r="AM506" i="1" s="1"/>
  <c r="AL487" i="1" a="1"/>
  <c r="AL487" i="1" s="1"/>
  <c r="AM487" i="1" s="1"/>
  <c r="AL415" i="1" a="1"/>
  <c r="AL415" i="1"/>
  <c r="AM415" i="1" s="1"/>
  <c r="AL98" i="1" a="1"/>
  <c r="AL98" i="1" s="1"/>
  <c r="AM98" i="1" s="1"/>
  <c r="AL80" i="1" a="1"/>
  <c r="AL80" i="1" s="1"/>
  <c r="AM80" i="1" s="1"/>
  <c r="AL233" i="1" a="1"/>
  <c r="AL233" i="1" s="1"/>
  <c r="AM233" i="1" s="1"/>
  <c r="AL97" i="1" a="1"/>
  <c r="AL97" i="1" s="1"/>
  <c r="AM97" i="1" s="1"/>
  <c r="AL86" i="1" a="1"/>
  <c r="AL86" i="1" s="1"/>
  <c r="AM86" i="1" s="1"/>
  <c r="AL79" i="1" a="1"/>
  <c r="AL79" i="1" s="1"/>
  <c r="AM79" i="1" s="1"/>
  <c r="AL212" i="1" a="1"/>
  <c r="AL212" i="1" s="1"/>
  <c r="AM212" i="1" s="1"/>
  <c r="AL207" i="1" a="1"/>
  <c r="AL207" i="1" s="1"/>
  <c r="AM207" i="1" s="1"/>
  <c r="AL340" i="1" a="1"/>
  <c r="AL340" i="1" s="1"/>
  <c r="AM340" i="1" s="1"/>
  <c r="AL47" i="1" a="1"/>
  <c r="AL47" i="1" s="1"/>
  <c r="AM47" i="1" s="1"/>
  <c r="AL291" i="1" a="1"/>
  <c r="AL291" i="1" s="1"/>
  <c r="AM291" i="1" s="1"/>
  <c r="AL74" i="1" a="1"/>
  <c r="AL74" i="1" s="1"/>
  <c r="AM74" i="1" s="1"/>
  <c r="AL90" i="1" a="1"/>
  <c r="AL90" i="1" s="1"/>
  <c r="AM90" i="1" s="1"/>
  <c r="AL61" i="1" a="1"/>
  <c r="AL61" i="1" s="1"/>
  <c r="AM61" i="1" s="1"/>
  <c r="AL70" i="1" a="1"/>
  <c r="AL70" i="1" s="1"/>
  <c r="AM70" i="1"/>
  <c r="AL23" i="1" a="1"/>
  <c r="AL23" i="1" s="1"/>
  <c r="AM23" i="1" s="1"/>
  <c r="AL234" i="1" a="1"/>
  <c r="AL234" i="1" s="1"/>
  <c r="AM234" i="1" s="1"/>
  <c r="AL159" i="1" a="1"/>
  <c r="AL159" i="1" s="1"/>
  <c r="AM159" i="1" s="1"/>
  <c r="AL511" i="1" a="1"/>
  <c r="AL511" i="1" s="1"/>
  <c r="AM511" i="1" s="1"/>
  <c r="AL338" i="1" a="1"/>
  <c r="AL338" i="1"/>
  <c r="AM338" i="1" s="1"/>
  <c r="AL353" i="1" a="1"/>
  <c r="AL353" i="1" s="1"/>
  <c r="AM353" i="1" s="1"/>
  <c r="AL445" i="1" a="1"/>
  <c r="AL445" i="1" s="1"/>
  <c r="AM445" i="1" s="1"/>
  <c r="AL114" i="1" a="1"/>
  <c r="AL114" i="1" s="1"/>
  <c r="AM114" i="1" s="1"/>
  <c r="AL54" i="1" a="1"/>
  <c r="AL54" i="1" s="1"/>
  <c r="AM54" i="1" s="1"/>
  <c r="AL149" i="1" a="1"/>
  <c r="AL149" i="1"/>
  <c r="AM149" i="1" s="1"/>
  <c r="AL135" i="1" a="1"/>
  <c r="AL135" i="1" s="1"/>
  <c r="AM135" i="1" s="1"/>
  <c r="AL134" i="1" a="1"/>
  <c r="AL134" i="1" s="1"/>
  <c r="AM134" i="1" s="1"/>
  <c r="AL136" i="1" a="1"/>
  <c r="AL136" i="1" s="1"/>
  <c r="AM136" i="1" s="1"/>
  <c r="AL512" i="1" a="1"/>
  <c r="AL512" i="1" s="1"/>
  <c r="AM512" i="1" s="1"/>
  <c r="AL72" i="1" a="1"/>
  <c r="AL72" i="1" s="1"/>
  <c r="AM72" i="1" s="1"/>
  <c r="AL396" i="1" a="1"/>
  <c r="AL396" i="1" s="1"/>
  <c r="AM396" i="1" s="1"/>
  <c r="AL513" i="1" a="1"/>
  <c r="AL513" i="1" s="1"/>
  <c r="AM513" i="1" s="1"/>
  <c r="AL5" i="1" a="1"/>
  <c r="AL5" i="1" s="1"/>
  <c r="AM5" i="1" s="1"/>
  <c r="AL267" i="1" a="1"/>
  <c r="AL267" i="1"/>
  <c r="AM267" i="1" s="1"/>
  <c r="AL264" i="1" a="1"/>
  <c r="AL264" i="1" s="1"/>
  <c r="AM264" i="1" s="1"/>
  <c r="AL225" i="1" a="1"/>
  <c r="AL225" i="1"/>
  <c r="AM225" i="1" s="1"/>
  <c r="AL259" i="1" a="1"/>
  <c r="AL259" i="1" s="1"/>
  <c r="AM259" i="1" s="1"/>
  <c r="AL181" i="1" a="1"/>
  <c r="AL181" i="1"/>
  <c r="AM181" i="1" s="1"/>
  <c r="AL268" i="1" a="1"/>
  <c r="AL268" i="1" s="1"/>
  <c r="AM268" i="1" s="1"/>
  <c r="AL261" i="1" a="1"/>
  <c r="AL261" i="1" s="1"/>
  <c r="AM261" i="1" s="1"/>
  <c r="AL231" i="1" a="1"/>
  <c r="AL231" i="1" s="1"/>
  <c r="AM231" i="1" s="1"/>
  <c r="AL276" i="1" a="1"/>
  <c r="AL276" i="1" s="1"/>
  <c r="AM276" i="1" s="1"/>
  <c r="AL182" i="1" a="1"/>
  <c r="AL182" i="1" s="1"/>
  <c r="AM182" i="1" s="1"/>
  <c r="AL177" i="1" a="1"/>
  <c r="AL177" i="1" s="1"/>
  <c r="AM177" i="1" s="1"/>
  <c r="AL488" i="1" a="1"/>
  <c r="AL488" i="1" s="1"/>
  <c r="AM488" i="1" s="1"/>
  <c r="AL489" i="1" a="1"/>
  <c r="AL489" i="1" s="1"/>
  <c r="AM489" i="1" s="1"/>
  <c r="AL76" i="1" a="1"/>
  <c r="AL76" i="1" s="1"/>
  <c r="AM76" i="1" s="1"/>
  <c r="AL59" i="1" a="1"/>
  <c r="AL59" i="1" s="1"/>
  <c r="AM59" i="1" s="1"/>
  <c r="AL200" i="1" a="1"/>
  <c r="AL200" i="1"/>
  <c r="AM200" i="1" s="1"/>
  <c r="AL91" i="1" a="1"/>
  <c r="AL91" i="1" s="1"/>
  <c r="AM91" i="1" s="1"/>
  <c r="AL235" i="1" a="1"/>
  <c r="AL235" i="1" s="1"/>
  <c r="AM235" i="1" s="1"/>
  <c r="AL240" i="1" a="1"/>
  <c r="AL240" i="1" s="1"/>
  <c r="AM240" i="1" s="1"/>
  <c r="AL473" i="1" a="1"/>
  <c r="AL473" i="1" s="1"/>
  <c r="AM473" i="1" s="1"/>
  <c r="AL504" i="1" a="1"/>
  <c r="AL504" i="1"/>
  <c r="AM504" i="1" s="1"/>
  <c r="AL42" i="1" a="1"/>
  <c r="AL42" i="1" s="1"/>
  <c r="AM42" i="1" s="1"/>
  <c r="AL203" i="1" a="1"/>
  <c r="AL203" i="1"/>
  <c r="AM203" i="1" s="1"/>
  <c r="AL375" i="1" a="1"/>
  <c r="AL375" i="1" s="1"/>
  <c r="AM375" i="1" s="1"/>
  <c r="AL394" i="1" a="1"/>
  <c r="AL394" i="1" s="1"/>
  <c r="AM394" i="1" s="1"/>
  <c r="AL110" i="1" a="1"/>
  <c r="AL110" i="1" s="1"/>
  <c r="AM110" i="1" s="1"/>
  <c r="AL64" i="1" a="1"/>
  <c r="AL64" i="1" s="1"/>
  <c r="AM64" i="1" s="1"/>
  <c r="AL34" i="1" a="1"/>
  <c r="AL34" i="1" s="1"/>
  <c r="AM34" i="1" s="1"/>
  <c r="AL46" i="1" a="1"/>
  <c r="AL46" i="1"/>
  <c r="AM46" i="1" s="1"/>
  <c r="AL296" i="1" a="1"/>
  <c r="AL296" i="1" s="1"/>
  <c r="AM296" i="1" s="1"/>
  <c r="AL304" i="1" a="1"/>
  <c r="AL304" i="1" s="1"/>
  <c r="AM304" i="1" s="1"/>
  <c r="AL303" i="1" a="1"/>
  <c r="AL303" i="1" s="1"/>
  <c r="AM303" i="1" s="1"/>
  <c r="AL183" i="1" a="1"/>
  <c r="AL183" i="1" s="1"/>
  <c r="AM183" i="1" s="1"/>
  <c r="AL103" i="1" a="1"/>
  <c r="AL103" i="1" s="1"/>
  <c r="AM103" i="1" s="1"/>
  <c r="AL27" i="1" a="1"/>
  <c r="AL27" i="1" s="1"/>
  <c r="AM27" i="1" s="1"/>
  <c r="AL457" i="1" a="1"/>
  <c r="AL457" i="1" s="1"/>
  <c r="AM457" i="1" s="1"/>
  <c r="AL475" i="1" a="1"/>
  <c r="AL475" i="1" s="1"/>
  <c r="AM475" i="1" s="1"/>
  <c r="AL472" i="1" a="1"/>
  <c r="AL472" i="1" s="1"/>
  <c r="AM472" i="1" s="1"/>
  <c r="AL350" i="1" a="1"/>
  <c r="AL350" i="1"/>
  <c r="AM350" i="1" s="1"/>
  <c r="AL364" i="1" a="1"/>
  <c r="AL364" i="1"/>
  <c r="AM364" i="1" s="1"/>
  <c r="AL361" i="1" a="1"/>
  <c r="AL361" i="1" s="1"/>
  <c r="AM361" i="1" s="1"/>
  <c r="AL333" i="1" a="1"/>
  <c r="AL333" i="1" s="1"/>
  <c r="AM333" i="1" s="1"/>
  <c r="AL346" i="1" a="1"/>
  <c r="AL346" i="1" s="1"/>
  <c r="AM346" i="1" s="1"/>
  <c r="AL351" i="1" a="1"/>
  <c r="AL351" i="1" s="1"/>
  <c r="AM351" i="1" s="1"/>
  <c r="AL352" i="1" a="1"/>
  <c r="AL352" i="1" s="1"/>
  <c r="AM352" i="1" s="1"/>
  <c r="AL334" i="1" a="1"/>
  <c r="AL334" i="1" s="1"/>
  <c r="AM334" i="1" s="1"/>
  <c r="AL67" i="1" a="1"/>
  <c r="AL67" i="1" s="1"/>
  <c r="AM67" i="1" s="1"/>
  <c r="AL214" i="1" a="1"/>
  <c r="AL214" i="1" s="1"/>
  <c r="AM214" i="1" s="1"/>
  <c r="AL158" i="1" a="1"/>
  <c r="AL158" i="1" s="1"/>
  <c r="AM158" i="1" s="1"/>
  <c r="AL241" i="1" a="1"/>
  <c r="AL241" i="1" s="1"/>
  <c r="AM241" i="1" s="1"/>
  <c r="AL490" i="1" a="1"/>
  <c r="AL490" i="1" s="1"/>
  <c r="AM490" i="1" s="1"/>
  <c r="AL49" i="1" a="1"/>
  <c r="AL49" i="1" s="1"/>
  <c r="AM49" i="1" s="1"/>
  <c r="AL437" i="1" a="1"/>
  <c r="AL437" i="1" s="1"/>
  <c r="AM437" i="1" s="1"/>
  <c r="AL107" i="1" a="1"/>
  <c r="AL107" i="1" s="1"/>
  <c r="AM107" i="1" s="1"/>
  <c r="AL421" i="1" a="1"/>
  <c r="AL421" i="1" s="1"/>
  <c r="AM421" i="1" s="1"/>
  <c r="AL154" i="1" a="1"/>
  <c r="AL154" i="1" s="1"/>
  <c r="AM154" i="1" s="1"/>
  <c r="AL441" i="1" a="1"/>
  <c r="AL441" i="1"/>
  <c r="AM441" i="1" s="1"/>
  <c r="AL115" i="1" a="1"/>
  <c r="AL115" i="1" s="1"/>
  <c r="AM115" i="1" s="1"/>
  <c r="AL408" i="1" a="1"/>
  <c r="AL408" i="1" s="1"/>
  <c r="AM408" i="1" s="1"/>
  <c r="AL471" i="1" a="1"/>
  <c r="AL471" i="1" s="1"/>
  <c r="AM471" i="1" s="1"/>
  <c r="AL405" i="1" a="1"/>
  <c r="AL405" i="1" s="1"/>
  <c r="AM405" i="1" s="1"/>
  <c r="AL153" i="1" a="1"/>
  <c r="AL153" i="1" s="1"/>
  <c r="AM153" i="1" s="1"/>
  <c r="AL339" i="1" a="1"/>
  <c r="AL339" i="1" s="1"/>
  <c r="AM339" i="1" s="1"/>
  <c r="AL256" i="1" a="1"/>
  <c r="AL256" i="1" s="1"/>
  <c r="AM256" i="1" s="1"/>
  <c r="AL95" i="1" a="1"/>
  <c r="AL95" i="1" s="1"/>
  <c r="AM95" i="1" s="1"/>
  <c r="AL175" i="1" a="1"/>
  <c r="AL175" i="1" s="1"/>
  <c r="AM175" i="1" s="1"/>
  <c r="AL514" i="1" a="1"/>
  <c r="AL514" i="1" s="1"/>
  <c r="AM514" i="1" s="1"/>
  <c r="AL187" i="1" a="1"/>
  <c r="AL187" i="1" s="1"/>
  <c r="AM187" i="1" s="1"/>
  <c r="AL201" i="1" a="1"/>
  <c r="AL201" i="1" s="1"/>
  <c r="AM201" i="1" s="1"/>
  <c r="AL123" i="1" a="1"/>
  <c r="AL123" i="1" s="1"/>
  <c r="AM123" i="1" s="1"/>
  <c r="AL11" i="1" a="1"/>
  <c r="AL11" i="1" s="1"/>
  <c r="AM11" i="1" s="1"/>
  <c r="AL281" i="1" a="1"/>
  <c r="AL281" i="1" s="1"/>
  <c r="AM281" i="1" s="1"/>
  <c r="AL188" i="1" a="1"/>
  <c r="AL188" i="1" s="1"/>
  <c r="AM188" i="1" s="1"/>
  <c r="AL147" i="1" a="1"/>
  <c r="AL147" i="1" s="1"/>
  <c r="AM147" i="1" s="1"/>
  <c r="AL320" i="1" a="1"/>
  <c r="AL320" i="1" s="1"/>
  <c r="AM320" i="1" s="1"/>
  <c r="AL31" i="1" a="1"/>
  <c r="AL31" i="1"/>
  <c r="AM31" i="1" s="1"/>
  <c r="AL451" i="1" a="1"/>
  <c r="AL451" i="1" s="1"/>
  <c r="AM451" i="1" s="1"/>
  <c r="AL282" i="1" a="1"/>
  <c r="AL282" i="1" s="1"/>
  <c r="AM282" i="1" s="1"/>
  <c r="AL186" i="1" a="1"/>
  <c r="AL186" i="1"/>
  <c r="AM186" i="1" s="1"/>
  <c r="AL292" i="1" a="1"/>
  <c r="AL292" i="1" s="1"/>
  <c r="AM292" i="1" s="1"/>
  <c r="AL491" i="1" a="1"/>
  <c r="AL491" i="1" s="1"/>
  <c r="AM491" i="1" s="1"/>
  <c r="AL251" i="1" a="1"/>
  <c r="AL251" i="1" s="1"/>
  <c r="AM251" i="1" s="1"/>
  <c r="AL460" i="1" a="1"/>
  <c r="AL460" i="1" s="1"/>
  <c r="AM460" i="1" s="1"/>
  <c r="AL248" i="1" a="1"/>
  <c r="AL248" i="1" s="1"/>
  <c r="AM248" i="1" s="1"/>
  <c r="AL411" i="1" a="1"/>
  <c r="AL411" i="1"/>
  <c r="AM411" i="1" s="1"/>
  <c r="AL313" i="1" a="1"/>
  <c r="AL313" i="1" s="1"/>
  <c r="AM313" i="1" s="1"/>
  <c r="AL349" i="1" a="1"/>
  <c r="AL349" i="1" s="1"/>
  <c r="AM349" i="1" s="1"/>
  <c r="AL439" i="1" a="1"/>
  <c r="AL439" i="1"/>
  <c r="AM439" i="1" s="1"/>
  <c r="AL258" i="1" a="1"/>
  <c r="AL258" i="1" s="1"/>
  <c r="AM258" i="1" s="1"/>
  <c r="AL332" i="1" a="1"/>
  <c r="AL332" i="1" s="1"/>
  <c r="AM332" i="1" s="1"/>
  <c r="AL427" i="1" a="1"/>
  <c r="AL427" i="1" s="1"/>
  <c r="AM427" i="1" s="1"/>
  <c r="AL29" i="1" a="1"/>
  <c r="AL29" i="1" s="1"/>
  <c r="AM29" i="1" s="1"/>
  <c r="AL328" i="1" a="1"/>
  <c r="AL328" i="1" s="1"/>
  <c r="AM328" i="1" s="1"/>
  <c r="AL388" i="1" a="1"/>
  <c r="AL388" i="1" s="1"/>
  <c r="AM388" i="1" s="1"/>
  <c r="AL278" i="1" a="1"/>
  <c r="AL278" i="1" s="1"/>
  <c r="AM278" i="1" s="1"/>
  <c r="AL224" i="1" a="1"/>
  <c r="AL224" i="1" s="1"/>
  <c r="AM224" i="1" s="1"/>
  <c r="AL389" i="1" a="1"/>
  <c r="AL389" i="1" s="1"/>
  <c r="AM389" i="1" s="1"/>
  <c r="AL157" i="1" a="1"/>
  <c r="AL157" i="1" s="1"/>
  <c r="AM157" i="1" s="1"/>
  <c r="AL252" i="1" a="1"/>
  <c r="AL252" i="1" s="1"/>
  <c r="AM252" i="1" s="1"/>
  <c r="AL369" i="1" a="1"/>
  <c r="AL369" i="1" s="1"/>
  <c r="AM369" i="1" s="1"/>
  <c r="AL295" i="1" a="1"/>
  <c r="AL295" i="1" s="1"/>
  <c r="AM295" i="1" s="1"/>
  <c r="AL446" i="1" a="1"/>
  <c r="AL446" i="1" s="1"/>
  <c r="AM446" i="1" s="1"/>
  <c r="AL210" i="1" a="1"/>
  <c r="AL210" i="1" s="1"/>
  <c r="AM210" i="1" s="1"/>
  <c r="AL299" i="1" a="1"/>
  <c r="AL299" i="1" s="1"/>
  <c r="AM299" i="1" s="1"/>
  <c r="AL492" i="1" a="1"/>
  <c r="AL492" i="1" s="1"/>
  <c r="AM492" i="1" s="1"/>
  <c r="AL493" i="1" a="1"/>
  <c r="AL493" i="1" s="1"/>
  <c r="AM493" i="1" s="1"/>
  <c r="AL494" i="1" a="1"/>
  <c r="AL494" i="1" s="1"/>
  <c r="AM494" i="1" s="1"/>
  <c r="AL21" i="1" a="1"/>
  <c r="AL21" i="1" s="1"/>
  <c r="AM21" i="1" s="1"/>
  <c r="AL387" i="1" a="1"/>
  <c r="AL387" i="1" s="1"/>
  <c r="AM387" i="1" s="1"/>
  <c r="AL116" i="1" a="1"/>
  <c r="AL116" i="1" s="1"/>
  <c r="AM116" i="1" s="1"/>
  <c r="AL215" i="1" a="1"/>
  <c r="AL215" i="1" s="1"/>
  <c r="AM215" i="1" s="1"/>
  <c r="AL347" i="1" a="1"/>
  <c r="AL347" i="1"/>
  <c r="AM347" i="1" s="1"/>
  <c r="AL271" i="1" a="1"/>
  <c r="AL271" i="1" s="1"/>
  <c r="AM271" i="1" s="1"/>
  <c r="AL196" i="1" a="1"/>
  <c r="AL196" i="1" s="1"/>
  <c r="AM196" i="1" s="1"/>
  <c r="AL202" i="1" a="1"/>
  <c r="AL202" i="1" s="1"/>
  <c r="AM202" i="1" s="1"/>
  <c r="AL222" i="1" a="1"/>
  <c r="AL222" i="1" s="1"/>
  <c r="AM222" i="1" s="1"/>
  <c r="AL406" i="1" a="1"/>
  <c r="AL406" i="1" s="1"/>
  <c r="AM406" i="1" s="1"/>
  <c r="AL38" i="1" a="1"/>
  <c r="AL38" i="1" s="1"/>
  <c r="AM38" i="1" s="1"/>
  <c r="AL140" i="1" a="1"/>
  <c r="AL140" i="1"/>
  <c r="AM140" i="1" s="1"/>
  <c r="AL171" i="1" a="1"/>
  <c r="AL171" i="1" s="1"/>
  <c r="AM171" i="1" s="1"/>
  <c r="AL386" i="1" a="1"/>
  <c r="AL386" i="1" s="1"/>
  <c r="AM386" i="1" s="1"/>
  <c r="AL142" i="1" a="1"/>
  <c r="AL142" i="1" s="1"/>
  <c r="AM142" i="1" s="1"/>
  <c r="AL216" i="1" a="1"/>
  <c r="AL216" i="1" s="1"/>
  <c r="AM216" i="1" s="1"/>
  <c r="AL220" i="1" a="1"/>
  <c r="AL220" i="1" s="1"/>
  <c r="AM220" i="1" s="1"/>
  <c r="AL495" i="1" a="1"/>
  <c r="AL495" i="1" s="1"/>
  <c r="AM495" i="1" s="1"/>
  <c r="AL48" i="1" a="1"/>
  <c r="AL48" i="1" s="1"/>
  <c r="AM48" i="1" s="1"/>
  <c r="AL391" i="1" a="1"/>
  <c r="AL391" i="1" s="1"/>
  <c r="AM391" i="1" s="1"/>
  <c r="AL449" i="1" a="1"/>
  <c r="AL449" i="1" s="1"/>
  <c r="AM449" i="1" s="1"/>
  <c r="AL279" i="1" a="1"/>
  <c r="AL279" i="1" s="1"/>
  <c r="AM279" i="1" s="1"/>
  <c r="AL321" i="1" a="1"/>
  <c r="AL321" i="1" s="1"/>
  <c r="AM321" i="1" s="1"/>
  <c r="AL496" i="1" a="1"/>
  <c r="AL496" i="1" s="1"/>
  <c r="AM496" i="1" s="1"/>
  <c r="AL497" i="1" a="1"/>
  <c r="AL497" i="1" s="1"/>
  <c r="AM497" i="1" s="1"/>
  <c r="AL308" i="1" a="1"/>
  <c r="AL308" i="1" s="1"/>
  <c r="AM308" i="1" s="1"/>
  <c r="AL33" i="1" a="1"/>
  <c r="AL33" i="1" s="1"/>
  <c r="AM33" i="1" s="1"/>
  <c r="AL401" i="1" a="1"/>
  <c r="AL401" i="1" s="1"/>
  <c r="AM401" i="1" s="1"/>
  <c r="AL418" i="1" a="1"/>
  <c r="AL418" i="1" s="1"/>
  <c r="AM418" i="1" s="1"/>
  <c r="AL432" i="1" a="1"/>
  <c r="AL432" i="1"/>
  <c r="AM432" i="1" s="1"/>
  <c r="AL498" i="1" a="1"/>
  <c r="AL498" i="1" s="1"/>
  <c r="AM498" i="1" s="1"/>
  <c r="AL499" i="1" a="1"/>
  <c r="AL499" i="1" s="1"/>
  <c r="AM499" i="1" s="1"/>
  <c r="AL152" i="1" a="1"/>
  <c r="AL152" i="1"/>
  <c r="AM152" i="1" s="1"/>
  <c r="AL194" i="1" a="1"/>
  <c r="AL194" i="1" s="1"/>
  <c r="AM194" i="1" s="1"/>
  <c r="AL404" i="1" a="1"/>
  <c r="AL404" i="1" s="1"/>
  <c r="AM404" i="1" s="1"/>
  <c r="AL239" i="1" a="1"/>
  <c r="AL239" i="1" s="1"/>
  <c r="AM239" i="1" s="1"/>
  <c r="AL209" i="1" a="1"/>
  <c r="AL209" i="1" s="1"/>
  <c r="AM209" i="1" s="1"/>
  <c r="AL66" i="1" a="1"/>
  <c r="AL66" i="1" s="1"/>
  <c r="AM66" i="1" s="1"/>
  <c r="AL155" i="1" a="1"/>
  <c r="AL155" i="1" s="1"/>
  <c r="AM155" i="1" s="1"/>
  <c r="AL138" i="1" a="1"/>
  <c r="AL138" i="1" s="1"/>
  <c r="AM138" i="1" s="1"/>
  <c r="AL75" i="1" a="1"/>
  <c r="AL75" i="1" s="1"/>
  <c r="AM75" i="1" s="1"/>
  <c r="AL269" i="1" a="1"/>
  <c r="AL269" i="1"/>
  <c r="AM269" i="1" s="1"/>
  <c r="AL184" i="1" a="1"/>
  <c r="AL184" i="1" s="1"/>
  <c r="AM184" i="1" s="1"/>
  <c r="AL167" i="1" a="1"/>
  <c r="AL167" i="1" s="1"/>
  <c r="AM167" i="1" s="1"/>
  <c r="AL191" i="1" a="1"/>
  <c r="AL191" i="1" s="1"/>
  <c r="AM191" i="1" s="1"/>
  <c r="AL63" i="1" a="1"/>
  <c r="AL63" i="1" s="1"/>
  <c r="AM63" i="1" s="1"/>
  <c r="AL283" i="1" a="1"/>
  <c r="AL283" i="1"/>
  <c r="AM283" i="1" s="1"/>
  <c r="AL236" i="1" a="1"/>
  <c r="AL236" i="1" s="1"/>
  <c r="AM236" i="1" s="1"/>
  <c r="AL25" i="1" a="1"/>
  <c r="AL25" i="1" s="1"/>
  <c r="AM25" i="1" s="1"/>
  <c r="AL249" i="1" a="1"/>
  <c r="AL249" i="1" s="1"/>
  <c r="AM249" i="1" s="1"/>
  <c r="AL476" i="1" a="1"/>
  <c r="AL476" i="1" s="1"/>
  <c r="AM476" i="1" s="1"/>
  <c r="AL477" i="1" a="1"/>
  <c r="AL477" i="1" s="1"/>
  <c r="AM477" i="1" s="1"/>
  <c r="AL52" i="1" a="1"/>
  <c r="AL52" i="1" s="1"/>
  <c r="AM52" i="1" s="1"/>
  <c r="AL297" i="1" a="1"/>
  <c r="AL297" i="1" s="1"/>
  <c r="AM297" i="1" s="1"/>
  <c r="AL298" i="1" a="1"/>
  <c r="AL298" i="1" s="1"/>
  <c r="AM298" i="1" s="1"/>
  <c r="AL6" i="1" a="1"/>
  <c r="AL6" i="1" s="1"/>
  <c r="AM6" i="1" s="1"/>
  <c r="AL112" i="1" a="1"/>
  <c r="AL112" i="1"/>
  <c r="AM112" i="1" s="1"/>
  <c r="AL223" i="1" a="1"/>
  <c r="AL223" i="1" s="1"/>
  <c r="AM223" i="1" s="1"/>
  <c r="AL397" i="1" a="1"/>
  <c r="AL397" i="1" s="1"/>
  <c r="AM397" i="1" s="1"/>
  <c r="AL192" i="1" a="1"/>
  <c r="AL192" i="1" s="1"/>
  <c r="AM192" i="1" s="1"/>
  <c r="AL170" i="1" a="1"/>
  <c r="AL170" i="1" s="1"/>
  <c r="AM170" i="1" s="1"/>
  <c r="AL262" i="1" a="1"/>
  <c r="AL262" i="1" s="1"/>
  <c r="AM262" i="1" s="1"/>
  <c r="AL287" i="1" a="1"/>
  <c r="AL287" i="1" s="1"/>
  <c r="AM287" i="1" s="1"/>
  <c r="AL478" i="1" a="1"/>
  <c r="AL478" i="1" s="1"/>
  <c r="AM478" i="1" s="1"/>
  <c r="AL500" i="1" a="1"/>
  <c r="AL500" i="1" s="1"/>
  <c r="AM500" i="1" s="1"/>
  <c r="AL105" i="1" a="1"/>
  <c r="AL105" i="1" s="1"/>
  <c r="AM105" i="1" s="1"/>
  <c r="AL174" i="1" a="1"/>
  <c r="AL174" i="1" s="1"/>
  <c r="AM174" i="1" s="1"/>
  <c r="AL124" i="1" a="1"/>
  <c r="AL124" i="1" s="1"/>
  <c r="AM124" i="1" s="1"/>
  <c r="AL17" i="1" a="1"/>
  <c r="AL17" i="1" s="1"/>
  <c r="AM17" i="1" s="1"/>
  <c r="AL414" i="1" a="1"/>
  <c r="AL414" i="1" s="1"/>
  <c r="AM414" i="1" s="1"/>
  <c r="AL402" i="1" a="1"/>
  <c r="AL402" i="1" s="1"/>
  <c r="AM402" i="1" s="1"/>
  <c r="AL413" i="1" a="1"/>
  <c r="AL413" i="1" s="1"/>
  <c r="AM413" i="1"/>
  <c r="AL286" i="1" a="1"/>
  <c r="AL286" i="1" s="1"/>
  <c r="AM286" i="1" s="1"/>
  <c r="AL481" i="1" a="1"/>
  <c r="AL481" i="1" s="1"/>
  <c r="AM481" i="1" s="1"/>
  <c r="AL305" i="1" a="1"/>
  <c r="AL305" i="1" s="1"/>
  <c r="AM305" i="1" s="1"/>
  <c r="AL348" i="1" a="1"/>
  <c r="AL348" i="1" s="1"/>
  <c r="AM348" i="1" s="1"/>
  <c r="AL482" i="1" a="1"/>
  <c r="AL482" i="1" s="1"/>
  <c r="AM482" i="1" s="1"/>
  <c r="AL507" i="1" a="1"/>
  <c r="AL507" i="1" s="1"/>
  <c r="AM507" i="1" s="1"/>
  <c r="AL96" i="1" a="1"/>
  <c r="AL96" i="1" s="1"/>
  <c r="AM96" i="1" s="1"/>
  <c r="AL139" i="1" a="1"/>
  <c r="AL139" i="1" s="1"/>
  <c r="AM139" i="1" s="1"/>
  <c r="AL307" i="1" a="1"/>
  <c r="AL307" i="1" s="1"/>
  <c r="AM307" i="1" s="1"/>
  <c r="AL211" i="1" a="1"/>
  <c r="AL211" i="1" s="1"/>
  <c r="AM211" i="1" s="1"/>
  <c r="AL53" i="1" a="1"/>
  <c r="AL53" i="1"/>
  <c r="AM53" i="1" s="1"/>
  <c r="AL125" i="1" a="1"/>
  <c r="AL125" i="1" s="1"/>
  <c r="AM125" i="1" s="1"/>
  <c r="AL242" i="1" a="1"/>
  <c r="AL242" i="1" s="1"/>
  <c r="AM242" i="1" s="1"/>
  <c r="AL322" i="1" a="1"/>
  <c r="AL322" i="1" s="1"/>
  <c r="AM322" i="1" s="1"/>
  <c r="AL237" i="1" a="1"/>
  <c r="AL237" i="1" s="1"/>
  <c r="AM237" i="1" s="1"/>
  <c r="AL403" i="1" a="1"/>
  <c r="AL403" i="1" s="1"/>
  <c r="AM403" i="1" s="1"/>
  <c r="AL374" i="1" a="1"/>
  <c r="AL374" i="1" s="1"/>
  <c r="AM374" i="1" s="1"/>
  <c r="AL335" i="1" a="1"/>
  <c r="AL335" i="1" s="1"/>
  <c r="AM335" i="1" s="1"/>
  <c r="AL501" i="1" a="1"/>
  <c r="AL501" i="1" s="1"/>
  <c r="AM501" i="1" s="1"/>
  <c r="AL342" i="1" a="1"/>
  <c r="AL342" i="1" s="1"/>
  <c r="AM342" i="1" s="1"/>
  <c r="AL502" i="1" a="1"/>
  <c r="AL502" i="1" s="1"/>
  <c r="AM502" i="1" s="1"/>
  <c r="AL19" i="1" a="1"/>
  <c r="AL19" i="1" s="1"/>
  <c r="AM19" i="1" s="1"/>
  <c r="AL331" i="1" a="1"/>
  <c r="AL331" i="1" s="1"/>
  <c r="AM331" i="1" s="1"/>
  <c r="AL137" i="1" a="1"/>
  <c r="AL137" i="1" s="1"/>
  <c r="AM137" i="1" s="1"/>
  <c r="AL108" i="1" a="1"/>
  <c r="AL108" i="1"/>
  <c r="AM108" i="1" s="1"/>
  <c r="AL43" i="1" a="1"/>
  <c r="AL43" i="1" s="1"/>
  <c r="AM43" i="1" s="1"/>
  <c r="AL94" i="1" a="1"/>
  <c r="AL94" i="1" s="1"/>
  <c r="AM94" i="1" s="1"/>
  <c r="AL100" i="1" a="1"/>
  <c r="AL100" i="1" s="1"/>
  <c r="AM100" i="1" s="1"/>
  <c r="AL336" i="1" a="1"/>
  <c r="AL336" i="1" s="1"/>
  <c r="AM336" i="1" s="1"/>
  <c r="AL337" i="1" a="1"/>
  <c r="AL337" i="1"/>
  <c r="AM337" i="1" s="1"/>
  <c r="AL12" i="1" a="1"/>
  <c r="AL12" i="1" s="1"/>
  <c r="AM12" i="1" s="1"/>
  <c r="AL257" i="1" a="1"/>
  <c r="AL257" i="1" s="1"/>
  <c r="AM257" i="1" s="1"/>
  <c r="AL168" i="1" a="1"/>
  <c r="AL168" i="1" s="1"/>
  <c r="AM168" i="1" s="1"/>
  <c r="AL274" i="1" a="1"/>
  <c r="AL274" i="1" s="1"/>
  <c r="AM274" i="1" s="1"/>
  <c r="AL229" i="1" a="1"/>
  <c r="AL229" i="1" s="1"/>
  <c r="AM229" i="1" s="1"/>
  <c r="AL392" i="1" a="1"/>
  <c r="AL392" i="1" s="1"/>
  <c r="AM392" i="1" s="1"/>
  <c r="AL189" i="1" a="1"/>
  <c r="AL189" i="1" s="1"/>
  <c r="AM189" i="1" s="1"/>
  <c r="AL193" i="1" a="1"/>
  <c r="AL193" i="1" s="1"/>
  <c r="AM193" i="1" s="1"/>
  <c r="AL190" i="1" a="1"/>
  <c r="AL190" i="1" s="1"/>
  <c r="AM190" i="1" s="1"/>
  <c r="AL208" i="1" a="1"/>
  <c r="AL208" i="1" s="1"/>
  <c r="AM208" i="1" s="1"/>
  <c r="AL400" i="1" a="1"/>
  <c r="AL400" i="1" s="1"/>
  <c r="AM400" i="1" s="1"/>
  <c r="AL266" i="1" a="1"/>
  <c r="AL266" i="1" s="1"/>
  <c r="AM266" i="1" s="1"/>
  <c r="AL247" i="1" a="1"/>
  <c r="AL247" i="1" s="1"/>
  <c r="AM247" i="1" s="1"/>
  <c r="AL253" i="1" a="1"/>
  <c r="AL253" i="1" s="1"/>
  <c r="AM253" i="1" s="1"/>
  <c r="AL254" i="1" a="1"/>
  <c r="AL254" i="1" s="1"/>
  <c r="AM254" i="1" s="1"/>
  <c r="AL245" i="1" a="1"/>
  <c r="AL245" i="1" s="1"/>
  <c r="AM245" i="1" s="1"/>
  <c r="AL515" i="1" a="1"/>
  <c r="AL515" i="1" s="1"/>
  <c r="AM515" i="1" s="1"/>
  <c r="AL341" i="1" a="1"/>
  <c r="AL341" i="1" s="1"/>
  <c r="AM341" i="1" s="1"/>
  <c r="AL528" i="1" a="1"/>
  <c r="AL528" i="1" s="1"/>
  <c r="AM528" i="1" s="1"/>
  <c r="AL555" i="1" a="1"/>
  <c r="AL555" i="1" s="1"/>
  <c r="AM555" i="1" s="1"/>
  <c r="AL548" i="1" a="1"/>
  <c r="AL548" i="1" s="1"/>
  <c r="AM548" i="1" s="1"/>
  <c r="AL549" i="1" a="1"/>
  <c r="AL549" i="1" s="1"/>
  <c r="AM549" i="1" s="1"/>
  <c r="AL556" i="1" a="1"/>
  <c r="AL556" i="1" s="1"/>
  <c r="AM556" i="1" s="1"/>
  <c r="AL536" i="1" a="1"/>
  <c r="AL536" i="1" s="1"/>
  <c r="AM536" i="1" s="1"/>
  <c r="AL537" i="1" a="1"/>
  <c r="AL537" i="1" s="1"/>
  <c r="AM537" i="1" s="1"/>
  <c r="AL81" i="1" a="1"/>
  <c r="AL81" i="1" s="1"/>
  <c r="AM81" i="1" s="1"/>
  <c r="AL557" i="1" a="1"/>
  <c r="AL557" i="1" s="1"/>
  <c r="AM557" i="1" s="1"/>
  <c r="AL558" i="1" a="1"/>
  <c r="AL558" i="1" s="1"/>
  <c r="AM558" i="1" s="1"/>
  <c r="AL559" i="1" a="1"/>
  <c r="AL559" i="1"/>
  <c r="AM559" i="1" s="1"/>
  <c r="AL560" i="1" a="1"/>
  <c r="AL560" i="1" s="1"/>
  <c r="AM560" i="1" s="1"/>
  <c r="AL561" i="1" a="1"/>
  <c r="AL561" i="1" s="1"/>
  <c r="AM561" i="1" s="1"/>
  <c r="AL562" i="1" a="1"/>
  <c r="AL562" i="1" s="1"/>
  <c r="AM562" i="1" s="1"/>
  <c r="AL465" i="1" a="1"/>
  <c r="AL465" i="1" s="1"/>
  <c r="AM465" i="1" s="1"/>
  <c r="AL563" i="1" a="1"/>
  <c r="AL563" i="1" s="1"/>
  <c r="AM563" i="1" s="1"/>
  <c r="AL564" i="1" a="1"/>
  <c r="AL564" i="1" s="1"/>
  <c r="AM564" i="1" s="1"/>
  <c r="AL565" i="1" a="1"/>
  <c r="AL565" i="1" s="1"/>
  <c r="AM565" i="1" s="1"/>
  <c r="AL566" i="1" a="1"/>
  <c r="AL566" i="1" s="1"/>
  <c r="AM566" i="1" s="1"/>
  <c r="AL567" i="1" a="1"/>
  <c r="AL567" i="1" s="1"/>
  <c r="AM567" i="1" s="1"/>
  <c r="AL455" i="1" a="1"/>
  <c r="AL455" i="1" s="1"/>
  <c r="AM455" i="1" s="1"/>
  <c r="AL431" i="1" a="1"/>
  <c r="AL431" i="1" s="1"/>
  <c r="AM431" i="1" s="1"/>
  <c r="AL529" i="1" a="1"/>
  <c r="AL529" i="1" s="1"/>
  <c r="AM529" i="1" s="1"/>
  <c r="AL568" i="1" a="1"/>
  <c r="AL568" i="1" s="1"/>
  <c r="AM568" i="1" s="1"/>
  <c r="AL569" i="1" a="1"/>
  <c r="AL569" i="1" s="1"/>
  <c r="AM569" i="1" s="1"/>
  <c r="AL454" i="1" a="1"/>
  <c r="AL454" i="1" s="1"/>
  <c r="AM454" i="1" s="1"/>
  <c r="AL466" i="1" a="1"/>
  <c r="AL466" i="1" s="1"/>
  <c r="AM466" i="1" s="1"/>
  <c r="AL447" i="1" a="1"/>
  <c r="AL447" i="1" s="1"/>
  <c r="AM447" i="1" s="1"/>
  <c r="AL526" i="1" a="1"/>
  <c r="AL526" i="1" s="1"/>
  <c r="AM526" i="1" s="1"/>
  <c r="AL530" i="1" a="1"/>
  <c r="AL530" i="1"/>
  <c r="AM530" i="1" s="1"/>
  <c r="AL531" i="1" a="1"/>
  <c r="AL531" i="1" s="1"/>
  <c r="AM531" i="1" s="1"/>
  <c r="AL570" i="1" a="1"/>
  <c r="AL570" i="1" s="1"/>
  <c r="AM570" i="1" s="1"/>
  <c r="AL468" i="1" a="1"/>
  <c r="AL468" i="1" s="1"/>
  <c r="AM468" i="1" s="1"/>
  <c r="AL467" i="1" a="1"/>
  <c r="AL467" i="1" s="1"/>
  <c r="AM467" i="1" s="1"/>
  <c r="AL571" i="1" a="1"/>
  <c r="AL571" i="1" s="1"/>
  <c r="AM571" i="1" s="1"/>
  <c r="AL532" i="1" a="1"/>
  <c r="AL532" i="1" s="1"/>
  <c r="AM532" i="1"/>
  <c r="AL416" i="1" a="1"/>
  <c r="AL416" i="1" s="1"/>
  <c r="AM416" i="1" s="1"/>
  <c r="AL434" i="1" a="1"/>
  <c r="AL434" i="1" s="1"/>
  <c r="AM434" i="1" s="1"/>
  <c r="AL469" i="1" a="1"/>
  <c r="AL469" i="1" s="1"/>
  <c r="AM469" i="1" s="1"/>
  <c r="AL435" i="1" a="1"/>
  <c r="AL435" i="1" s="1"/>
  <c r="AM435" i="1" s="1"/>
  <c r="AL425" i="1" a="1"/>
  <c r="AL425" i="1" s="1"/>
  <c r="AM425" i="1" s="1"/>
  <c r="AL436" i="1" a="1"/>
  <c r="AL436" i="1" s="1"/>
  <c r="AM436" i="1" s="1"/>
  <c r="AL470" i="1" a="1"/>
  <c r="AL470" i="1" s="1"/>
  <c r="AM470" i="1" s="1"/>
  <c r="AL540" i="1" a="1"/>
  <c r="AL540" i="1" s="1"/>
  <c r="AM540" i="1" s="1"/>
  <c r="AL550" i="1" a="1"/>
  <c r="AL550" i="1" s="1"/>
  <c r="AM550" i="1" s="1"/>
  <c r="AL551" i="1" a="1"/>
  <c r="AL551" i="1" s="1"/>
  <c r="AM551" i="1" s="1"/>
  <c r="AL552" i="1" a="1"/>
  <c r="AL552" i="1" s="1"/>
  <c r="AM552" i="1" s="1"/>
  <c r="AL422" i="1" a="1"/>
  <c r="AL422" i="1" s="1"/>
  <c r="AM422" i="1" s="1"/>
  <c r="AL572" i="1" a="1"/>
  <c r="AL572" i="1" s="1"/>
  <c r="AM572" i="1" s="1"/>
  <c r="AL456" i="1" a="1"/>
  <c r="AL456" i="1" s="1"/>
  <c r="AM456" i="1" s="1"/>
  <c r="AL573" i="1" a="1"/>
  <c r="AL573" i="1" s="1"/>
  <c r="AM573" i="1" s="1"/>
  <c r="AL533" i="1" a="1"/>
  <c r="AL533" i="1" s="1"/>
  <c r="AM533" i="1" s="1"/>
  <c r="AL574" i="1" a="1"/>
  <c r="AL574" i="1" s="1"/>
  <c r="AM574" i="1" s="1"/>
  <c r="AL575" i="1" a="1"/>
  <c r="AL575" i="1" s="1"/>
  <c r="AM575" i="1" s="1"/>
  <c r="AL576" i="1" a="1"/>
  <c r="AL576" i="1" s="1"/>
  <c r="AM576" i="1" s="1"/>
  <c r="AL577" i="1" a="1"/>
  <c r="AL577" i="1" s="1"/>
  <c r="AM577" i="1" s="1"/>
  <c r="AL417" i="1" a="1"/>
  <c r="AL417" i="1" s="1"/>
  <c r="AM417" i="1" s="1"/>
  <c r="AL433" i="1" a="1"/>
  <c r="AL433" i="1" s="1"/>
  <c r="AM433" i="1" s="1"/>
  <c r="AL423" i="1" a="1"/>
  <c r="AL423" i="1" s="1"/>
  <c r="AM423" i="1" s="1"/>
  <c r="AL538" i="1" a="1"/>
  <c r="AL538" i="1" s="1"/>
  <c r="AM538" i="1" s="1"/>
  <c r="AL553" i="1" a="1"/>
  <c r="AL553" i="1" s="1"/>
  <c r="AM553" i="1" s="1"/>
  <c r="AL554" i="1" a="1"/>
  <c r="AL554" i="1" s="1"/>
  <c r="AM554" i="1" s="1"/>
  <c r="AL541" i="1" a="1"/>
  <c r="AL541" i="1" s="1"/>
  <c r="AM541" i="1"/>
  <c r="AL542" i="1" a="1"/>
  <c r="AL542" i="1" s="1"/>
  <c r="AM542" i="1" s="1"/>
  <c r="AL527" i="1" a="1"/>
  <c r="AL527" i="1"/>
  <c r="AM527" i="1" s="1"/>
  <c r="AL543" i="1" a="1"/>
  <c r="AL543" i="1" s="1"/>
  <c r="AM543" i="1" s="1"/>
  <c r="AL544" i="1" a="1"/>
  <c r="AL544" i="1" s="1"/>
  <c r="AM544" i="1" s="1"/>
  <c r="AL545" i="1" a="1"/>
  <c r="AL545" i="1" s="1"/>
  <c r="AM545" i="1" s="1"/>
  <c r="AL327" i="1" a="1"/>
  <c r="AL327" i="1" s="1"/>
  <c r="AM327" i="1" s="1"/>
  <c r="AL363" i="1" a="1"/>
  <c r="AL363" i="1" s="1"/>
  <c r="AM363" i="1" s="1"/>
  <c r="AL326" i="1" a="1"/>
  <c r="AL326" i="1" s="1"/>
  <c r="AM326" i="1" s="1"/>
  <c r="AL354" i="1" a="1"/>
  <c r="AL354" i="1" s="1"/>
  <c r="AM354" i="1" s="1"/>
  <c r="AL166" i="1" a="1"/>
  <c r="AL166" i="1" s="1"/>
  <c r="AM166" i="1" s="1"/>
  <c r="AL164" i="1" a="1"/>
  <c r="AL164" i="1" s="1"/>
  <c r="AM164" i="1" s="1"/>
  <c r="AL534" i="1" a="1"/>
  <c r="AL534" i="1" s="1"/>
  <c r="AM534" i="1" s="1"/>
  <c r="AL578" i="1" a="1"/>
  <c r="AL578" i="1" s="1"/>
  <c r="AM578" i="1"/>
  <c r="AL535" i="1" a="1"/>
  <c r="AL535" i="1" s="1"/>
  <c r="AM535" i="1" s="1"/>
  <c r="AL144" i="1" a="1"/>
  <c r="AL144" i="1" s="1"/>
  <c r="AM144" i="1" s="1"/>
  <c r="AL145" i="1" a="1"/>
  <c r="AL145" i="1" s="1"/>
  <c r="AM145" i="1" s="1"/>
  <c r="AL146" i="1" a="1"/>
  <c r="AL146" i="1" s="1"/>
  <c r="AM146" i="1" s="1"/>
  <c r="AL130" i="1" a="1"/>
  <c r="AL130" i="1" s="1"/>
  <c r="AM130" i="1" s="1"/>
  <c r="AL129" i="1" a="1"/>
  <c r="AL129" i="1" s="1"/>
  <c r="AM129" i="1" s="1"/>
  <c r="AL128" i="1" a="1"/>
  <c r="AL128" i="1" s="1"/>
  <c r="AM128" i="1" s="1"/>
  <c r="AL284" i="1" a="1"/>
  <c r="AL284" i="1" s="1"/>
  <c r="AM284" i="1" s="1"/>
  <c r="AL362" i="1" a="1"/>
  <c r="AL362" i="1" s="1"/>
  <c r="AM362" i="1" s="1"/>
  <c r="AL344" i="1" a="1"/>
  <c r="AL344" i="1" s="1"/>
  <c r="AM344" i="1" s="1"/>
  <c r="AL546" i="1" a="1"/>
  <c r="AL546" i="1" s="1"/>
  <c r="AM546" i="1" s="1"/>
  <c r="AL539" i="1" a="1"/>
  <c r="AL539" i="1" s="1"/>
  <c r="AM539" i="1" s="1"/>
  <c r="AL547" i="1" a="1"/>
  <c r="AL547" i="1" s="1"/>
  <c r="AM547" i="1" s="1"/>
  <c r="AL579" i="1" a="1"/>
  <c r="AL579" i="1" s="1"/>
  <c r="AM579" i="1" s="1"/>
  <c r="AL580" i="1" a="1"/>
  <c r="AL580" i="1" s="1"/>
  <c r="AM580" i="1" s="1"/>
  <c r="AL581" i="1" a="1"/>
  <c r="AL581" i="1" s="1"/>
  <c r="AM581" i="1" s="1"/>
  <c r="AL516" i="1" a="1"/>
  <c r="AL516" i="1" s="1"/>
  <c r="AM516" i="1" s="1"/>
  <c r="AL517" i="1" a="1"/>
  <c r="AL517" i="1" s="1"/>
  <c r="AM517" i="1" s="1"/>
  <c r="AL518" i="1" a="1"/>
  <c r="AL518" i="1"/>
  <c r="AM518" i="1" s="1"/>
  <c r="AL519" i="1" a="1"/>
  <c r="AL519" i="1" s="1"/>
  <c r="AM519" i="1"/>
  <c r="AL520" i="1" a="1"/>
  <c r="AL520" i="1" s="1"/>
  <c r="AM520" i="1" s="1"/>
  <c r="AL521" i="1" a="1"/>
  <c r="AL521" i="1" s="1"/>
  <c r="AM521" i="1" s="1"/>
  <c r="AL522" i="1" a="1"/>
  <c r="AL522" i="1" s="1"/>
  <c r="AM522" i="1" s="1"/>
  <c r="AL523" i="1" a="1"/>
  <c r="AL523" i="1" s="1"/>
  <c r="AM523" i="1" s="1"/>
  <c r="AL524" i="1" a="1"/>
  <c r="AL524" i="1" s="1"/>
  <c r="AM524" i="1" s="1"/>
  <c r="AL525" i="1" a="1"/>
  <c r="AL525" i="1" s="1"/>
  <c r="AM525" i="1" s="1"/>
  <c r="AJ378" i="1" a="1"/>
  <c r="AJ378" i="1" s="1"/>
  <c r="AK378" i="1" s="1"/>
  <c r="AJ381" i="1" a="1"/>
  <c r="AJ381" i="1" s="1"/>
  <c r="AK381" i="1" s="1"/>
  <c r="AJ358" i="1" a="1"/>
  <c r="AJ358" i="1" s="1"/>
  <c r="AK358" i="1" s="1"/>
  <c r="AJ28" i="1" a="1"/>
  <c r="AJ28" i="1" s="1"/>
  <c r="AK28" i="1" s="1"/>
  <c r="AJ113" i="1" a="1"/>
  <c r="AJ113" i="1" s="1"/>
  <c r="AK113" i="1" s="1"/>
  <c r="AJ119" i="1" a="1"/>
  <c r="AJ119" i="1" s="1"/>
  <c r="AK119" i="1" s="1"/>
  <c r="AJ122" i="1" a="1"/>
  <c r="AJ122" i="1" s="1"/>
  <c r="AK122" i="1" s="1"/>
  <c r="AJ172" i="1" a="1"/>
  <c r="AJ172" i="1" s="1"/>
  <c r="AK172" i="1" s="1"/>
  <c r="AJ150" i="1" a="1"/>
  <c r="AJ150" i="1"/>
  <c r="AK150" i="1" s="1"/>
  <c r="AJ178" i="1" a="1"/>
  <c r="AJ178" i="1" s="1"/>
  <c r="AK178" i="1" s="1"/>
  <c r="AJ217" i="1" a="1"/>
  <c r="AJ217" i="1" s="1"/>
  <c r="AK217" i="1" s="1"/>
  <c r="AJ227" i="1" a="1"/>
  <c r="AJ227" i="1" s="1"/>
  <c r="AK227" i="1" s="1"/>
  <c r="AJ84" i="1" a="1"/>
  <c r="AJ84" i="1"/>
  <c r="AK84" i="1" s="1"/>
  <c r="AJ452" i="1" a="1"/>
  <c r="AJ452" i="1" s="1"/>
  <c r="AK452" i="1" s="1"/>
  <c r="AJ428" i="1" a="1"/>
  <c r="AJ428" i="1" s="1"/>
  <c r="AK428" i="1" s="1"/>
  <c r="AJ356" i="1" a="1"/>
  <c r="AJ356" i="1" s="1"/>
  <c r="AK356" i="1" s="1"/>
  <c r="AJ461" i="1" a="1"/>
  <c r="AJ461" i="1" s="1"/>
  <c r="AK461" i="1" s="1"/>
  <c r="AJ393" i="1" a="1"/>
  <c r="AJ393" i="1" s="1"/>
  <c r="AK393" i="1" s="1"/>
  <c r="AJ314" i="1" a="1"/>
  <c r="AJ314" i="1" s="1"/>
  <c r="AK314" i="1" s="1"/>
  <c r="AJ36" i="1" a="1"/>
  <c r="AJ36" i="1" s="1"/>
  <c r="AK36" i="1" s="1"/>
  <c r="AJ92" i="1" a="1"/>
  <c r="AJ92" i="1" s="1"/>
  <c r="AK92" i="1" s="1"/>
  <c r="AJ56" i="1" a="1"/>
  <c r="AJ56" i="1" s="1"/>
  <c r="AK56" i="1" s="1"/>
  <c r="AJ508" i="1" a="1"/>
  <c r="AJ508" i="1" s="1"/>
  <c r="AK508" i="1" s="1"/>
  <c r="AJ60" i="1" a="1"/>
  <c r="AJ60" i="1" s="1"/>
  <c r="AK60" i="1" s="1"/>
  <c r="AJ106" i="1" a="1"/>
  <c r="AJ106" i="1" s="1"/>
  <c r="AK106" i="1" s="1"/>
  <c r="AJ246" i="1" a="1"/>
  <c r="AJ246" i="1" s="1"/>
  <c r="AK246" i="1" s="1"/>
  <c r="AJ20" i="1" a="1"/>
  <c r="AJ20" i="1" s="1"/>
  <c r="AK20" i="1" s="1"/>
  <c r="AJ117" i="1" a="1"/>
  <c r="AJ117" i="1" s="1"/>
  <c r="AK117" i="1" s="1"/>
  <c r="AJ118" i="1" a="1"/>
  <c r="AJ118" i="1" s="1"/>
  <c r="AK118" i="1" s="1"/>
  <c r="AJ161" i="1" a="1"/>
  <c r="AJ161" i="1" s="1"/>
  <c r="AK161" i="1" s="1"/>
  <c r="AJ176" i="1" a="1"/>
  <c r="AJ176" i="1"/>
  <c r="AK176" i="1" s="1"/>
  <c r="AJ141" i="1" a="1"/>
  <c r="AJ141" i="1" s="1"/>
  <c r="AK141" i="1" s="1"/>
  <c r="AJ131" i="1" a="1"/>
  <c r="AJ131" i="1" s="1"/>
  <c r="AK131" i="1" s="1"/>
  <c r="AJ301" i="1" a="1"/>
  <c r="AJ301" i="1" s="1"/>
  <c r="AK301" i="1" s="1"/>
  <c r="AJ483" i="1" a="1"/>
  <c r="AJ483" i="1" s="1"/>
  <c r="AK483" i="1" s="1"/>
  <c r="AJ16" i="1" a="1"/>
  <c r="AJ16" i="1" s="1"/>
  <c r="AK16" i="1" s="1"/>
  <c r="AJ442" i="1" a="1"/>
  <c r="AJ442" i="1"/>
  <c r="AK442" i="1" s="1"/>
  <c r="AJ367" i="1" a="1"/>
  <c r="AJ367" i="1" s="1"/>
  <c r="AK367" i="1" s="1"/>
  <c r="AJ426" i="1" a="1"/>
  <c r="AJ426" i="1" s="1"/>
  <c r="AK426" i="1" s="1"/>
  <c r="AJ429" i="1" a="1"/>
  <c r="AJ429" i="1" s="1"/>
  <c r="AK429" i="1" s="1"/>
  <c r="AJ438" i="1" a="1"/>
  <c r="AJ438" i="1" s="1"/>
  <c r="AK438" i="1" s="1"/>
  <c r="AJ505" i="1" a="1"/>
  <c r="AJ505" i="1" s="1"/>
  <c r="AK505" i="1" s="1"/>
  <c r="AJ372" i="1" a="1"/>
  <c r="AJ372" i="1" s="1"/>
  <c r="AK372" i="1" s="1"/>
  <c r="AJ365" i="1" a="1"/>
  <c r="AJ365" i="1" s="1"/>
  <c r="AK365" i="1" s="1"/>
  <c r="AJ99" i="1" a="1"/>
  <c r="AJ99" i="1" s="1"/>
  <c r="AK99" i="1" s="1"/>
  <c r="AJ484" i="1" a="1"/>
  <c r="AJ484" i="1" s="1"/>
  <c r="AK484" i="1" s="1"/>
  <c r="AJ10" i="1" a="1"/>
  <c r="AJ10" i="1" s="1"/>
  <c r="AK10" i="1" s="1"/>
  <c r="AJ395" i="1" a="1"/>
  <c r="AJ395" i="1" s="1"/>
  <c r="AK395" i="1" s="1"/>
  <c r="AJ474" i="1" a="1"/>
  <c r="AJ474" i="1" s="1"/>
  <c r="AK474" i="1" s="1"/>
  <c r="AJ221" i="1" a="1"/>
  <c r="AJ221" i="1" s="1"/>
  <c r="AK221" i="1" s="1"/>
  <c r="AJ443" i="1" a="1"/>
  <c r="AJ443" i="1" s="1"/>
  <c r="AK443" i="1" s="1"/>
  <c r="AJ206" i="1" a="1"/>
  <c r="AJ206" i="1" s="1"/>
  <c r="AK206" i="1" s="1"/>
  <c r="AJ485" i="1" a="1"/>
  <c r="AJ485" i="1" s="1"/>
  <c r="AK485" i="1" s="1"/>
  <c r="AJ407" i="1" a="1"/>
  <c r="AJ407" i="1" s="1"/>
  <c r="AK407" i="1" s="1"/>
  <c r="AJ71" i="1" a="1"/>
  <c r="AJ71" i="1" s="1"/>
  <c r="AK71" i="1" s="1"/>
  <c r="AJ412" i="1" a="1"/>
  <c r="AJ412" i="1" s="1"/>
  <c r="AK412" i="1" s="1"/>
  <c r="AJ310" i="1" a="1"/>
  <c r="AJ310" i="1"/>
  <c r="AK310" i="1" s="1"/>
  <c r="AJ316" i="1" a="1"/>
  <c r="AJ316" i="1" s="1"/>
  <c r="AK316" i="1" s="1"/>
  <c r="AJ315" i="1" a="1"/>
  <c r="AJ315" i="1"/>
  <c r="AK315" i="1" s="1"/>
  <c r="AJ345" i="1" a="1"/>
  <c r="AJ345" i="1" s="1"/>
  <c r="AK345" i="1" s="1"/>
  <c r="AJ419" i="1" a="1"/>
  <c r="AJ419" i="1" s="1"/>
  <c r="AK419" i="1" s="1"/>
  <c r="AJ58" i="1" a="1"/>
  <c r="AJ58" i="1" s="1"/>
  <c r="AK58" i="1" s="1"/>
  <c r="AJ93" i="1" a="1"/>
  <c r="AJ93" i="1" s="1"/>
  <c r="AK93" i="1" s="1"/>
  <c r="AJ390" i="1" a="1"/>
  <c r="AJ390" i="1" s="1"/>
  <c r="AK390" i="1" s="1"/>
  <c r="AJ62" i="1" a="1"/>
  <c r="AJ62" i="1" s="1"/>
  <c r="AK62" i="1" s="1"/>
  <c r="AJ7" i="1" a="1"/>
  <c r="AJ7" i="1" s="1"/>
  <c r="AK7" i="1" s="1"/>
  <c r="AJ88" i="1" a="1"/>
  <c r="AJ88" i="1" s="1"/>
  <c r="AK88" i="1" s="1"/>
  <c r="AJ219" i="1" a="1"/>
  <c r="AJ219" i="1" s="1"/>
  <c r="AK219" i="1" s="1"/>
  <c r="AJ160" i="1" a="1"/>
  <c r="AJ160" i="1" s="1"/>
  <c r="AK160" i="1" s="1"/>
  <c r="AJ127" i="1" a="1"/>
  <c r="AJ127" i="1" s="1"/>
  <c r="AK127" i="1"/>
  <c r="AJ410" i="1" a="1"/>
  <c r="AJ410" i="1" s="1"/>
  <c r="AK410" i="1" s="1"/>
  <c r="AJ486" i="1" a="1"/>
  <c r="AJ486" i="1"/>
  <c r="AK486" i="1" s="1"/>
  <c r="AJ197" i="1" a="1"/>
  <c r="AJ197" i="1" s="1"/>
  <c r="AK197" i="1" s="1"/>
  <c r="AJ198" i="1" a="1"/>
  <c r="AJ198" i="1" s="1"/>
  <c r="AK198" i="1" s="1"/>
  <c r="AJ8" i="1" a="1"/>
  <c r="AJ8" i="1" s="1"/>
  <c r="AK8" i="1" s="1"/>
  <c r="AJ205" i="1" a="1"/>
  <c r="AJ205" i="1" s="1"/>
  <c r="AK205" i="1" s="1"/>
  <c r="AJ180" i="1" a="1"/>
  <c r="AJ180" i="1" s="1"/>
  <c r="AK180" i="1" s="1"/>
  <c r="AJ195" i="1" a="1"/>
  <c r="AJ195" i="1" s="1"/>
  <c r="AK195" i="1" s="1"/>
  <c r="AJ323" i="1" a="1"/>
  <c r="AJ323" i="1" s="1"/>
  <c r="AK323" i="1" s="1"/>
  <c r="AJ132" i="1" a="1"/>
  <c r="AJ132" i="1" s="1"/>
  <c r="AK132" i="1" s="1"/>
  <c r="AJ275" i="1" a="1"/>
  <c r="AJ275" i="1"/>
  <c r="AK275" i="1" s="1"/>
  <c r="AJ398" i="1" a="1"/>
  <c r="AJ398" i="1" s="1"/>
  <c r="AK398" i="1" s="1"/>
  <c r="AJ9" i="1" a="1"/>
  <c r="AJ9" i="1" s="1"/>
  <c r="AK9" i="1" s="1"/>
  <c r="AJ309" i="1" a="1"/>
  <c r="AJ309" i="1"/>
  <c r="AK309" i="1" s="1"/>
  <c r="AJ371" i="1" a="1"/>
  <c r="AJ371" i="1" s="1"/>
  <c r="AK371" i="1" s="1"/>
  <c r="AJ373" i="1" a="1"/>
  <c r="AJ373" i="1" s="1"/>
  <c r="AK373" i="1" s="1"/>
  <c r="AJ382" i="1" a="1"/>
  <c r="AJ382" i="1" s="1"/>
  <c r="AK382" i="1" s="1"/>
  <c r="AJ377" i="1" a="1"/>
  <c r="AJ377" i="1" s="1"/>
  <c r="AK377" i="1" s="1"/>
  <c r="AJ238" i="1" a="1"/>
  <c r="AJ238" i="1" s="1"/>
  <c r="AK238" i="1" s="1"/>
  <c r="AJ285" i="1" a="1"/>
  <c r="AJ285" i="1" s="1"/>
  <c r="AK285" i="1" s="1"/>
  <c r="AJ376" i="1" a="1"/>
  <c r="AJ376" i="1" s="1"/>
  <c r="AK376" i="1" s="1"/>
  <c r="AJ355" i="1" a="1"/>
  <c r="AJ355" i="1" s="1"/>
  <c r="AK355" i="1" s="1"/>
  <c r="AJ379" i="1" a="1"/>
  <c r="AJ379" i="1" s="1"/>
  <c r="AK379" i="1" s="1"/>
  <c r="AJ383" i="1" a="1"/>
  <c r="AJ383" i="1" s="1"/>
  <c r="AK383" i="1"/>
  <c r="AJ30" i="1" a="1"/>
  <c r="AJ30" i="1" s="1"/>
  <c r="AK30" i="1" s="1"/>
  <c r="AJ459" i="1" a="1"/>
  <c r="AJ459" i="1" s="1"/>
  <c r="AK459" i="1" s="1"/>
  <c r="AJ384" i="1" a="1"/>
  <c r="AJ384" i="1"/>
  <c r="AK384" i="1" s="1"/>
  <c r="AJ324" i="1" a="1"/>
  <c r="AJ324" i="1" s="1"/>
  <c r="AK324" i="1"/>
  <c r="AJ463" i="1" a="1"/>
  <c r="AJ463" i="1" s="1"/>
  <c r="AK463" i="1" s="1"/>
  <c r="AJ37" i="1" a="1"/>
  <c r="AJ37" i="1" s="1"/>
  <c r="AK37" i="1" s="1"/>
  <c r="AJ4" i="1" a="1"/>
  <c r="AJ4" i="1" s="1"/>
  <c r="AK4" i="1" s="1"/>
  <c r="AJ111" i="1" a="1"/>
  <c r="AJ111" i="1" s="1"/>
  <c r="AK111" i="1" s="1"/>
  <c r="AJ244" i="1" a="1"/>
  <c r="AJ244" i="1"/>
  <c r="AK244" i="1" s="1"/>
  <c r="AJ213" i="1" a="1"/>
  <c r="AJ213" i="1"/>
  <c r="AK213" i="1" s="1"/>
  <c r="AJ280" i="1" a="1"/>
  <c r="AJ280" i="1"/>
  <c r="AK280" i="1" s="1"/>
  <c r="AJ121" i="1" a="1"/>
  <c r="AJ121" i="1" s="1"/>
  <c r="AK121" i="1" s="1"/>
  <c r="AJ169" i="1" a="1"/>
  <c r="AJ169" i="1"/>
  <c r="AK169" i="1" s="1"/>
  <c r="AJ162" i="1" a="1"/>
  <c r="AJ162" i="1" s="1"/>
  <c r="AK162" i="1" s="1"/>
  <c r="AJ199" i="1" a="1"/>
  <c r="AJ199" i="1" s="1"/>
  <c r="AK199" i="1" s="1"/>
  <c r="AJ480" i="1" a="1"/>
  <c r="AJ480" i="1" s="1"/>
  <c r="AK480" i="1" s="1"/>
  <c r="AJ509" i="1" a="1"/>
  <c r="AJ509" i="1" s="1"/>
  <c r="AK509" i="1" s="1"/>
  <c r="AJ385" i="1" a="1"/>
  <c r="AJ385" i="1" s="1"/>
  <c r="AK385" i="1" s="1"/>
  <c r="AJ87" i="1" a="1"/>
  <c r="AJ87" i="1" s="1"/>
  <c r="AK87" i="1" s="1"/>
  <c r="AJ57" i="1" a="1"/>
  <c r="AJ57" i="1" s="1"/>
  <c r="AK57" i="1" s="1"/>
  <c r="AJ370" i="1" a="1"/>
  <c r="AJ370" i="1" s="1"/>
  <c r="AK370" i="1" s="1"/>
  <c r="AJ329" i="1" a="1"/>
  <c r="AJ329" i="1" s="1"/>
  <c r="AK329" i="1" s="1"/>
  <c r="AJ462" i="1" a="1"/>
  <c r="AJ462" i="1" s="1"/>
  <c r="AK462" i="1" s="1"/>
  <c r="AJ22" i="1" a="1"/>
  <c r="AJ22" i="1" s="1"/>
  <c r="AK22" i="1" s="1"/>
  <c r="AJ120" i="1" a="1"/>
  <c r="AJ120" i="1" s="1"/>
  <c r="AK120" i="1" s="1"/>
  <c r="AJ143" i="1" a="1"/>
  <c r="AJ143" i="1" s="1"/>
  <c r="AK143" i="1" s="1"/>
  <c r="AJ263" i="1" a="1"/>
  <c r="AJ263" i="1" s="1"/>
  <c r="AK263" i="1" s="1"/>
  <c r="AJ409" i="1" a="1"/>
  <c r="AJ409" i="1" s="1"/>
  <c r="AK409" i="1" s="1"/>
  <c r="AJ440" i="1" a="1"/>
  <c r="AJ440" i="1" s="1"/>
  <c r="AK440" i="1" s="1"/>
  <c r="AJ430" i="1" a="1"/>
  <c r="AJ430" i="1" s="1"/>
  <c r="AK430" i="1" s="1"/>
  <c r="AJ40" i="1" a="1"/>
  <c r="AJ40" i="1" s="1"/>
  <c r="AK40" i="1" s="1"/>
  <c r="AJ173" i="1" a="1"/>
  <c r="AJ173" i="1" s="1"/>
  <c r="AK173" i="1" s="1"/>
  <c r="AJ270" i="1" a="1"/>
  <c r="AJ270" i="1" s="1"/>
  <c r="AK270" i="1" s="1"/>
  <c r="AJ273" i="1" a="1"/>
  <c r="AJ273" i="1" s="1"/>
  <c r="AK273" i="1" s="1"/>
  <c r="AJ151" i="1" a="1"/>
  <c r="AJ151" i="1" s="1"/>
  <c r="AK151" i="1" s="1"/>
  <c r="AJ89" i="1" a="1"/>
  <c r="AJ89" i="1" s="1"/>
  <c r="AK89" i="1" s="1"/>
  <c r="AJ39" i="1" a="1"/>
  <c r="AJ39" i="1" s="1"/>
  <c r="AK39" i="1" s="1"/>
  <c r="AJ444" i="1" a="1"/>
  <c r="AJ444" i="1"/>
  <c r="AK444" i="1" s="1"/>
  <c r="AJ510" i="1" a="1"/>
  <c r="AJ510" i="1" s="1"/>
  <c r="AK510" i="1" s="1"/>
  <c r="AJ68" i="1" a="1"/>
  <c r="AJ68" i="1" s="1"/>
  <c r="AK68" i="1" s="1"/>
  <c r="AJ260" i="1" a="1"/>
  <c r="AJ260" i="1" s="1"/>
  <c r="AK260" i="1" s="1"/>
  <c r="AJ185" i="1" a="1"/>
  <c r="AJ185" i="1" s="1"/>
  <c r="AK185" i="1" s="1"/>
  <c r="AJ156" i="1" a="1"/>
  <c r="AJ156" i="1" s="1"/>
  <c r="AK156" i="1" s="1"/>
  <c r="AJ133" i="1" a="1"/>
  <c r="AJ133" i="1" s="1"/>
  <c r="AK133" i="1" s="1"/>
  <c r="AJ104" i="1" a="1"/>
  <c r="AJ104" i="1" s="1"/>
  <c r="AK104" i="1" s="1"/>
  <c r="AJ24" i="1" a="1"/>
  <c r="AJ24" i="1" s="1"/>
  <c r="AK24" i="1" s="1"/>
  <c r="AJ45" i="1" a="1"/>
  <c r="AJ45" i="1" s="1"/>
  <c r="AK45" i="1" s="1"/>
  <c r="AJ41" i="1" a="1"/>
  <c r="AJ41" i="1" s="1"/>
  <c r="AK41" i="1" s="1"/>
  <c r="AJ277" i="1" a="1"/>
  <c r="AJ277" i="1" s="1"/>
  <c r="AK277" i="1" s="1"/>
  <c r="AJ232" i="1" a="1"/>
  <c r="AJ232" i="1"/>
  <c r="AK232" i="1" s="1"/>
  <c r="AJ503" i="1" a="1"/>
  <c r="AJ503" i="1" s="1"/>
  <c r="AK503" i="1" s="1"/>
  <c r="AJ288" i="1" a="1"/>
  <c r="AJ288" i="1" s="1"/>
  <c r="AK288" i="1"/>
  <c r="AJ15" i="1" a="1"/>
  <c r="AJ15" i="1" s="1"/>
  <c r="AK15" i="1" s="1"/>
  <c r="AJ359" i="1" a="1"/>
  <c r="AJ359" i="1" s="1"/>
  <c r="AK359" i="1" s="1"/>
  <c r="AJ357" i="1" a="1"/>
  <c r="AJ357" i="1" s="1"/>
  <c r="AK357" i="1" s="1"/>
  <c r="AJ343" i="1" a="1"/>
  <c r="AJ343" i="1" s="1"/>
  <c r="AK343" i="1" s="1"/>
  <c r="AJ448" i="1" a="1"/>
  <c r="AJ448" i="1" s="1"/>
  <c r="AK448" i="1" s="1"/>
  <c r="AJ35" i="1" a="1"/>
  <c r="AJ35" i="1" s="1"/>
  <c r="AK35" i="1" s="1"/>
  <c r="AJ302" i="1" a="1"/>
  <c r="AJ302" i="1" s="1"/>
  <c r="AK302" i="1" s="1"/>
  <c r="AJ14" i="1" a="1"/>
  <c r="AJ14" i="1" s="1"/>
  <c r="AK14" i="1" s="1"/>
  <c r="AJ69" i="1" a="1"/>
  <c r="AJ69" i="1" s="1"/>
  <c r="AK69" i="1" s="1"/>
  <c r="AJ165" i="1" a="1"/>
  <c r="AJ165" i="1" s="1"/>
  <c r="AK165" i="1" s="1"/>
  <c r="AJ243" i="1" a="1"/>
  <c r="AJ243" i="1" s="1"/>
  <c r="AK243" i="1" s="1"/>
  <c r="AJ255" i="1" a="1"/>
  <c r="AJ255" i="1" s="1"/>
  <c r="AK255" i="1" s="1"/>
  <c r="AJ218" i="1" a="1"/>
  <c r="AJ218" i="1" s="1"/>
  <c r="AK218" i="1" s="1"/>
  <c r="AJ51" i="1" a="1"/>
  <c r="AJ51" i="1" s="1"/>
  <c r="AK51" i="1" s="1"/>
  <c r="AJ317" i="1" a="1"/>
  <c r="AJ317" i="1" s="1"/>
  <c r="AK317" i="1" s="1"/>
  <c r="AJ318" i="1" a="1"/>
  <c r="AJ318" i="1" s="1"/>
  <c r="AK318" i="1" s="1"/>
  <c r="AJ319" i="1" a="1"/>
  <c r="AJ319" i="1" s="1"/>
  <c r="AK319" i="1" s="1"/>
  <c r="AJ109" i="1" a="1"/>
  <c r="AJ109" i="1"/>
  <c r="AK109" i="1" s="1"/>
  <c r="AJ18" i="1" a="1"/>
  <c r="AJ18" i="1" s="1"/>
  <c r="AK18" i="1" s="1"/>
  <c r="AJ32" i="1" a="1"/>
  <c r="AJ32" i="1" s="1"/>
  <c r="AK32" i="1" s="1"/>
  <c r="AJ479" i="1" a="1"/>
  <c r="AJ479" i="1" s="1"/>
  <c r="AK479" i="1" s="1"/>
  <c r="AJ78" i="1" a="1"/>
  <c r="AJ78" i="1" s="1"/>
  <c r="AK78" i="1" s="1"/>
  <c r="AJ230" i="1" a="1"/>
  <c r="AJ230" i="1" s="1"/>
  <c r="AK230" i="1" s="1"/>
  <c r="AJ250" i="1" a="1"/>
  <c r="AJ250" i="1" s="1"/>
  <c r="AK250" i="1" s="1"/>
  <c r="AJ179" i="1" a="1"/>
  <c r="AJ179" i="1" s="1"/>
  <c r="AK179" i="1" s="1"/>
  <c r="AJ228" i="1" a="1"/>
  <c r="AJ228" i="1" s="1"/>
  <c r="AK228" i="1" s="1"/>
  <c r="AJ366" i="1" a="1"/>
  <c r="AJ366" i="1" s="1"/>
  <c r="AK366" i="1" s="1"/>
  <c r="AJ13" i="1" a="1"/>
  <c r="AJ13" i="1" s="1"/>
  <c r="AK13" i="1" s="1"/>
  <c r="AJ44" i="1" a="1"/>
  <c r="AJ44" i="1" s="1"/>
  <c r="AK44" i="1" s="1"/>
  <c r="AJ226" i="1" a="1"/>
  <c r="AJ226" i="1" s="1"/>
  <c r="AK226" i="1" s="1"/>
  <c r="AJ360" i="1" a="1"/>
  <c r="AJ360" i="1" s="1"/>
  <c r="AK360" i="1" s="1"/>
  <c r="AJ265" i="1" a="1"/>
  <c r="AJ265" i="1" s="1"/>
  <c r="AK265" i="1"/>
  <c r="AJ294" i="1" a="1"/>
  <c r="AJ294" i="1" s="1"/>
  <c r="AK294" i="1" s="1"/>
  <c r="AJ453" i="1" a="1"/>
  <c r="AJ453" i="1" s="1"/>
  <c r="AK453" i="1" s="1"/>
  <c r="AJ73" i="1" a="1"/>
  <c r="AJ73" i="1" s="1"/>
  <c r="AK73" i="1" s="1"/>
  <c r="AJ82" i="1" a="1"/>
  <c r="AJ82" i="1" s="1"/>
  <c r="AK82" i="1" s="1"/>
  <c r="AJ420" i="1" a="1"/>
  <c r="AJ420" i="1" s="1"/>
  <c r="AK420" i="1" s="1"/>
  <c r="AJ450" i="1" a="1"/>
  <c r="AJ450" i="1" s="1"/>
  <c r="AK450" i="1" s="1"/>
  <c r="AJ464" i="1" a="1"/>
  <c r="AJ464" i="1" s="1"/>
  <c r="AK464" i="1" s="1"/>
  <c r="AJ50" i="1" a="1"/>
  <c r="AJ50" i="1" s="1"/>
  <c r="AK50" i="1" s="1"/>
  <c r="AJ300" i="1" a="1"/>
  <c r="AJ300" i="1" s="1"/>
  <c r="AK300" i="1" s="1"/>
  <c r="AJ102" i="1" a="1"/>
  <c r="AJ102" i="1"/>
  <c r="AK102" i="1" s="1"/>
  <c r="AJ55" i="1" a="1"/>
  <c r="AJ55" i="1" s="1"/>
  <c r="AK55" i="1" s="1"/>
  <c r="AJ368" i="1" a="1"/>
  <c r="AJ368" i="1" s="1"/>
  <c r="AK368" i="1" s="1"/>
  <c r="AJ380" i="1" a="1"/>
  <c r="AJ380" i="1"/>
  <c r="AK380" i="1" s="1"/>
  <c r="AJ126" i="1" a="1"/>
  <c r="AJ126" i="1" s="1"/>
  <c r="AK126" i="1" s="1"/>
  <c r="AJ83" i="1" a="1"/>
  <c r="AJ83" i="1" s="1"/>
  <c r="AK83" i="1" s="1"/>
  <c r="AJ290" i="1" a="1"/>
  <c r="AJ290" i="1" s="1"/>
  <c r="AK290" i="1" s="1"/>
  <c r="AJ289" i="1" a="1"/>
  <c r="AJ289" i="1" s="1"/>
  <c r="AK289" i="1" s="1"/>
  <c r="AJ311" i="1" a="1"/>
  <c r="AJ311" i="1" s="1"/>
  <c r="AK311" i="1" s="1"/>
  <c r="AJ458" i="1" a="1"/>
  <c r="AJ458" i="1" s="1"/>
  <c r="AK458" i="1" s="1"/>
  <c r="AJ293" i="1" a="1"/>
  <c r="AJ293" i="1" s="1"/>
  <c r="AK293" i="1" s="1"/>
  <c r="AJ85" i="1" a="1"/>
  <c r="AJ85" i="1" s="1"/>
  <c r="AK85" i="1" s="1"/>
  <c r="AJ101" i="1" a="1"/>
  <c r="AJ101" i="1" s="1"/>
  <c r="AK101" i="1" s="1"/>
  <c r="AJ204" i="1" a="1"/>
  <c r="AJ204" i="1" s="1"/>
  <c r="AK204" i="1" s="1"/>
  <c r="AJ163" i="1" a="1"/>
  <c r="AJ163" i="1" s="1"/>
  <c r="AK163" i="1" s="1"/>
  <c r="AJ148" i="1" a="1"/>
  <c r="AJ148" i="1" s="1"/>
  <c r="AK148" i="1" s="1"/>
  <c r="AJ77" i="1" a="1"/>
  <c r="AJ77" i="1" s="1"/>
  <c r="AK77" i="1" s="1"/>
  <c r="AJ272" i="1" a="1"/>
  <c r="AJ272" i="1" s="1"/>
  <c r="AK272" i="1" s="1"/>
  <c r="AJ330" i="1" a="1"/>
  <c r="AJ330" i="1" s="1"/>
  <c r="AK330" i="1"/>
  <c r="AJ306" i="1" a="1"/>
  <c r="AJ306" i="1" s="1"/>
  <c r="AK306" i="1" s="1"/>
  <c r="AJ312" i="1" a="1"/>
  <c r="AJ312" i="1" s="1"/>
  <c r="AK312" i="1" s="1"/>
  <c r="AJ325" i="1" a="1"/>
  <c r="AJ325" i="1" s="1"/>
  <c r="AK325" i="1" s="1"/>
  <c r="AJ399" i="1" a="1"/>
  <c r="AJ399" i="1" s="1"/>
  <c r="AK399" i="1" s="1"/>
  <c r="AJ26" i="1" a="1"/>
  <c r="AJ26" i="1" s="1"/>
  <c r="AK26" i="1" s="1"/>
  <c r="AJ506" i="1" a="1"/>
  <c r="AJ506" i="1" s="1"/>
  <c r="AK506" i="1" s="1"/>
  <c r="AJ487" i="1" a="1"/>
  <c r="AJ487" i="1" s="1"/>
  <c r="AK487" i="1" s="1"/>
  <c r="AJ415" i="1" a="1"/>
  <c r="AJ415" i="1" s="1"/>
  <c r="AK415" i="1" s="1"/>
  <c r="AJ98" i="1" a="1"/>
  <c r="AJ98" i="1" s="1"/>
  <c r="AK98" i="1" s="1"/>
  <c r="AJ80" i="1" a="1"/>
  <c r="AJ80" i="1"/>
  <c r="AK80" i="1" s="1"/>
  <c r="AJ233" i="1" a="1"/>
  <c r="AJ233" i="1" s="1"/>
  <c r="AK233" i="1" s="1"/>
  <c r="AJ97" i="1" a="1"/>
  <c r="AJ97" i="1" s="1"/>
  <c r="AK97" i="1" s="1"/>
  <c r="AJ86" i="1" a="1"/>
  <c r="AJ86" i="1" s="1"/>
  <c r="AK86" i="1" s="1"/>
  <c r="AJ79" i="1" a="1"/>
  <c r="AJ79" i="1"/>
  <c r="AK79" i="1" s="1"/>
  <c r="AJ212" i="1" a="1"/>
  <c r="AJ212" i="1" s="1"/>
  <c r="AK212" i="1" s="1"/>
  <c r="AJ207" i="1" a="1"/>
  <c r="AJ207" i="1" s="1"/>
  <c r="AK207" i="1" s="1"/>
  <c r="AJ340" i="1" a="1"/>
  <c r="AJ340" i="1" s="1"/>
  <c r="AK340" i="1" s="1"/>
  <c r="AJ47" i="1" a="1"/>
  <c r="AJ47" i="1" s="1"/>
  <c r="AK47" i="1" s="1"/>
  <c r="AJ291" i="1" a="1"/>
  <c r="AJ291" i="1"/>
  <c r="AK291" i="1" s="1"/>
  <c r="AJ74" i="1" a="1"/>
  <c r="AJ74" i="1" s="1"/>
  <c r="AK74" i="1" s="1"/>
  <c r="AJ90" i="1" a="1"/>
  <c r="AJ90" i="1" s="1"/>
  <c r="AK90" i="1" s="1"/>
  <c r="AJ61" i="1" a="1"/>
  <c r="AJ61" i="1"/>
  <c r="AK61" i="1" s="1"/>
  <c r="AJ70" i="1" a="1"/>
  <c r="AJ70" i="1" s="1"/>
  <c r="AK70" i="1" s="1"/>
  <c r="AJ23" i="1" a="1"/>
  <c r="AJ23" i="1" s="1"/>
  <c r="AK23" i="1"/>
  <c r="AJ234" i="1" a="1"/>
  <c r="AJ234" i="1" s="1"/>
  <c r="AK234" i="1" s="1"/>
  <c r="AJ159" i="1" a="1"/>
  <c r="AJ159" i="1" s="1"/>
  <c r="AK159" i="1" s="1"/>
  <c r="AJ511" i="1" a="1"/>
  <c r="AJ511" i="1" s="1"/>
  <c r="AK511" i="1" s="1"/>
  <c r="AJ338" i="1" a="1"/>
  <c r="AJ338" i="1" s="1"/>
  <c r="AK338" i="1" s="1"/>
  <c r="AJ353" i="1" a="1"/>
  <c r="AJ353" i="1" s="1"/>
  <c r="AK353" i="1" s="1"/>
  <c r="AJ445" i="1" a="1"/>
  <c r="AJ445" i="1"/>
  <c r="AK445" i="1" s="1"/>
  <c r="AJ114" i="1" a="1"/>
  <c r="AJ114" i="1" s="1"/>
  <c r="AK114" i="1" s="1"/>
  <c r="AJ54" i="1" a="1"/>
  <c r="AJ54" i="1" s="1"/>
  <c r="AK54" i="1" s="1"/>
  <c r="AJ149" i="1" a="1"/>
  <c r="AJ149" i="1" s="1"/>
  <c r="AK149" i="1" s="1"/>
  <c r="AJ135" i="1" a="1"/>
  <c r="AJ135" i="1" s="1"/>
  <c r="AK135" i="1" s="1"/>
  <c r="AJ134" i="1" a="1"/>
  <c r="AJ134" i="1" s="1"/>
  <c r="AK134" i="1" s="1"/>
  <c r="AJ136" i="1" a="1"/>
  <c r="AJ136" i="1" s="1"/>
  <c r="AK136" i="1" s="1"/>
  <c r="AJ512" i="1" a="1"/>
  <c r="AJ512" i="1" s="1"/>
  <c r="AK512" i="1" s="1"/>
  <c r="AJ72" i="1" a="1"/>
  <c r="AJ72" i="1" s="1"/>
  <c r="AK72" i="1" s="1"/>
  <c r="AJ396" i="1" a="1"/>
  <c r="AJ396" i="1" s="1"/>
  <c r="AK396" i="1" s="1"/>
  <c r="AJ513" i="1" a="1"/>
  <c r="AJ513" i="1" s="1"/>
  <c r="AK513" i="1" s="1"/>
  <c r="AJ5" i="1" a="1"/>
  <c r="AJ5" i="1" s="1"/>
  <c r="AK5" i="1" s="1"/>
  <c r="AJ267" i="1" a="1"/>
  <c r="AJ267" i="1" s="1"/>
  <c r="AK267" i="1" s="1"/>
  <c r="AJ264" i="1" a="1"/>
  <c r="AJ264" i="1" s="1"/>
  <c r="AK264" i="1" s="1"/>
  <c r="AJ225" i="1" a="1"/>
  <c r="AJ225" i="1" s="1"/>
  <c r="AK225" i="1" s="1"/>
  <c r="AJ259" i="1" a="1"/>
  <c r="AJ259" i="1" s="1"/>
  <c r="AK259" i="1" s="1"/>
  <c r="AJ181" i="1" a="1"/>
  <c r="AJ181" i="1" s="1"/>
  <c r="AK181" i="1" s="1"/>
  <c r="AJ268" i="1" a="1"/>
  <c r="AJ268" i="1" s="1"/>
  <c r="AK268" i="1" s="1"/>
  <c r="AJ261" i="1" a="1"/>
  <c r="AJ261" i="1" s="1"/>
  <c r="AK261" i="1" s="1"/>
  <c r="AJ231" i="1" a="1"/>
  <c r="AJ231" i="1" s="1"/>
  <c r="AK231" i="1" s="1"/>
  <c r="AJ276" i="1" a="1"/>
  <c r="AJ276" i="1" s="1"/>
  <c r="AK276" i="1" s="1"/>
  <c r="AJ182" i="1" a="1"/>
  <c r="AJ182" i="1" s="1"/>
  <c r="AK182" i="1" s="1"/>
  <c r="AJ177" i="1" a="1"/>
  <c r="AJ177" i="1" s="1"/>
  <c r="AK177" i="1" s="1"/>
  <c r="AJ488" i="1" a="1"/>
  <c r="AJ488" i="1" s="1"/>
  <c r="AK488" i="1" s="1"/>
  <c r="AJ489" i="1" a="1"/>
  <c r="AJ489" i="1"/>
  <c r="AK489" i="1" s="1"/>
  <c r="AJ76" i="1" a="1"/>
  <c r="AJ76" i="1" s="1"/>
  <c r="AK76" i="1" s="1"/>
  <c r="AJ59" i="1" a="1"/>
  <c r="AJ59" i="1" s="1"/>
  <c r="AK59" i="1" s="1"/>
  <c r="AJ200" i="1" a="1"/>
  <c r="AJ200" i="1" s="1"/>
  <c r="AK200" i="1" s="1"/>
  <c r="AJ91" i="1" a="1"/>
  <c r="AJ91" i="1" s="1"/>
  <c r="AK91" i="1" s="1"/>
  <c r="AJ235" i="1" a="1"/>
  <c r="AJ235" i="1" s="1"/>
  <c r="AK235" i="1" s="1"/>
  <c r="AJ240" i="1" a="1"/>
  <c r="AJ240" i="1" s="1"/>
  <c r="AK240" i="1" s="1"/>
  <c r="AJ473" i="1" a="1"/>
  <c r="AJ473" i="1" s="1"/>
  <c r="AK473" i="1" s="1"/>
  <c r="AJ504" i="1" a="1"/>
  <c r="AJ504" i="1" s="1"/>
  <c r="AK504" i="1" s="1"/>
  <c r="AJ42" i="1" a="1"/>
  <c r="AJ42" i="1" s="1"/>
  <c r="AK42" i="1" s="1"/>
  <c r="AJ203" i="1" a="1"/>
  <c r="AJ203" i="1" s="1"/>
  <c r="AK203" i="1" s="1"/>
  <c r="AJ375" i="1" a="1"/>
  <c r="AJ375" i="1"/>
  <c r="AK375" i="1" s="1"/>
  <c r="AJ394" i="1" a="1"/>
  <c r="AJ394" i="1" s="1"/>
  <c r="AK394" i="1" s="1"/>
  <c r="AJ110" i="1" a="1"/>
  <c r="AJ110" i="1" s="1"/>
  <c r="AK110" i="1" s="1"/>
  <c r="AJ64" i="1" a="1"/>
  <c r="AJ64" i="1" s="1"/>
  <c r="AK64" i="1" s="1"/>
  <c r="AJ34" i="1" a="1"/>
  <c r="AJ34" i="1" s="1"/>
  <c r="AK34" i="1" s="1"/>
  <c r="AJ46" i="1" a="1"/>
  <c r="AJ46" i="1" s="1"/>
  <c r="AK46" i="1" s="1"/>
  <c r="AJ296" i="1" a="1"/>
  <c r="AJ296" i="1" s="1"/>
  <c r="AK296" i="1" s="1"/>
  <c r="AJ304" i="1" a="1"/>
  <c r="AJ304" i="1" s="1"/>
  <c r="AK304" i="1" s="1"/>
  <c r="AJ303" i="1" a="1"/>
  <c r="AJ303" i="1" s="1"/>
  <c r="AK303" i="1" s="1"/>
  <c r="AJ183" i="1" a="1"/>
  <c r="AJ183" i="1" s="1"/>
  <c r="AK183" i="1" s="1"/>
  <c r="AJ103" i="1" a="1"/>
  <c r="AJ103" i="1" s="1"/>
  <c r="AK103" i="1" s="1"/>
  <c r="AJ27" i="1" a="1"/>
  <c r="AJ27" i="1" s="1"/>
  <c r="AK27" i="1" s="1"/>
  <c r="AJ457" i="1" a="1"/>
  <c r="AJ457" i="1" s="1"/>
  <c r="AK457" i="1" s="1"/>
  <c r="AJ475" i="1" a="1"/>
  <c r="AJ475" i="1" s="1"/>
  <c r="AK475" i="1" s="1"/>
  <c r="AJ472" i="1" a="1"/>
  <c r="AJ472" i="1" s="1"/>
  <c r="AK472" i="1" s="1"/>
  <c r="AJ350" i="1" a="1"/>
  <c r="AJ350" i="1" s="1"/>
  <c r="AK350" i="1" s="1"/>
  <c r="AJ364" i="1" a="1"/>
  <c r="AJ364" i="1"/>
  <c r="AK364" i="1" s="1"/>
  <c r="AJ361" i="1" a="1"/>
  <c r="AJ361" i="1" s="1"/>
  <c r="AK361" i="1" s="1"/>
  <c r="AJ333" i="1" a="1"/>
  <c r="AJ333" i="1" s="1"/>
  <c r="AK333" i="1" s="1"/>
  <c r="AJ346" i="1" a="1"/>
  <c r="AJ346" i="1" s="1"/>
  <c r="AK346" i="1" s="1"/>
  <c r="AJ351" i="1" a="1"/>
  <c r="AJ351" i="1" s="1"/>
  <c r="AK351" i="1" s="1"/>
  <c r="AJ352" i="1" a="1"/>
  <c r="AJ352" i="1" s="1"/>
  <c r="AK352" i="1" s="1"/>
  <c r="AJ334" i="1" a="1"/>
  <c r="AJ334" i="1" s="1"/>
  <c r="AK334" i="1" s="1"/>
  <c r="AJ67" i="1" a="1"/>
  <c r="AJ67" i="1" s="1"/>
  <c r="AK67" i="1"/>
  <c r="AJ214" i="1" a="1"/>
  <c r="AJ214" i="1" s="1"/>
  <c r="AK214" i="1" s="1"/>
  <c r="AJ158" i="1" a="1"/>
  <c r="AJ158" i="1"/>
  <c r="AK158" i="1" s="1"/>
  <c r="AJ241" i="1" a="1"/>
  <c r="AJ241" i="1" s="1"/>
  <c r="AK241" i="1" s="1"/>
  <c r="AJ490" i="1" a="1"/>
  <c r="AJ490" i="1" s="1"/>
  <c r="AK490" i="1" s="1"/>
  <c r="AJ49" i="1" a="1"/>
  <c r="AJ49" i="1" s="1"/>
  <c r="AK49" i="1" s="1"/>
  <c r="AJ437" i="1" a="1"/>
  <c r="AJ437" i="1" s="1"/>
  <c r="AK437" i="1" s="1"/>
  <c r="AJ107" i="1" a="1"/>
  <c r="AJ107" i="1" s="1"/>
  <c r="AK107" i="1" s="1"/>
  <c r="AJ421" i="1" a="1"/>
  <c r="AJ421" i="1" s="1"/>
  <c r="AK421" i="1" s="1"/>
  <c r="AJ154" i="1" a="1"/>
  <c r="AJ154" i="1"/>
  <c r="AK154" i="1" s="1"/>
  <c r="AJ441" i="1" a="1"/>
  <c r="AJ441" i="1" s="1"/>
  <c r="AK441" i="1" s="1"/>
  <c r="AJ115" i="1" a="1"/>
  <c r="AJ115" i="1" s="1"/>
  <c r="AK115" i="1" s="1"/>
  <c r="AJ408" i="1" a="1"/>
  <c r="AJ408" i="1" s="1"/>
  <c r="AK408" i="1" s="1"/>
  <c r="AJ471" i="1" a="1"/>
  <c r="AJ471" i="1" s="1"/>
  <c r="AK471" i="1" s="1"/>
  <c r="AJ405" i="1" a="1"/>
  <c r="AJ405" i="1"/>
  <c r="AK405" i="1" s="1"/>
  <c r="AJ153" i="1" a="1"/>
  <c r="AJ153" i="1" s="1"/>
  <c r="AK153" i="1" s="1"/>
  <c r="AJ339" i="1" a="1"/>
  <c r="AJ339" i="1" s="1"/>
  <c r="AK339" i="1" s="1"/>
  <c r="AJ256" i="1" a="1"/>
  <c r="AJ256" i="1" s="1"/>
  <c r="AK256" i="1" s="1"/>
  <c r="AJ95" i="1" a="1"/>
  <c r="AJ95" i="1"/>
  <c r="AK95" i="1"/>
  <c r="AJ175" i="1" a="1"/>
  <c r="AJ175" i="1" s="1"/>
  <c r="AK175" i="1" s="1"/>
  <c r="AJ514" i="1" a="1"/>
  <c r="AJ514" i="1" s="1"/>
  <c r="AK514" i="1" s="1"/>
  <c r="AJ187" i="1" a="1"/>
  <c r="AJ187" i="1" s="1"/>
  <c r="AK187" i="1" s="1"/>
  <c r="AJ201" i="1" a="1"/>
  <c r="AJ201" i="1" s="1"/>
  <c r="AK201" i="1" s="1"/>
  <c r="AJ123" i="1" a="1"/>
  <c r="AJ123" i="1" s="1"/>
  <c r="AK123" i="1" s="1"/>
  <c r="AJ11" i="1" a="1"/>
  <c r="AJ11" i="1" s="1"/>
  <c r="AK11" i="1" s="1"/>
  <c r="AJ281" i="1" a="1"/>
  <c r="AJ281" i="1" s="1"/>
  <c r="AK281" i="1" s="1"/>
  <c r="AJ188" i="1" a="1"/>
  <c r="AJ188" i="1" s="1"/>
  <c r="AK188" i="1" s="1"/>
  <c r="AJ147" i="1" a="1"/>
  <c r="AJ147" i="1" s="1"/>
  <c r="AK147" i="1" s="1"/>
  <c r="AJ320" i="1" a="1"/>
  <c r="AJ320" i="1" s="1"/>
  <c r="AK320" i="1" s="1"/>
  <c r="AJ31" i="1" a="1"/>
  <c r="AJ31" i="1" s="1"/>
  <c r="AK31" i="1" s="1"/>
  <c r="AJ451" i="1" a="1"/>
  <c r="AJ451" i="1"/>
  <c r="AK451" i="1" s="1"/>
  <c r="AJ282" i="1" a="1"/>
  <c r="AJ282" i="1" s="1"/>
  <c r="AK282" i="1" s="1"/>
  <c r="AJ186" i="1" a="1"/>
  <c r="AJ186" i="1" s="1"/>
  <c r="AK186" i="1" s="1"/>
  <c r="AJ292" i="1" a="1"/>
  <c r="AJ292" i="1" s="1"/>
  <c r="AK292" i="1" s="1"/>
  <c r="AJ491" i="1" a="1"/>
  <c r="AJ491" i="1" s="1"/>
  <c r="AK491" i="1" s="1"/>
  <c r="AJ251" i="1" a="1"/>
  <c r="AJ251" i="1" s="1"/>
  <c r="AK251" i="1" s="1"/>
  <c r="AJ460" i="1" a="1"/>
  <c r="AJ460" i="1" s="1"/>
  <c r="AK460" i="1" s="1"/>
  <c r="AJ248" i="1" a="1"/>
  <c r="AJ248" i="1"/>
  <c r="AK248" i="1" s="1"/>
  <c r="AJ411" i="1" a="1"/>
  <c r="AJ411" i="1" s="1"/>
  <c r="AK411" i="1" s="1"/>
  <c r="AJ313" i="1" a="1"/>
  <c r="AJ313" i="1" s="1"/>
  <c r="AK313" i="1" s="1"/>
  <c r="AJ349" i="1" a="1"/>
  <c r="AJ349" i="1" s="1"/>
  <c r="AK349" i="1" s="1"/>
  <c r="AJ439" i="1" a="1"/>
  <c r="AJ439" i="1" s="1"/>
  <c r="AK439" i="1" s="1"/>
  <c r="AJ258" i="1" a="1"/>
  <c r="AJ258" i="1" s="1"/>
  <c r="AK258" i="1" s="1"/>
  <c r="AJ332" i="1" a="1"/>
  <c r="AJ332" i="1" s="1"/>
  <c r="AK332" i="1" s="1"/>
  <c r="AJ427" i="1" a="1"/>
  <c r="AJ427" i="1" s="1"/>
  <c r="AK427" i="1" s="1"/>
  <c r="AJ29" i="1" a="1"/>
  <c r="AJ29" i="1" s="1"/>
  <c r="AK29" i="1" s="1"/>
  <c r="AJ328" i="1" a="1"/>
  <c r="AJ328" i="1" s="1"/>
  <c r="AK328" i="1" s="1"/>
  <c r="AJ388" i="1" a="1"/>
  <c r="AJ388" i="1" s="1"/>
  <c r="AK388" i="1" s="1"/>
  <c r="AJ278" i="1" a="1"/>
  <c r="AJ278" i="1" s="1"/>
  <c r="AK278" i="1" s="1"/>
  <c r="AJ224" i="1" a="1"/>
  <c r="AJ224" i="1" s="1"/>
  <c r="AK224" i="1" s="1"/>
  <c r="AJ389" i="1" a="1"/>
  <c r="AJ389" i="1" s="1"/>
  <c r="AK389" i="1" s="1"/>
  <c r="AJ157" i="1" a="1"/>
  <c r="AJ157" i="1" s="1"/>
  <c r="AK157" i="1" s="1"/>
  <c r="AJ252" i="1" a="1"/>
  <c r="AJ252" i="1" s="1"/>
  <c r="AK252" i="1" s="1"/>
  <c r="AJ369" i="1" a="1"/>
  <c r="AJ369" i="1" s="1"/>
  <c r="AK369" i="1" s="1"/>
  <c r="AJ295" i="1" a="1"/>
  <c r="AJ295" i="1" s="1"/>
  <c r="AK295" i="1" s="1"/>
  <c r="AJ446" i="1" a="1"/>
  <c r="AJ446" i="1" s="1"/>
  <c r="AK446" i="1"/>
  <c r="AJ210" i="1" a="1"/>
  <c r="AJ210" i="1" s="1"/>
  <c r="AK210" i="1" s="1"/>
  <c r="AJ299" i="1" a="1"/>
  <c r="AJ299" i="1" s="1"/>
  <c r="AK299" i="1" s="1"/>
  <c r="AJ492" i="1" a="1"/>
  <c r="AJ492" i="1" s="1"/>
  <c r="AK492" i="1" s="1"/>
  <c r="AJ493" i="1" a="1"/>
  <c r="AJ493" i="1" s="1"/>
  <c r="AK493" i="1" s="1"/>
  <c r="AJ494" i="1" a="1"/>
  <c r="AJ494" i="1" s="1"/>
  <c r="AK494" i="1" s="1"/>
  <c r="AJ21" i="1" a="1"/>
  <c r="AJ21" i="1" s="1"/>
  <c r="AK21" i="1" s="1"/>
  <c r="AJ387" i="1" a="1"/>
  <c r="AJ387" i="1" s="1"/>
  <c r="AK387" i="1" s="1"/>
  <c r="AJ116" i="1" a="1"/>
  <c r="AJ116" i="1" s="1"/>
  <c r="AK116" i="1" s="1"/>
  <c r="AJ215" i="1" a="1"/>
  <c r="AJ215" i="1" s="1"/>
  <c r="AK215" i="1" s="1"/>
  <c r="AJ347" i="1" a="1"/>
  <c r="AJ347" i="1" s="1"/>
  <c r="AK347" i="1" s="1"/>
  <c r="AJ271" i="1" a="1"/>
  <c r="AJ271" i="1" s="1"/>
  <c r="AK271" i="1" s="1"/>
  <c r="AJ196" i="1" a="1"/>
  <c r="AJ196" i="1" s="1"/>
  <c r="AK196" i="1" s="1"/>
  <c r="AJ202" i="1" a="1"/>
  <c r="AJ202" i="1" s="1"/>
  <c r="AK202" i="1"/>
  <c r="AJ222" i="1" a="1"/>
  <c r="AJ222" i="1" s="1"/>
  <c r="AK222" i="1" s="1"/>
  <c r="AJ406" i="1" a="1"/>
  <c r="AJ406" i="1" s="1"/>
  <c r="AK406" i="1" s="1"/>
  <c r="AJ38" i="1" a="1"/>
  <c r="AJ38" i="1" s="1"/>
  <c r="AK38" i="1" s="1"/>
  <c r="AJ140" i="1" a="1"/>
  <c r="AJ140" i="1" s="1"/>
  <c r="AK140" i="1" s="1"/>
  <c r="AJ171" i="1" a="1"/>
  <c r="AJ171" i="1" s="1"/>
  <c r="AK171" i="1" s="1"/>
  <c r="AJ386" i="1" a="1"/>
  <c r="AJ386" i="1" s="1"/>
  <c r="AK386" i="1" s="1"/>
  <c r="AJ142" i="1" a="1"/>
  <c r="AJ142" i="1" s="1"/>
  <c r="AK142" i="1" s="1"/>
  <c r="AJ216" i="1" a="1"/>
  <c r="AJ216" i="1" s="1"/>
  <c r="AK216" i="1"/>
  <c r="AJ220" i="1" a="1"/>
  <c r="AJ220" i="1" s="1"/>
  <c r="AK220" i="1" s="1"/>
  <c r="AJ495" i="1" a="1"/>
  <c r="AJ495" i="1" s="1"/>
  <c r="AK495" i="1" s="1"/>
  <c r="AJ48" i="1" a="1"/>
  <c r="AJ48" i="1" s="1"/>
  <c r="AK48" i="1" s="1"/>
  <c r="AJ391" i="1" a="1"/>
  <c r="AJ391" i="1" s="1"/>
  <c r="AK391" i="1" s="1"/>
  <c r="AJ449" i="1" a="1"/>
  <c r="AJ449" i="1" s="1"/>
  <c r="AK449" i="1" s="1"/>
  <c r="AJ279" i="1" a="1"/>
  <c r="AJ279" i="1" s="1"/>
  <c r="AK279" i="1" s="1"/>
  <c r="AJ321" i="1" a="1"/>
  <c r="AJ321" i="1" s="1"/>
  <c r="AK321" i="1" s="1"/>
  <c r="AJ496" i="1" a="1"/>
  <c r="AJ496" i="1" s="1"/>
  <c r="AK496" i="1" s="1"/>
  <c r="AJ497" i="1" a="1"/>
  <c r="AJ497" i="1" s="1"/>
  <c r="AK497" i="1" s="1"/>
  <c r="AJ308" i="1" a="1"/>
  <c r="AJ308" i="1" s="1"/>
  <c r="AK308" i="1" s="1"/>
  <c r="AJ33" i="1" a="1"/>
  <c r="AJ33" i="1" s="1"/>
  <c r="AK33" i="1" s="1"/>
  <c r="AJ401" i="1" a="1"/>
  <c r="AJ401" i="1" s="1"/>
  <c r="AK401" i="1" s="1"/>
  <c r="AJ418" i="1" a="1"/>
  <c r="AJ418" i="1" s="1"/>
  <c r="AK418" i="1" s="1"/>
  <c r="AJ432" i="1" a="1"/>
  <c r="AJ432" i="1" s="1"/>
  <c r="AK432" i="1" s="1"/>
  <c r="AJ498" i="1" a="1"/>
  <c r="AJ498" i="1" s="1"/>
  <c r="AK498" i="1" s="1"/>
  <c r="AJ499" i="1" a="1"/>
  <c r="AJ499" i="1" s="1"/>
  <c r="AK499" i="1" s="1"/>
  <c r="AJ152" i="1" a="1"/>
  <c r="AJ152" i="1" s="1"/>
  <c r="AK152" i="1" s="1"/>
  <c r="AJ194" i="1" a="1"/>
  <c r="AJ194" i="1" s="1"/>
  <c r="AK194" i="1" s="1"/>
  <c r="AJ404" i="1" a="1"/>
  <c r="AJ404" i="1" s="1"/>
  <c r="AK404" i="1" s="1"/>
  <c r="AJ239" i="1" a="1"/>
  <c r="AJ239" i="1" s="1"/>
  <c r="AK239" i="1" s="1"/>
  <c r="AJ209" i="1" a="1"/>
  <c r="AJ209" i="1" s="1"/>
  <c r="AK209" i="1" s="1"/>
  <c r="AJ66" i="1" a="1"/>
  <c r="AJ66" i="1"/>
  <c r="AK66" i="1" s="1"/>
  <c r="AJ155" i="1" a="1"/>
  <c r="AJ155" i="1" s="1"/>
  <c r="AK155" i="1" s="1"/>
  <c r="AJ138" i="1" a="1"/>
  <c r="AJ138" i="1" s="1"/>
  <c r="AK138" i="1" s="1"/>
  <c r="AJ75" i="1" a="1"/>
  <c r="AJ75" i="1" s="1"/>
  <c r="AK75" i="1" s="1"/>
  <c r="AJ269" i="1" a="1"/>
  <c r="AJ269" i="1" s="1"/>
  <c r="AK269" i="1" s="1"/>
  <c r="AJ184" i="1" a="1"/>
  <c r="AJ184" i="1"/>
  <c r="AK184" i="1" s="1"/>
  <c r="AJ167" i="1" a="1"/>
  <c r="AJ167" i="1" s="1"/>
  <c r="AK167" i="1"/>
  <c r="AJ191" i="1" a="1"/>
  <c r="AJ191" i="1" s="1"/>
  <c r="AK191" i="1" s="1"/>
  <c r="AJ63" i="1" a="1"/>
  <c r="AJ63" i="1" s="1"/>
  <c r="AK63" i="1" s="1"/>
  <c r="AJ283" i="1" a="1"/>
  <c r="AJ283" i="1" s="1"/>
  <c r="AK283" i="1" s="1"/>
  <c r="AJ236" i="1" a="1"/>
  <c r="AJ236" i="1" s="1"/>
  <c r="AK236" i="1" s="1"/>
  <c r="AJ25" i="1" a="1"/>
  <c r="AJ25" i="1" s="1"/>
  <c r="AK25" i="1" s="1"/>
  <c r="AJ249" i="1" a="1"/>
  <c r="AJ249" i="1" s="1"/>
  <c r="AK249" i="1" s="1"/>
  <c r="AJ476" i="1" a="1"/>
  <c r="AJ476" i="1" s="1"/>
  <c r="AK476" i="1" s="1"/>
  <c r="AJ477" i="1" a="1"/>
  <c r="AJ477" i="1" s="1"/>
  <c r="AK477" i="1"/>
  <c r="AJ52" i="1" a="1"/>
  <c r="AJ52" i="1" s="1"/>
  <c r="AK52" i="1" s="1"/>
  <c r="AJ297" i="1" a="1"/>
  <c r="AJ297" i="1" s="1"/>
  <c r="AK297" i="1" s="1"/>
  <c r="AJ298" i="1" a="1"/>
  <c r="AJ298" i="1" s="1"/>
  <c r="AK298" i="1" s="1"/>
  <c r="AJ6" i="1" a="1"/>
  <c r="AJ6" i="1" s="1"/>
  <c r="AK6" i="1" s="1"/>
  <c r="AJ112" i="1" a="1"/>
  <c r="AJ112" i="1" s="1"/>
  <c r="AK112" i="1" s="1"/>
  <c r="AJ223" i="1" a="1"/>
  <c r="AJ223" i="1" s="1"/>
  <c r="AK223" i="1" s="1"/>
  <c r="AJ397" i="1" a="1"/>
  <c r="AJ397" i="1" s="1"/>
  <c r="AK397" i="1" s="1"/>
  <c r="AJ192" i="1" a="1"/>
  <c r="AJ192" i="1" s="1"/>
  <c r="AK192" i="1" s="1"/>
  <c r="AJ170" i="1" a="1"/>
  <c r="AJ170" i="1" s="1"/>
  <c r="AK170" i="1" s="1"/>
  <c r="AJ262" i="1" a="1"/>
  <c r="AJ262" i="1" s="1"/>
  <c r="AK262" i="1" s="1"/>
  <c r="AJ287" i="1" a="1"/>
  <c r="AJ287" i="1" s="1"/>
  <c r="AK287" i="1" s="1"/>
  <c r="AJ478" i="1" a="1"/>
  <c r="AJ478" i="1" s="1"/>
  <c r="AK478" i="1"/>
  <c r="AJ500" i="1" a="1"/>
  <c r="AJ500" i="1"/>
  <c r="AK500" i="1" s="1"/>
  <c r="AJ105" i="1" a="1"/>
  <c r="AJ105" i="1" s="1"/>
  <c r="AK105" i="1" s="1"/>
  <c r="AJ174" i="1" a="1"/>
  <c r="AJ174" i="1" s="1"/>
  <c r="AK174" i="1" s="1"/>
  <c r="AJ124" i="1" a="1"/>
  <c r="AJ124" i="1" s="1"/>
  <c r="AK124" i="1" s="1"/>
  <c r="AJ17" i="1" a="1"/>
  <c r="AJ17" i="1" s="1"/>
  <c r="AK17" i="1" s="1"/>
  <c r="AJ414" i="1" a="1"/>
  <c r="AJ414" i="1" s="1"/>
  <c r="AK414" i="1" s="1"/>
  <c r="AJ402" i="1" a="1"/>
  <c r="AJ402" i="1" s="1"/>
  <c r="AK402" i="1" s="1"/>
  <c r="AJ413" i="1" a="1"/>
  <c r="AJ413" i="1" s="1"/>
  <c r="AK413" i="1" s="1"/>
  <c r="AJ286" i="1" a="1"/>
  <c r="AJ286" i="1"/>
  <c r="AK286" i="1" s="1"/>
  <c r="AJ481" i="1" a="1"/>
  <c r="AJ481" i="1" s="1"/>
  <c r="AK481" i="1" s="1"/>
  <c r="AJ305" i="1" a="1"/>
  <c r="AJ305" i="1" s="1"/>
  <c r="AK305" i="1" s="1"/>
  <c r="AJ348" i="1" a="1"/>
  <c r="AJ348" i="1" s="1"/>
  <c r="AK348" i="1" s="1"/>
  <c r="AJ482" i="1" a="1"/>
  <c r="AJ482" i="1" s="1"/>
  <c r="AK482" i="1" s="1"/>
  <c r="AJ507" i="1" a="1"/>
  <c r="AJ507" i="1" s="1"/>
  <c r="AK507" i="1" s="1"/>
  <c r="AJ96" i="1" a="1"/>
  <c r="AJ96" i="1" s="1"/>
  <c r="AK96" i="1" s="1"/>
  <c r="AJ139" i="1" a="1"/>
  <c r="AJ139" i="1" s="1"/>
  <c r="AK139" i="1"/>
  <c r="AJ307" i="1" a="1"/>
  <c r="AJ307" i="1" s="1"/>
  <c r="AK307" i="1" s="1"/>
  <c r="AJ211" i="1" a="1"/>
  <c r="AJ211" i="1" s="1"/>
  <c r="AK211" i="1" s="1"/>
  <c r="AJ53" i="1" a="1"/>
  <c r="AJ53" i="1" s="1"/>
  <c r="AK53" i="1" s="1"/>
  <c r="AJ125" i="1" a="1"/>
  <c r="AJ125" i="1" s="1"/>
  <c r="AK125" i="1"/>
  <c r="AJ242" i="1" a="1"/>
  <c r="AJ242" i="1" s="1"/>
  <c r="AK242" i="1" s="1"/>
  <c r="AJ322" i="1" a="1"/>
  <c r="AJ322" i="1" s="1"/>
  <c r="AK322" i="1" s="1"/>
  <c r="AJ237" i="1" a="1"/>
  <c r="AJ237" i="1" s="1"/>
  <c r="AK237" i="1" s="1"/>
  <c r="AJ403" i="1" a="1"/>
  <c r="AJ403" i="1" s="1"/>
  <c r="AK403" i="1" s="1"/>
  <c r="AJ374" i="1" a="1"/>
  <c r="AJ374" i="1" s="1"/>
  <c r="AK374" i="1" s="1"/>
  <c r="AJ335" i="1" a="1"/>
  <c r="AJ335" i="1" s="1"/>
  <c r="AK335" i="1" s="1"/>
  <c r="AJ501" i="1" a="1"/>
  <c r="AJ501" i="1" s="1"/>
  <c r="AK501" i="1" s="1"/>
  <c r="AJ342" i="1" a="1"/>
  <c r="AJ342" i="1" s="1"/>
  <c r="AK342" i="1" s="1"/>
  <c r="AJ502" i="1" a="1"/>
  <c r="AJ502" i="1" s="1"/>
  <c r="AK502" i="1" s="1"/>
  <c r="AJ19" i="1" a="1"/>
  <c r="AJ19" i="1" s="1"/>
  <c r="AK19" i="1" s="1"/>
  <c r="AJ331" i="1" a="1"/>
  <c r="AJ331" i="1" s="1"/>
  <c r="AK331" i="1" s="1"/>
  <c r="AJ137" i="1" a="1"/>
  <c r="AJ137" i="1" s="1"/>
  <c r="AK137" i="1" s="1"/>
  <c r="AJ108" i="1" a="1"/>
  <c r="AJ108" i="1" s="1"/>
  <c r="AK108" i="1" s="1"/>
  <c r="AJ43" i="1" a="1"/>
  <c r="AJ43" i="1"/>
  <c r="AK43" i="1" s="1"/>
  <c r="AJ94" i="1" a="1"/>
  <c r="AJ94" i="1" s="1"/>
  <c r="AK94" i="1" s="1"/>
  <c r="AJ100" i="1" a="1"/>
  <c r="AJ100" i="1" s="1"/>
  <c r="AK100" i="1" s="1"/>
  <c r="AJ336" i="1" a="1"/>
  <c r="AJ336" i="1" s="1"/>
  <c r="AK336" i="1" s="1"/>
  <c r="AJ337" i="1" a="1"/>
  <c r="AJ337" i="1" s="1"/>
  <c r="AK337" i="1" s="1"/>
  <c r="AJ12" i="1" a="1"/>
  <c r="AJ12" i="1" s="1"/>
  <c r="AK12" i="1" s="1"/>
  <c r="AJ257" i="1" a="1"/>
  <c r="AJ257" i="1" s="1"/>
  <c r="AK257" i="1" s="1"/>
  <c r="AJ168" i="1" a="1"/>
  <c r="AJ168" i="1" s="1"/>
  <c r="AK168" i="1" s="1"/>
  <c r="AJ274" i="1" a="1"/>
  <c r="AJ274" i="1" s="1"/>
  <c r="AK274" i="1" s="1"/>
  <c r="AJ229" i="1" a="1"/>
  <c r="AJ229" i="1" s="1"/>
  <c r="AK229" i="1" s="1"/>
  <c r="AJ392" i="1" a="1"/>
  <c r="AJ392" i="1" s="1"/>
  <c r="AK392" i="1" s="1"/>
  <c r="AJ189" i="1" a="1"/>
  <c r="AJ189" i="1" s="1"/>
  <c r="AK189" i="1" s="1"/>
  <c r="AJ193" i="1" a="1"/>
  <c r="AJ193" i="1" s="1"/>
  <c r="AK193" i="1" s="1"/>
  <c r="AJ190" i="1" a="1"/>
  <c r="AJ190" i="1" s="1"/>
  <c r="AK190" i="1" s="1"/>
  <c r="AJ208" i="1" a="1"/>
  <c r="AJ208" i="1" s="1"/>
  <c r="AK208" i="1"/>
  <c r="AJ400" i="1" a="1"/>
  <c r="AJ400" i="1" s="1"/>
  <c r="AK400" i="1" s="1"/>
  <c r="AJ266" i="1" a="1"/>
  <c r="AJ266" i="1" s="1"/>
  <c r="AK266" i="1" s="1"/>
  <c r="AJ247" i="1" a="1"/>
  <c r="AJ247" i="1"/>
  <c r="AK247" i="1" s="1"/>
  <c r="AJ253" i="1" a="1"/>
  <c r="AJ253" i="1" s="1"/>
  <c r="AK253" i="1" s="1"/>
  <c r="AJ254" i="1" a="1"/>
  <c r="AJ254" i="1"/>
  <c r="AK254" i="1" s="1"/>
  <c r="AJ245" i="1" a="1"/>
  <c r="AJ245" i="1" s="1"/>
  <c r="AK245" i="1" s="1"/>
  <c r="AJ515" i="1" a="1"/>
  <c r="AJ515" i="1" s="1"/>
  <c r="AK515" i="1" s="1"/>
  <c r="AJ341" i="1" a="1"/>
  <c r="AJ341" i="1" s="1"/>
  <c r="AK341" i="1" s="1"/>
  <c r="AJ528" i="1" a="1"/>
  <c r="AJ528" i="1"/>
  <c r="AK528" i="1" s="1"/>
  <c r="AJ555" i="1" a="1"/>
  <c r="AJ555" i="1" s="1"/>
  <c r="AK555" i="1" s="1"/>
  <c r="AJ548" i="1" a="1"/>
  <c r="AJ548" i="1" s="1"/>
  <c r="AK548" i="1" s="1"/>
  <c r="AJ549" i="1" a="1"/>
  <c r="AJ549" i="1" s="1"/>
  <c r="AK549" i="1" s="1"/>
  <c r="AJ556" i="1" a="1"/>
  <c r="AJ556" i="1" s="1"/>
  <c r="AK556" i="1" s="1"/>
  <c r="AJ536" i="1" a="1"/>
  <c r="AJ536" i="1" s="1"/>
  <c r="AK536" i="1" s="1"/>
  <c r="AJ537" i="1" a="1"/>
  <c r="AJ537" i="1" s="1"/>
  <c r="AK537" i="1" s="1"/>
  <c r="AJ81" i="1" a="1"/>
  <c r="AJ81" i="1" s="1"/>
  <c r="AK81" i="1" s="1"/>
  <c r="AJ557" i="1" a="1"/>
  <c r="AJ557" i="1" s="1"/>
  <c r="AK557" i="1" s="1"/>
  <c r="AJ558" i="1" a="1"/>
  <c r="AJ558" i="1" s="1"/>
  <c r="AK558" i="1" s="1"/>
  <c r="AJ559" i="1" a="1"/>
  <c r="AJ559" i="1" s="1"/>
  <c r="AK559" i="1" s="1"/>
  <c r="AJ560" i="1" a="1"/>
  <c r="AJ560" i="1" s="1"/>
  <c r="AK560" i="1" s="1"/>
  <c r="AJ561" i="1" a="1"/>
  <c r="AJ561" i="1" s="1"/>
  <c r="AK561" i="1" s="1"/>
  <c r="AJ562" i="1" a="1"/>
  <c r="AJ562" i="1" s="1"/>
  <c r="AK562" i="1" s="1"/>
  <c r="AJ465" i="1" a="1"/>
  <c r="AJ465" i="1" s="1"/>
  <c r="AK465" i="1" s="1"/>
  <c r="AJ563" i="1" a="1"/>
  <c r="AJ563" i="1" s="1"/>
  <c r="AK563" i="1" s="1"/>
  <c r="AJ564" i="1" a="1"/>
  <c r="AJ564" i="1" s="1"/>
  <c r="AK564" i="1" s="1"/>
  <c r="AJ565" i="1" a="1"/>
  <c r="AJ565" i="1" s="1"/>
  <c r="AK565" i="1" s="1"/>
  <c r="AJ566" i="1" a="1"/>
  <c r="AJ566" i="1" s="1"/>
  <c r="AK566" i="1" s="1"/>
  <c r="AJ567" i="1" a="1"/>
  <c r="AJ567" i="1" s="1"/>
  <c r="AK567" i="1" s="1"/>
  <c r="AJ455" i="1" a="1"/>
  <c r="AJ455" i="1" s="1"/>
  <c r="AK455" i="1"/>
  <c r="AJ431" i="1" a="1"/>
  <c r="AJ431" i="1" s="1"/>
  <c r="AK431" i="1" s="1"/>
  <c r="AJ529" i="1" a="1"/>
  <c r="AJ529" i="1" s="1"/>
  <c r="AK529" i="1" s="1"/>
  <c r="AJ568" i="1" a="1"/>
  <c r="AJ568" i="1" s="1"/>
  <c r="AK568" i="1" s="1"/>
  <c r="AJ569" i="1" a="1"/>
  <c r="AJ569" i="1" s="1"/>
  <c r="AK569" i="1" s="1"/>
  <c r="AJ454" i="1" a="1"/>
  <c r="AJ454" i="1" s="1"/>
  <c r="AK454" i="1" s="1"/>
  <c r="AJ466" i="1" a="1"/>
  <c r="AJ466" i="1" s="1"/>
  <c r="AK466" i="1" s="1"/>
  <c r="AJ447" i="1" a="1"/>
  <c r="AJ447" i="1" s="1"/>
  <c r="AK447" i="1" s="1"/>
  <c r="AJ526" i="1" a="1"/>
  <c r="AJ526" i="1" s="1"/>
  <c r="AK526" i="1" s="1"/>
  <c r="AJ530" i="1" a="1"/>
  <c r="AJ530" i="1" s="1"/>
  <c r="AK530" i="1" s="1"/>
  <c r="AJ531" i="1" a="1"/>
  <c r="AJ531" i="1" s="1"/>
  <c r="AK531" i="1" s="1"/>
  <c r="AJ570" i="1" a="1"/>
  <c r="AJ570" i="1" s="1"/>
  <c r="AK570" i="1" s="1"/>
  <c r="AJ468" i="1" a="1"/>
  <c r="AJ468" i="1" s="1"/>
  <c r="AK468" i="1" s="1"/>
  <c r="AJ467" i="1" a="1"/>
  <c r="AJ467" i="1" s="1"/>
  <c r="AK467" i="1"/>
  <c r="AJ571" i="1" a="1"/>
  <c r="AJ571" i="1" s="1"/>
  <c r="AK571" i="1" s="1"/>
  <c r="AJ532" i="1" a="1"/>
  <c r="AJ532" i="1" s="1"/>
  <c r="AK532" i="1" s="1"/>
  <c r="AJ416" i="1" a="1"/>
  <c r="AJ416" i="1" s="1"/>
  <c r="AK416" i="1" s="1"/>
  <c r="AJ424" i="1" a="1"/>
  <c r="AJ424" i="1" s="1"/>
  <c r="AK424" i="1" s="1"/>
  <c r="AJ434" i="1" a="1"/>
  <c r="AJ434" i="1" s="1"/>
  <c r="AK434" i="1" s="1"/>
  <c r="AJ469" i="1" a="1"/>
  <c r="AJ469" i="1" s="1"/>
  <c r="AK469" i="1" s="1"/>
  <c r="AJ435" i="1" a="1"/>
  <c r="AJ435" i="1"/>
  <c r="AK435" i="1" s="1"/>
  <c r="AJ425" i="1" a="1"/>
  <c r="AJ425" i="1"/>
  <c r="AK425" i="1" s="1"/>
  <c r="AJ436" i="1" a="1"/>
  <c r="AJ436" i="1" s="1"/>
  <c r="AK436" i="1" s="1"/>
  <c r="AJ470" i="1" a="1"/>
  <c r="AJ470" i="1" s="1"/>
  <c r="AK470" i="1" s="1"/>
  <c r="AJ540" i="1" a="1"/>
  <c r="AJ540" i="1" s="1"/>
  <c r="AK540" i="1" s="1"/>
  <c r="AJ550" i="1" a="1"/>
  <c r="AJ550" i="1" s="1"/>
  <c r="AK550" i="1" s="1"/>
  <c r="AJ551" i="1" a="1"/>
  <c r="AJ551" i="1" s="1"/>
  <c r="AK551" i="1" s="1"/>
  <c r="AJ552" i="1" a="1"/>
  <c r="AJ552" i="1" s="1"/>
  <c r="AK552" i="1"/>
  <c r="AJ422" i="1" a="1"/>
  <c r="AJ422" i="1" s="1"/>
  <c r="AK422" i="1" s="1"/>
  <c r="AJ572" i="1" a="1"/>
  <c r="AJ572" i="1" s="1"/>
  <c r="AK572" i="1" s="1"/>
  <c r="AJ456" i="1" a="1"/>
  <c r="AJ456" i="1" s="1"/>
  <c r="AK456" i="1" s="1"/>
  <c r="AJ573" i="1" a="1"/>
  <c r="AJ573" i="1" s="1"/>
  <c r="AK573" i="1" s="1"/>
  <c r="AJ533" i="1" a="1"/>
  <c r="AJ533" i="1" s="1"/>
  <c r="AK533" i="1" s="1"/>
  <c r="AJ574" i="1" a="1"/>
  <c r="AJ574" i="1" s="1"/>
  <c r="AK574" i="1" s="1"/>
  <c r="AJ575" i="1" a="1"/>
  <c r="AJ575" i="1" s="1"/>
  <c r="AK575" i="1" s="1"/>
  <c r="AJ576" i="1" a="1"/>
  <c r="AJ576" i="1" s="1"/>
  <c r="AK576" i="1" s="1"/>
  <c r="AJ577" i="1" a="1"/>
  <c r="AJ577" i="1" s="1"/>
  <c r="AK577" i="1" s="1"/>
  <c r="AJ417" i="1" a="1"/>
  <c r="AJ417" i="1" s="1"/>
  <c r="AK417" i="1" s="1"/>
  <c r="AJ433" i="1" a="1"/>
  <c r="AJ433" i="1" s="1"/>
  <c r="AK433" i="1" s="1"/>
  <c r="AJ423" i="1" a="1"/>
  <c r="AJ423" i="1" s="1"/>
  <c r="AK423" i="1" s="1"/>
  <c r="AJ538" i="1" a="1"/>
  <c r="AJ538" i="1" s="1"/>
  <c r="AK538" i="1" s="1"/>
  <c r="AJ553" i="1" a="1"/>
  <c r="AJ553" i="1" s="1"/>
  <c r="AK553" i="1" s="1"/>
  <c r="AJ554" i="1" a="1"/>
  <c r="AJ554" i="1" s="1"/>
  <c r="AK554" i="1" s="1"/>
  <c r="AJ541" i="1" a="1"/>
  <c r="AJ541" i="1" s="1"/>
  <c r="AK541" i="1" s="1"/>
  <c r="AJ542" i="1" a="1"/>
  <c r="AJ542" i="1" s="1"/>
  <c r="AK542" i="1" s="1"/>
  <c r="AJ527" i="1" a="1"/>
  <c r="AJ527" i="1" s="1"/>
  <c r="AK527" i="1" s="1"/>
  <c r="AJ543" i="1" a="1"/>
  <c r="AJ543" i="1" s="1"/>
  <c r="AK543" i="1" s="1"/>
  <c r="AJ544" i="1" a="1"/>
  <c r="AJ544" i="1" s="1"/>
  <c r="AK544" i="1" s="1"/>
  <c r="AJ545" i="1" a="1"/>
  <c r="AJ545" i="1" s="1"/>
  <c r="AK545" i="1" s="1"/>
  <c r="AJ327" i="1" a="1"/>
  <c r="AJ327" i="1" s="1"/>
  <c r="AK327" i="1" s="1"/>
  <c r="AJ363" i="1" a="1"/>
  <c r="AJ363" i="1" s="1"/>
  <c r="AK363" i="1" s="1"/>
  <c r="AJ326" i="1" a="1"/>
  <c r="AJ326" i="1" s="1"/>
  <c r="AK326" i="1" s="1"/>
  <c r="AJ354" i="1" a="1"/>
  <c r="AJ354" i="1" s="1"/>
  <c r="AK354" i="1" s="1"/>
  <c r="AJ166" i="1" a="1"/>
  <c r="AJ166" i="1" s="1"/>
  <c r="AK166" i="1" s="1"/>
  <c r="AJ164" i="1" a="1"/>
  <c r="AJ164" i="1"/>
  <c r="AK164" i="1" s="1"/>
  <c r="AJ534" i="1" a="1"/>
  <c r="AJ534" i="1" s="1"/>
  <c r="AK534" i="1" s="1"/>
  <c r="AJ578" i="1" a="1"/>
  <c r="AJ578" i="1" s="1"/>
  <c r="AK578" i="1" s="1"/>
  <c r="AJ535" i="1" a="1"/>
  <c r="AJ535" i="1" s="1"/>
  <c r="AK535" i="1" s="1"/>
  <c r="AJ144" i="1" a="1"/>
  <c r="AJ144" i="1" s="1"/>
  <c r="AK144" i="1" s="1"/>
  <c r="AJ145" i="1" a="1"/>
  <c r="AJ145" i="1" s="1"/>
  <c r="AK145" i="1" s="1"/>
  <c r="AJ146" i="1" a="1"/>
  <c r="AJ146" i="1" s="1"/>
  <c r="AK146" i="1" s="1"/>
  <c r="AJ130" i="1" a="1"/>
  <c r="AJ130" i="1" s="1"/>
  <c r="AK130" i="1" s="1"/>
  <c r="AJ129" i="1" a="1"/>
  <c r="AJ129" i="1" s="1"/>
  <c r="AK129" i="1" s="1"/>
  <c r="AJ128" i="1" a="1"/>
  <c r="AJ128" i="1" s="1"/>
  <c r="AK128" i="1" s="1"/>
  <c r="AJ284" i="1" a="1"/>
  <c r="AJ284" i="1" s="1"/>
  <c r="AK284" i="1" s="1"/>
  <c r="AJ362" i="1" a="1"/>
  <c r="AJ362" i="1" s="1"/>
  <c r="AK362" i="1" s="1"/>
  <c r="AJ344" i="1" a="1"/>
  <c r="AJ344" i="1" s="1"/>
  <c r="AK344" i="1" s="1"/>
  <c r="AJ546" i="1" a="1"/>
  <c r="AJ546" i="1" s="1"/>
  <c r="AK546" i="1" s="1"/>
  <c r="AJ539" i="1" a="1"/>
  <c r="AJ539" i="1" s="1"/>
  <c r="AK539" i="1" s="1"/>
  <c r="AJ547" i="1" a="1"/>
  <c r="AJ547" i="1" s="1"/>
  <c r="AK547" i="1" s="1"/>
  <c r="AJ579" i="1" a="1"/>
  <c r="AJ579" i="1" s="1"/>
  <c r="AK579" i="1" s="1"/>
  <c r="AJ580" i="1" a="1"/>
  <c r="AJ580" i="1" s="1"/>
  <c r="AK580" i="1" s="1"/>
  <c r="AJ581" i="1" a="1"/>
  <c r="AJ581" i="1" s="1"/>
  <c r="AK581" i="1" s="1"/>
  <c r="AJ516" i="1" a="1"/>
  <c r="AJ516" i="1" s="1"/>
  <c r="AK516" i="1" s="1"/>
  <c r="AJ517" i="1" a="1"/>
  <c r="AJ517" i="1" s="1"/>
  <c r="AK517" i="1" s="1"/>
  <c r="AJ518" i="1" a="1"/>
  <c r="AJ518" i="1" s="1"/>
  <c r="AK518" i="1" s="1"/>
  <c r="AJ519" i="1" a="1"/>
  <c r="AJ519" i="1" s="1"/>
  <c r="AK519" i="1" s="1"/>
  <c r="AJ520" i="1" a="1"/>
  <c r="AJ520" i="1" s="1"/>
  <c r="AK520" i="1" s="1"/>
  <c r="AJ521" i="1" a="1"/>
  <c r="AJ521" i="1" s="1"/>
  <c r="AK521" i="1" s="1"/>
  <c r="AJ522" i="1" a="1"/>
  <c r="AJ522" i="1" s="1"/>
  <c r="AK522" i="1" s="1"/>
  <c r="AJ523" i="1" a="1"/>
  <c r="AJ523" i="1" s="1"/>
  <c r="AK523" i="1" s="1"/>
  <c r="AJ524" i="1" a="1"/>
  <c r="AJ524" i="1" s="1"/>
  <c r="AK524" i="1" s="1"/>
  <c r="AJ525" i="1" a="1"/>
  <c r="AJ525" i="1" s="1"/>
  <c r="AK525" i="1" s="1"/>
  <c r="AH378" i="1" a="1"/>
  <c r="AH378" i="1" s="1"/>
  <c r="AI378" i="1" s="1"/>
  <c r="AH381" i="1" a="1"/>
  <c r="AH381" i="1" s="1"/>
  <c r="AI381" i="1" s="1"/>
  <c r="AH358" i="1" a="1"/>
  <c r="AH358" i="1" s="1"/>
  <c r="AI358" i="1" s="1"/>
  <c r="AH28" i="1" a="1"/>
  <c r="AH28" i="1" s="1"/>
  <c r="AI28" i="1" s="1"/>
  <c r="AH113" i="1" a="1"/>
  <c r="AH113" i="1" s="1"/>
  <c r="AI113" i="1" s="1"/>
  <c r="AH119" i="1" a="1"/>
  <c r="AH119" i="1"/>
  <c r="AI119" i="1" s="1"/>
  <c r="AH122" i="1" a="1"/>
  <c r="AH122" i="1" s="1"/>
  <c r="AI122" i="1" s="1"/>
  <c r="AH172" i="1" a="1"/>
  <c r="AH172" i="1" s="1"/>
  <c r="AI172" i="1" s="1"/>
  <c r="AH150" i="1" a="1"/>
  <c r="AH150" i="1" s="1"/>
  <c r="AI150" i="1" s="1"/>
  <c r="AH178" i="1" a="1"/>
  <c r="AH178" i="1" s="1"/>
  <c r="AI178" i="1" s="1"/>
  <c r="AH217" i="1" a="1"/>
  <c r="AH217" i="1" s="1"/>
  <c r="AI217" i="1" s="1"/>
  <c r="AH227" i="1" a="1"/>
  <c r="AH227" i="1"/>
  <c r="AI227" i="1" s="1"/>
  <c r="AH84" i="1" a="1"/>
  <c r="AH84" i="1" s="1"/>
  <c r="AI84" i="1" s="1"/>
  <c r="AH452" i="1" a="1"/>
  <c r="AH452" i="1" s="1"/>
  <c r="AI452" i="1" s="1"/>
  <c r="AH428" i="1" a="1"/>
  <c r="AH428" i="1" s="1"/>
  <c r="AI428" i="1" s="1"/>
  <c r="AH356" i="1" a="1"/>
  <c r="AH356" i="1" s="1"/>
  <c r="AI356" i="1" s="1"/>
  <c r="AH461" i="1" a="1"/>
  <c r="AH461" i="1" s="1"/>
  <c r="AI461" i="1" s="1"/>
  <c r="AH393" i="1" a="1"/>
  <c r="AH393" i="1" s="1"/>
  <c r="AI393" i="1" s="1"/>
  <c r="AH314" i="1" a="1"/>
  <c r="AH314" i="1" s="1"/>
  <c r="AI314" i="1" s="1"/>
  <c r="AH36" i="1" a="1"/>
  <c r="AH36" i="1" s="1"/>
  <c r="AI36" i="1" s="1"/>
  <c r="AH92" i="1" a="1"/>
  <c r="AH92" i="1" s="1"/>
  <c r="AI92" i="1" s="1"/>
  <c r="AH56" i="1" a="1"/>
  <c r="AH56" i="1"/>
  <c r="AI56" i="1" s="1"/>
  <c r="AH508" i="1" a="1"/>
  <c r="AH508" i="1" s="1"/>
  <c r="AI508" i="1" s="1"/>
  <c r="AH60" i="1" a="1"/>
  <c r="AH60" i="1" s="1"/>
  <c r="AI60" i="1" s="1"/>
  <c r="AH106" i="1" a="1"/>
  <c r="AH106" i="1" s="1"/>
  <c r="AI106" i="1" s="1"/>
  <c r="AH246" i="1" a="1"/>
  <c r="AH246" i="1" s="1"/>
  <c r="AI246" i="1" s="1"/>
  <c r="AH20" i="1" a="1"/>
  <c r="AH20" i="1" s="1"/>
  <c r="AI20" i="1" s="1"/>
  <c r="AH117" i="1" a="1"/>
  <c r="AH117" i="1" s="1"/>
  <c r="AI117" i="1" s="1"/>
  <c r="AH118" i="1" a="1"/>
  <c r="AH118" i="1" s="1"/>
  <c r="AI118" i="1" s="1"/>
  <c r="AH161" i="1" a="1"/>
  <c r="AH161" i="1" s="1"/>
  <c r="AI161" i="1" s="1"/>
  <c r="AH176" i="1" a="1"/>
  <c r="AH176" i="1" s="1"/>
  <c r="AI176" i="1" s="1"/>
  <c r="AH141" i="1" a="1"/>
  <c r="AH141" i="1" s="1"/>
  <c r="AI141" i="1" s="1"/>
  <c r="AH131" i="1" a="1"/>
  <c r="AH131" i="1" s="1"/>
  <c r="AI131" i="1" s="1"/>
  <c r="AH301" i="1" a="1"/>
  <c r="AH301" i="1" s="1"/>
  <c r="AI301" i="1" s="1"/>
  <c r="AH483" i="1" a="1"/>
  <c r="AH483" i="1"/>
  <c r="AI483" i="1" s="1"/>
  <c r="AH16" i="1" a="1"/>
  <c r="AH16" i="1" s="1"/>
  <c r="AI16" i="1" s="1"/>
  <c r="AH442" i="1" a="1"/>
  <c r="AH442" i="1" s="1"/>
  <c r="AI442" i="1" s="1"/>
  <c r="AH367" i="1" a="1"/>
  <c r="AH367" i="1"/>
  <c r="AI367" i="1" s="1"/>
  <c r="AH426" i="1" a="1"/>
  <c r="AH426" i="1" s="1"/>
  <c r="AI426" i="1" s="1"/>
  <c r="AH429" i="1" a="1"/>
  <c r="AH429" i="1" s="1"/>
  <c r="AI429" i="1" s="1"/>
  <c r="AH438" i="1" a="1"/>
  <c r="AH438" i="1" s="1"/>
  <c r="AI438" i="1" s="1"/>
  <c r="AH505" i="1" a="1"/>
  <c r="AH505" i="1" s="1"/>
  <c r="AI505" i="1" s="1"/>
  <c r="AH372" i="1" a="1"/>
  <c r="AH372" i="1" s="1"/>
  <c r="AI372" i="1" s="1"/>
  <c r="AH365" i="1" a="1"/>
  <c r="AH365" i="1" s="1"/>
  <c r="AI365" i="1" s="1"/>
  <c r="AH99" i="1" a="1"/>
  <c r="AH99" i="1" s="1"/>
  <c r="AI99" i="1" s="1"/>
  <c r="AH484" i="1" a="1"/>
  <c r="AH484" i="1" s="1"/>
  <c r="AI484" i="1" s="1"/>
  <c r="AH10" i="1" a="1"/>
  <c r="AH10" i="1" s="1"/>
  <c r="AI10" i="1" s="1"/>
  <c r="AH395" i="1" a="1"/>
  <c r="AH395" i="1" s="1"/>
  <c r="AI395" i="1" s="1"/>
  <c r="AH474" i="1" a="1"/>
  <c r="AH474" i="1" s="1"/>
  <c r="AI474" i="1" s="1"/>
  <c r="AH221" i="1" a="1"/>
  <c r="AH221" i="1" s="1"/>
  <c r="AI221" i="1" s="1"/>
  <c r="AH443" i="1" a="1"/>
  <c r="AH443" i="1"/>
  <c r="AI443" i="1" s="1"/>
  <c r="AH206" i="1" a="1"/>
  <c r="AH206" i="1" s="1"/>
  <c r="AI206" i="1" s="1"/>
  <c r="AH485" i="1" a="1"/>
  <c r="AH485" i="1" s="1"/>
  <c r="AI485" i="1" s="1"/>
  <c r="AH407" i="1" a="1"/>
  <c r="AH407" i="1" s="1"/>
  <c r="AI407" i="1" s="1"/>
  <c r="AH71" i="1" a="1"/>
  <c r="AH71" i="1" s="1"/>
  <c r="AI71" i="1" s="1"/>
  <c r="AH412" i="1" a="1"/>
  <c r="AH412" i="1" s="1"/>
  <c r="AI412" i="1" s="1"/>
  <c r="AH310" i="1" a="1"/>
  <c r="AH310" i="1" s="1"/>
  <c r="AI310" i="1" s="1"/>
  <c r="AH316" i="1" a="1"/>
  <c r="AH316" i="1"/>
  <c r="AI316" i="1" s="1"/>
  <c r="AH315" i="1" a="1"/>
  <c r="AH315" i="1" s="1"/>
  <c r="AI315" i="1" s="1"/>
  <c r="AH345" i="1" a="1"/>
  <c r="AH345" i="1" s="1"/>
  <c r="AI345" i="1" s="1"/>
  <c r="AH419" i="1" a="1"/>
  <c r="AH419" i="1" s="1"/>
  <c r="AI419" i="1" s="1"/>
  <c r="AH58" i="1" a="1"/>
  <c r="AH58" i="1" s="1"/>
  <c r="AI58" i="1" s="1"/>
  <c r="AH93" i="1" a="1"/>
  <c r="AH93" i="1" s="1"/>
  <c r="AI93" i="1" s="1"/>
  <c r="AH390" i="1" a="1"/>
  <c r="AH390" i="1" s="1"/>
  <c r="AI390" i="1" s="1"/>
  <c r="AH62" i="1" a="1"/>
  <c r="AH62" i="1" s="1"/>
  <c r="AI62" i="1" s="1"/>
  <c r="AH7" i="1" a="1"/>
  <c r="AH7" i="1" s="1"/>
  <c r="AI7" i="1" s="1"/>
  <c r="AH88" i="1" a="1"/>
  <c r="AH88" i="1" s="1"/>
  <c r="AI88" i="1" s="1"/>
  <c r="AH219" i="1" a="1"/>
  <c r="AH219" i="1" s="1"/>
  <c r="AI219" i="1" s="1"/>
  <c r="AH160" i="1" a="1"/>
  <c r="AH160" i="1" s="1"/>
  <c r="AI160" i="1" s="1"/>
  <c r="AH127" i="1" a="1"/>
  <c r="AH127" i="1" s="1"/>
  <c r="AI127" i="1" s="1"/>
  <c r="AH410" i="1" a="1"/>
  <c r="AH410" i="1"/>
  <c r="AI410" i="1" s="1"/>
  <c r="AH486" i="1" a="1"/>
  <c r="AH486" i="1"/>
  <c r="AI486" i="1" s="1"/>
  <c r="AH197" i="1" a="1"/>
  <c r="AH197" i="1" s="1"/>
  <c r="AI197" i="1"/>
  <c r="AH198" i="1" a="1"/>
  <c r="AH198" i="1" s="1"/>
  <c r="AI198" i="1" s="1"/>
  <c r="AH8" i="1" a="1"/>
  <c r="AH8" i="1" s="1"/>
  <c r="AI8" i="1" s="1"/>
  <c r="AH205" i="1" a="1"/>
  <c r="AH205" i="1" s="1"/>
  <c r="AI205" i="1" s="1"/>
  <c r="AH180" i="1" a="1"/>
  <c r="AH180" i="1" s="1"/>
  <c r="AI180" i="1" s="1"/>
  <c r="AH195" i="1" a="1"/>
  <c r="AH195" i="1" s="1"/>
  <c r="AI195" i="1" s="1"/>
  <c r="AH323" i="1" a="1"/>
  <c r="AH323" i="1"/>
  <c r="AI323" i="1" s="1"/>
  <c r="AH132" i="1" a="1"/>
  <c r="AH132" i="1" s="1"/>
  <c r="AI132" i="1" s="1"/>
  <c r="AH275" i="1" a="1"/>
  <c r="AH275" i="1" s="1"/>
  <c r="AI275" i="1" s="1"/>
  <c r="AH398" i="1" a="1"/>
  <c r="AH398" i="1"/>
  <c r="AI398" i="1" s="1"/>
  <c r="AH9" i="1" a="1"/>
  <c r="AH9" i="1" s="1"/>
  <c r="AI9" i="1" s="1"/>
  <c r="AH309" i="1" a="1"/>
  <c r="AH309" i="1" s="1"/>
  <c r="AI309" i="1" s="1"/>
  <c r="AH371" i="1" a="1"/>
  <c r="AH371" i="1" s="1"/>
  <c r="AI371" i="1"/>
  <c r="AH373" i="1" a="1"/>
  <c r="AH373" i="1" s="1"/>
  <c r="AI373" i="1" s="1"/>
  <c r="AH382" i="1" a="1"/>
  <c r="AH382" i="1" s="1"/>
  <c r="AI382" i="1" s="1"/>
  <c r="AH377" i="1" a="1"/>
  <c r="AH377" i="1" s="1"/>
  <c r="AI377" i="1" s="1"/>
  <c r="AH238" i="1" a="1"/>
  <c r="AH238" i="1" s="1"/>
  <c r="AI238" i="1" s="1"/>
  <c r="AH285" i="1" a="1"/>
  <c r="AH285" i="1" s="1"/>
  <c r="AI285" i="1" s="1"/>
  <c r="AH376" i="1" a="1"/>
  <c r="AH376" i="1" s="1"/>
  <c r="AI376" i="1" s="1"/>
  <c r="AH355" i="1" a="1"/>
  <c r="AH355" i="1" s="1"/>
  <c r="AI355" i="1" s="1"/>
  <c r="AH379" i="1" a="1"/>
  <c r="AH379" i="1" s="1"/>
  <c r="AI379" i="1" s="1"/>
  <c r="AH383" i="1" a="1"/>
  <c r="AH383" i="1" s="1"/>
  <c r="AI383" i="1" s="1"/>
  <c r="AH30" i="1" a="1"/>
  <c r="AH30" i="1" s="1"/>
  <c r="AI30" i="1" s="1"/>
  <c r="AH459" i="1" a="1"/>
  <c r="AH459" i="1" s="1"/>
  <c r="AI459" i="1" s="1"/>
  <c r="AH384" i="1" a="1"/>
  <c r="AH384" i="1" s="1"/>
  <c r="AI384" i="1" s="1"/>
  <c r="AH324" i="1" a="1"/>
  <c r="AH324" i="1" s="1"/>
  <c r="AI324" i="1" s="1"/>
  <c r="AH463" i="1" a="1"/>
  <c r="AH463" i="1" s="1"/>
  <c r="AI463" i="1" s="1"/>
  <c r="AH37" i="1" a="1"/>
  <c r="AH37" i="1" s="1"/>
  <c r="AI37" i="1" s="1"/>
  <c r="AH4" i="1" a="1"/>
  <c r="AH4" i="1" s="1"/>
  <c r="AI4" i="1" s="1"/>
  <c r="AH111" i="1" a="1"/>
  <c r="AH111" i="1" s="1"/>
  <c r="AI111" i="1" s="1"/>
  <c r="AH244" i="1" a="1"/>
  <c r="AH244" i="1" s="1"/>
  <c r="AI244" i="1" s="1"/>
  <c r="AH213" i="1" a="1"/>
  <c r="AH213" i="1" s="1"/>
  <c r="AI213" i="1" s="1"/>
  <c r="AH280" i="1" a="1"/>
  <c r="AH280" i="1" s="1"/>
  <c r="AI280" i="1" s="1"/>
  <c r="AH121" i="1" a="1"/>
  <c r="AH121" i="1" s="1"/>
  <c r="AI121" i="1" s="1"/>
  <c r="AH169" i="1" a="1"/>
  <c r="AH169" i="1" s="1"/>
  <c r="AI169" i="1" s="1"/>
  <c r="AH162" i="1" a="1"/>
  <c r="AH162" i="1" s="1"/>
  <c r="AI162" i="1" s="1"/>
  <c r="AH199" i="1" a="1"/>
  <c r="AH199" i="1" s="1"/>
  <c r="AI199" i="1" s="1"/>
  <c r="AH480" i="1" a="1"/>
  <c r="AH480" i="1" s="1"/>
  <c r="AI480" i="1" s="1"/>
  <c r="AH509" i="1" a="1"/>
  <c r="AH509" i="1" s="1"/>
  <c r="AI509" i="1" s="1"/>
  <c r="AH385" i="1" a="1"/>
  <c r="AH385" i="1" s="1"/>
  <c r="AI385" i="1" s="1"/>
  <c r="AH87" i="1" a="1"/>
  <c r="AH87" i="1" s="1"/>
  <c r="AI87" i="1" s="1"/>
  <c r="AH57" i="1" a="1"/>
  <c r="AH57" i="1" s="1"/>
  <c r="AI57" i="1" s="1"/>
  <c r="AH370" i="1" a="1"/>
  <c r="AH370" i="1" s="1"/>
  <c r="AI370" i="1" s="1"/>
  <c r="AH329" i="1" a="1"/>
  <c r="AH329" i="1" s="1"/>
  <c r="AI329" i="1" s="1"/>
  <c r="AH462" i="1" a="1"/>
  <c r="AH462" i="1" s="1"/>
  <c r="AI462" i="1" s="1"/>
  <c r="AH22" i="1" a="1"/>
  <c r="AH22" i="1" s="1"/>
  <c r="AI22" i="1" s="1"/>
  <c r="AH120" i="1" a="1"/>
  <c r="AH120" i="1" s="1"/>
  <c r="AI120" i="1" s="1"/>
  <c r="AH143" i="1" a="1"/>
  <c r="AH143" i="1" s="1"/>
  <c r="AI143" i="1" s="1"/>
  <c r="AH263" i="1" a="1"/>
  <c r="AH263" i="1" s="1"/>
  <c r="AI263" i="1" s="1"/>
  <c r="AH409" i="1" a="1"/>
  <c r="AH409" i="1" s="1"/>
  <c r="AI409" i="1" s="1"/>
  <c r="AH440" i="1" a="1"/>
  <c r="AH440" i="1" s="1"/>
  <c r="AI440" i="1" s="1"/>
  <c r="AH430" i="1" a="1"/>
  <c r="AH430" i="1" s="1"/>
  <c r="AI430" i="1" s="1"/>
  <c r="AH40" i="1" a="1"/>
  <c r="AH40" i="1" s="1"/>
  <c r="AI40" i="1" s="1"/>
  <c r="AH173" i="1" a="1"/>
  <c r="AH173" i="1"/>
  <c r="AI173" i="1" s="1"/>
  <c r="AH270" i="1" a="1"/>
  <c r="AH270" i="1" s="1"/>
  <c r="AI270" i="1" s="1"/>
  <c r="AH273" i="1" a="1"/>
  <c r="AH273" i="1" s="1"/>
  <c r="AI273" i="1" s="1"/>
  <c r="AH151" i="1" a="1"/>
  <c r="AH151" i="1" s="1"/>
  <c r="AI151" i="1" s="1"/>
  <c r="AH89" i="1" a="1"/>
  <c r="AH89" i="1"/>
  <c r="AI89" i="1" s="1"/>
  <c r="AH39" i="1" a="1"/>
  <c r="AH39" i="1" s="1"/>
  <c r="AI39" i="1" s="1"/>
  <c r="AH444" i="1" a="1"/>
  <c r="AH444" i="1" s="1"/>
  <c r="AI444" i="1" s="1"/>
  <c r="AH510" i="1" a="1"/>
  <c r="AH510" i="1" s="1"/>
  <c r="AI510" i="1" s="1"/>
  <c r="AH68" i="1" a="1"/>
  <c r="AH68" i="1" s="1"/>
  <c r="AI68" i="1" s="1"/>
  <c r="AH260" i="1" a="1"/>
  <c r="AH260" i="1" s="1"/>
  <c r="AI260" i="1" s="1"/>
  <c r="AH185" i="1" a="1"/>
  <c r="AH185" i="1" s="1"/>
  <c r="AI185" i="1" s="1"/>
  <c r="AH156" i="1" a="1"/>
  <c r="AH156" i="1" s="1"/>
  <c r="AI156" i="1" s="1"/>
  <c r="AH133" i="1" a="1"/>
  <c r="AH133" i="1" s="1"/>
  <c r="AI133" i="1" s="1"/>
  <c r="AH104" i="1" a="1"/>
  <c r="AH104" i="1" s="1"/>
  <c r="AI104" i="1" s="1"/>
  <c r="AH24" i="1" a="1"/>
  <c r="AH24" i="1" s="1"/>
  <c r="AI24" i="1" s="1"/>
  <c r="AH45" i="1" a="1"/>
  <c r="AH45" i="1" s="1"/>
  <c r="AI45" i="1" s="1"/>
  <c r="AH41" i="1" a="1"/>
  <c r="AH41" i="1" s="1"/>
  <c r="AI41" i="1" s="1"/>
  <c r="AH277" i="1" a="1"/>
  <c r="AH277" i="1" s="1"/>
  <c r="AI277" i="1" s="1"/>
  <c r="AH232" i="1" a="1"/>
  <c r="AH232" i="1" s="1"/>
  <c r="AI232" i="1" s="1"/>
  <c r="AH503" i="1" a="1"/>
  <c r="AH503" i="1" s="1"/>
  <c r="AI503" i="1" s="1"/>
  <c r="AH288" i="1" a="1"/>
  <c r="AH288" i="1" s="1"/>
  <c r="AI288" i="1" s="1"/>
  <c r="AH15" i="1" a="1"/>
  <c r="AH15" i="1" s="1"/>
  <c r="AI15" i="1" s="1"/>
  <c r="AH359" i="1" a="1"/>
  <c r="AH359" i="1" s="1"/>
  <c r="AI359" i="1" s="1"/>
  <c r="AH357" i="1" a="1"/>
  <c r="AH357" i="1" s="1"/>
  <c r="AI357" i="1" s="1"/>
  <c r="AH343" i="1" a="1"/>
  <c r="AH343" i="1" s="1"/>
  <c r="AI343" i="1" s="1"/>
  <c r="AH448" i="1" a="1"/>
  <c r="AH448" i="1" s="1"/>
  <c r="AI448" i="1" s="1"/>
  <c r="AH35" i="1" a="1"/>
  <c r="AH35" i="1" s="1"/>
  <c r="AI35" i="1" s="1"/>
  <c r="AH302" i="1" a="1"/>
  <c r="AH302" i="1" s="1"/>
  <c r="AI302" i="1" s="1"/>
  <c r="AH14" i="1" a="1"/>
  <c r="AH14" i="1" s="1"/>
  <c r="AI14" i="1" s="1"/>
  <c r="AH69" i="1" a="1"/>
  <c r="AH69" i="1" s="1"/>
  <c r="AI69" i="1" s="1"/>
  <c r="AH165" i="1" a="1"/>
  <c r="AH165" i="1"/>
  <c r="AI165" i="1" s="1"/>
  <c r="AH243" i="1" a="1"/>
  <c r="AH243" i="1" s="1"/>
  <c r="AI243" i="1" s="1"/>
  <c r="AH255" i="1" a="1"/>
  <c r="AH255" i="1" s="1"/>
  <c r="AI255" i="1" s="1"/>
  <c r="AH218" i="1" a="1"/>
  <c r="AH218" i="1" s="1"/>
  <c r="AI218" i="1" s="1"/>
  <c r="AH51" i="1" a="1"/>
  <c r="AH51" i="1" s="1"/>
  <c r="AI51" i="1" s="1"/>
  <c r="AH317" i="1" a="1"/>
  <c r="AH317" i="1" s="1"/>
  <c r="AI317" i="1" s="1"/>
  <c r="AH318" i="1" a="1"/>
  <c r="AH318" i="1" s="1"/>
  <c r="AI318" i="1" s="1"/>
  <c r="AH319" i="1" a="1"/>
  <c r="AH319" i="1" s="1"/>
  <c r="AI319" i="1" s="1"/>
  <c r="AH109" i="1" a="1"/>
  <c r="AH109" i="1" s="1"/>
  <c r="AI109" i="1" s="1"/>
  <c r="AH18" i="1" a="1"/>
  <c r="AH18" i="1" s="1"/>
  <c r="AI18" i="1" s="1"/>
  <c r="AH32" i="1" a="1"/>
  <c r="AH32" i="1" s="1"/>
  <c r="AI32" i="1" s="1"/>
  <c r="AH479" i="1" a="1"/>
  <c r="AH479" i="1" s="1"/>
  <c r="AI479" i="1" s="1"/>
  <c r="AH78" i="1" a="1"/>
  <c r="AH78" i="1" s="1"/>
  <c r="AI78" i="1" s="1"/>
  <c r="AH230" i="1" a="1"/>
  <c r="AH230" i="1" s="1"/>
  <c r="AI230" i="1"/>
  <c r="AH250" i="1" a="1"/>
  <c r="AH250" i="1" s="1"/>
  <c r="AI250" i="1" s="1"/>
  <c r="AH179" i="1" a="1"/>
  <c r="AH179" i="1" s="1"/>
  <c r="AI179" i="1" s="1"/>
  <c r="AH228" i="1" a="1"/>
  <c r="AH228" i="1" s="1"/>
  <c r="AI228" i="1" s="1"/>
  <c r="AH366" i="1" a="1"/>
  <c r="AH366" i="1" s="1"/>
  <c r="AI366" i="1" s="1"/>
  <c r="AH13" i="1" a="1"/>
  <c r="AH13" i="1" s="1"/>
  <c r="AI13" i="1" s="1"/>
  <c r="AH44" i="1" a="1"/>
  <c r="AH44" i="1"/>
  <c r="AI44" i="1" s="1"/>
  <c r="AH226" i="1" a="1"/>
  <c r="AH226" i="1" s="1"/>
  <c r="AI226" i="1" s="1"/>
  <c r="AH360" i="1" a="1"/>
  <c r="AH360" i="1" s="1"/>
  <c r="AI360" i="1" s="1"/>
  <c r="AH265" i="1" a="1"/>
  <c r="AH265" i="1" s="1"/>
  <c r="AI265" i="1" s="1"/>
  <c r="AH294" i="1" a="1"/>
  <c r="AH294" i="1" s="1"/>
  <c r="AI294" i="1" s="1"/>
  <c r="AH453" i="1" a="1"/>
  <c r="AH453" i="1" s="1"/>
  <c r="AI453" i="1" s="1"/>
  <c r="AH73" i="1" a="1"/>
  <c r="AH73" i="1" s="1"/>
  <c r="AI73" i="1"/>
  <c r="AH82" i="1" a="1"/>
  <c r="AH82" i="1"/>
  <c r="AI82" i="1" s="1"/>
  <c r="AH420" i="1" a="1"/>
  <c r="AH420" i="1" s="1"/>
  <c r="AI420" i="1" s="1"/>
  <c r="AH450" i="1" a="1"/>
  <c r="AH450" i="1" s="1"/>
  <c r="AI450" i="1" s="1"/>
  <c r="AH464" i="1" a="1"/>
  <c r="AH464" i="1" s="1"/>
  <c r="AI464" i="1" s="1"/>
  <c r="AH50" i="1" a="1"/>
  <c r="AH50" i="1" s="1"/>
  <c r="AI50" i="1" s="1"/>
  <c r="AH300" i="1" a="1"/>
  <c r="AH300" i="1" s="1"/>
  <c r="AI300" i="1" s="1"/>
  <c r="AH102" i="1" a="1"/>
  <c r="AH102" i="1" s="1"/>
  <c r="AI102" i="1" s="1"/>
  <c r="AH55" i="1" a="1"/>
  <c r="AH55" i="1" s="1"/>
  <c r="AI55" i="1" s="1"/>
  <c r="AH368" i="1" a="1"/>
  <c r="AH368" i="1" s="1"/>
  <c r="AI368" i="1" s="1"/>
  <c r="AH380" i="1" a="1"/>
  <c r="AH380" i="1" s="1"/>
  <c r="AI380" i="1" s="1"/>
  <c r="AH126" i="1" a="1"/>
  <c r="AH126" i="1" s="1"/>
  <c r="AI126" i="1" s="1"/>
  <c r="AH83" i="1" a="1"/>
  <c r="AH83" i="1" s="1"/>
  <c r="AI83" i="1" s="1"/>
  <c r="AH290" i="1" a="1"/>
  <c r="AH290" i="1" s="1"/>
  <c r="AI290" i="1" s="1"/>
  <c r="AH289" i="1" a="1"/>
  <c r="AH289" i="1" s="1"/>
  <c r="AI289" i="1" s="1"/>
  <c r="AH311" i="1" a="1"/>
  <c r="AH311" i="1" s="1"/>
  <c r="AI311" i="1" s="1"/>
  <c r="AH458" i="1" a="1"/>
  <c r="AH458" i="1" s="1"/>
  <c r="AI458" i="1" s="1"/>
  <c r="AH293" i="1" a="1"/>
  <c r="AH293" i="1" s="1"/>
  <c r="AI293" i="1" s="1"/>
  <c r="AH85" i="1" a="1"/>
  <c r="AH85" i="1" s="1"/>
  <c r="AI85" i="1" s="1"/>
  <c r="AH101" i="1" a="1"/>
  <c r="AH101" i="1" s="1"/>
  <c r="AI101" i="1" s="1"/>
  <c r="AH204" i="1" a="1"/>
  <c r="AH204" i="1" s="1"/>
  <c r="AI204" i="1" s="1"/>
  <c r="AH163" i="1" a="1"/>
  <c r="AH163" i="1" s="1"/>
  <c r="AI163" i="1" s="1"/>
  <c r="AH148" i="1" a="1"/>
  <c r="AH148" i="1" s="1"/>
  <c r="AI148" i="1" s="1"/>
  <c r="AH77" i="1" a="1"/>
  <c r="AH77" i="1" s="1"/>
  <c r="AI77" i="1" s="1"/>
  <c r="AH272" i="1" a="1"/>
  <c r="AH272" i="1" s="1"/>
  <c r="AI272" i="1" s="1"/>
  <c r="AH330" i="1" a="1"/>
  <c r="AH330" i="1" s="1"/>
  <c r="AI330" i="1" s="1"/>
  <c r="AH306" i="1" a="1"/>
  <c r="AH306" i="1" s="1"/>
  <c r="AI306" i="1" s="1"/>
  <c r="AH312" i="1" a="1"/>
  <c r="AH312" i="1" s="1"/>
  <c r="AI312" i="1" s="1"/>
  <c r="AH325" i="1" a="1"/>
  <c r="AH325" i="1" s="1"/>
  <c r="AI325" i="1" s="1"/>
  <c r="AH399" i="1" a="1"/>
  <c r="AH399" i="1" s="1"/>
  <c r="AI399" i="1" s="1"/>
  <c r="AH26" i="1" a="1"/>
  <c r="AH26" i="1" s="1"/>
  <c r="AI26" i="1" s="1"/>
  <c r="AH506" i="1" a="1"/>
  <c r="AH506" i="1" s="1"/>
  <c r="AI506" i="1" s="1"/>
  <c r="AH487" i="1" a="1"/>
  <c r="AH487" i="1" s="1"/>
  <c r="AI487" i="1" s="1"/>
  <c r="AH415" i="1" a="1"/>
  <c r="AH415" i="1" s="1"/>
  <c r="AI415" i="1" s="1"/>
  <c r="AH98" i="1" a="1"/>
  <c r="AH98" i="1" s="1"/>
  <c r="AI98" i="1" s="1"/>
  <c r="AH80" i="1" a="1"/>
  <c r="AH80" i="1" s="1"/>
  <c r="AI80" i="1" s="1"/>
  <c r="AH233" i="1" a="1"/>
  <c r="AH233" i="1" s="1"/>
  <c r="AI233" i="1" s="1"/>
  <c r="AH97" i="1" a="1"/>
  <c r="AH97" i="1" s="1"/>
  <c r="AI97" i="1" s="1"/>
  <c r="AH86" i="1" a="1"/>
  <c r="AH86" i="1" s="1"/>
  <c r="AI86" i="1" s="1"/>
  <c r="AH79" i="1" a="1"/>
  <c r="AH79" i="1" s="1"/>
  <c r="AI79" i="1" s="1"/>
  <c r="AH212" i="1" a="1"/>
  <c r="AH212" i="1" s="1"/>
  <c r="AI212" i="1" s="1"/>
  <c r="AH207" i="1" a="1"/>
  <c r="AH207" i="1" s="1"/>
  <c r="AI207" i="1" s="1"/>
  <c r="AH340" i="1" a="1"/>
  <c r="AH340" i="1" s="1"/>
  <c r="AI340" i="1" s="1"/>
  <c r="AH47" i="1" a="1"/>
  <c r="AH47" i="1" s="1"/>
  <c r="AI47" i="1" s="1"/>
  <c r="AH291" i="1" a="1"/>
  <c r="AH291" i="1" s="1"/>
  <c r="AI291" i="1" s="1"/>
  <c r="AH74" i="1" a="1"/>
  <c r="AH74" i="1" s="1"/>
  <c r="AI74" i="1" s="1"/>
  <c r="AH90" i="1" a="1"/>
  <c r="AH90" i="1" s="1"/>
  <c r="AI90" i="1" s="1"/>
  <c r="AH61" i="1" a="1"/>
  <c r="AH61" i="1" s="1"/>
  <c r="AI61" i="1" s="1"/>
  <c r="AH70" i="1" a="1"/>
  <c r="AH70" i="1" s="1"/>
  <c r="AI70" i="1"/>
  <c r="AH23" i="1" a="1"/>
  <c r="AH23" i="1" s="1"/>
  <c r="AI23" i="1" s="1"/>
  <c r="AH234" i="1" a="1"/>
  <c r="AH234" i="1" s="1"/>
  <c r="AI234" i="1" s="1"/>
  <c r="AH159" i="1" a="1"/>
  <c r="AH159" i="1" s="1"/>
  <c r="AI159" i="1" s="1"/>
  <c r="AH511" i="1" a="1"/>
  <c r="AH511" i="1" s="1"/>
  <c r="AI511" i="1" s="1"/>
  <c r="AH338" i="1" a="1"/>
  <c r="AH338" i="1" s="1"/>
  <c r="AI338" i="1" s="1"/>
  <c r="AH353" i="1" a="1"/>
  <c r="AH353" i="1" s="1"/>
  <c r="AI353" i="1" s="1"/>
  <c r="AH445" i="1" a="1"/>
  <c r="AH445" i="1"/>
  <c r="AI445" i="1" s="1"/>
  <c r="AH114" i="1" a="1"/>
  <c r="AH114" i="1" s="1"/>
  <c r="AI114" i="1" s="1"/>
  <c r="AH54" i="1" a="1"/>
  <c r="AH54" i="1" s="1"/>
  <c r="AI54" i="1" s="1"/>
  <c r="AH149" i="1" a="1"/>
  <c r="AH149" i="1" s="1"/>
  <c r="AI149" i="1" s="1"/>
  <c r="AH135" i="1" a="1"/>
  <c r="AH135" i="1" s="1"/>
  <c r="AI135" i="1" s="1"/>
  <c r="AH134" i="1" a="1"/>
  <c r="AH134" i="1" s="1"/>
  <c r="AI134" i="1" s="1"/>
  <c r="AH136" i="1" a="1"/>
  <c r="AH136" i="1" s="1"/>
  <c r="AI136" i="1" s="1"/>
  <c r="AH512" i="1" a="1"/>
  <c r="AH512" i="1" s="1"/>
  <c r="AI512" i="1" s="1"/>
  <c r="AH72" i="1" a="1"/>
  <c r="AH72" i="1" s="1"/>
  <c r="AI72" i="1" s="1"/>
  <c r="AH396" i="1" a="1"/>
  <c r="AH396" i="1" s="1"/>
  <c r="AI396" i="1" s="1"/>
  <c r="AH513" i="1" a="1"/>
  <c r="AH513" i="1" s="1"/>
  <c r="AI513" i="1" s="1"/>
  <c r="AH5" i="1" a="1"/>
  <c r="AH5" i="1" s="1"/>
  <c r="AI5" i="1" s="1"/>
  <c r="AH267" i="1" a="1"/>
  <c r="AH267" i="1" s="1"/>
  <c r="AI267" i="1" s="1"/>
  <c r="AH264" i="1" a="1"/>
  <c r="AH264" i="1" s="1"/>
  <c r="AI264" i="1"/>
  <c r="AH225" i="1" a="1"/>
  <c r="AH225" i="1" s="1"/>
  <c r="AI225" i="1" s="1"/>
  <c r="AH259" i="1" a="1"/>
  <c r="AH259" i="1" s="1"/>
  <c r="AI259" i="1" s="1"/>
  <c r="AH181" i="1" a="1"/>
  <c r="AH181" i="1" s="1"/>
  <c r="AI181" i="1" s="1"/>
  <c r="AH268" i="1" a="1"/>
  <c r="AH268" i="1" s="1"/>
  <c r="AI268" i="1" s="1"/>
  <c r="AH261" i="1" a="1"/>
  <c r="AH261" i="1" s="1"/>
  <c r="AI261" i="1" s="1"/>
  <c r="AH231" i="1" a="1"/>
  <c r="AH231" i="1" s="1"/>
  <c r="AI231" i="1" s="1"/>
  <c r="AH276" i="1" a="1"/>
  <c r="AH276" i="1" s="1"/>
  <c r="AI276" i="1" s="1"/>
  <c r="AH182" i="1" a="1"/>
  <c r="AH182" i="1" s="1"/>
  <c r="AI182" i="1" s="1"/>
  <c r="AH177" i="1" a="1"/>
  <c r="AH177" i="1" s="1"/>
  <c r="AI177" i="1" s="1"/>
  <c r="AH488" i="1" a="1"/>
  <c r="AH488" i="1" s="1"/>
  <c r="AI488" i="1" s="1"/>
  <c r="AH489" i="1" a="1"/>
  <c r="AH489" i="1" s="1"/>
  <c r="AI489" i="1" s="1"/>
  <c r="AH76" i="1" a="1"/>
  <c r="AH76" i="1" s="1"/>
  <c r="AI76" i="1" s="1"/>
  <c r="AH59" i="1" a="1"/>
  <c r="AH59" i="1" s="1"/>
  <c r="AI59" i="1" s="1"/>
  <c r="AH200" i="1" a="1"/>
  <c r="AH200" i="1" s="1"/>
  <c r="AI200" i="1" s="1"/>
  <c r="AH91" i="1" a="1"/>
  <c r="AH91" i="1" s="1"/>
  <c r="AI91" i="1" s="1"/>
  <c r="AH235" i="1" a="1"/>
  <c r="AH235" i="1" s="1"/>
  <c r="AI235" i="1"/>
  <c r="AH240" i="1" a="1"/>
  <c r="AH240" i="1" s="1"/>
  <c r="AI240" i="1" s="1"/>
  <c r="AH473" i="1" a="1"/>
  <c r="AH473" i="1" s="1"/>
  <c r="AI473" i="1" s="1"/>
  <c r="AH504" i="1" a="1"/>
  <c r="AH504" i="1"/>
  <c r="AI504" i="1" s="1"/>
  <c r="AH42" i="1" a="1"/>
  <c r="AH42" i="1" s="1"/>
  <c r="AI42" i="1" s="1"/>
  <c r="AH203" i="1" a="1"/>
  <c r="AH203" i="1" s="1"/>
  <c r="AI203" i="1" s="1"/>
  <c r="AH375" i="1" a="1"/>
  <c r="AH375" i="1" s="1"/>
  <c r="AI375" i="1" s="1"/>
  <c r="AH394" i="1" a="1"/>
  <c r="AH394" i="1" s="1"/>
  <c r="AI394" i="1" s="1"/>
  <c r="AH110" i="1" a="1"/>
  <c r="AH110" i="1" s="1"/>
  <c r="AI110" i="1" s="1"/>
  <c r="AH64" i="1" a="1"/>
  <c r="AH64" i="1" s="1"/>
  <c r="AI64" i="1" s="1"/>
  <c r="AH34" i="1" a="1"/>
  <c r="AH34" i="1" s="1"/>
  <c r="AI34" i="1" s="1"/>
  <c r="AH46" i="1" a="1"/>
  <c r="AH46" i="1" s="1"/>
  <c r="AI46" i="1" s="1"/>
  <c r="AH296" i="1" a="1"/>
  <c r="AH296" i="1" s="1"/>
  <c r="AI296" i="1" s="1"/>
  <c r="AH304" i="1" a="1"/>
  <c r="AH304" i="1" s="1"/>
  <c r="AI304" i="1" s="1"/>
  <c r="AH303" i="1" a="1"/>
  <c r="AH303" i="1" s="1"/>
  <c r="AI303" i="1" s="1"/>
  <c r="AH183" i="1" a="1"/>
  <c r="AH183" i="1" s="1"/>
  <c r="AI183" i="1" s="1"/>
  <c r="AH103" i="1" a="1"/>
  <c r="AH103" i="1" s="1"/>
  <c r="AI103" i="1"/>
  <c r="AH27" i="1" a="1"/>
  <c r="AH27" i="1" s="1"/>
  <c r="AI27" i="1" s="1"/>
  <c r="AH457" i="1" a="1"/>
  <c r="AH457" i="1" s="1"/>
  <c r="AI457" i="1" s="1"/>
  <c r="AH475" i="1" a="1"/>
  <c r="AH475" i="1" s="1"/>
  <c r="AI475" i="1" s="1"/>
  <c r="AH472" i="1" a="1"/>
  <c r="AH472" i="1" s="1"/>
  <c r="AI472" i="1" s="1"/>
  <c r="AH350" i="1" a="1"/>
  <c r="AH350" i="1" s="1"/>
  <c r="AI350" i="1" s="1"/>
  <c r="AH364" i="1" a="1"/>
  <c r="AH364" i="1" s="1"/>
  <c r="AI364" i="1" s="1"/>
  <c r="AH361" i="1" a="1"/>
  <c r="AH361" i="1" s="1"/>
  <c r="AI361" i="1" s="1"/>
  <c r="AH333" i="1" a="1"/>
  <c r="AH333" i="1" s="1"/>
  <c r="AI333" i="1"/>
  <c r="AH346" i="1" a="1"/>
  <c r="AH346" i="1" s="1"/>
  <c r="AI346" i="1" s="1"/>
  <c r="AH351" i="1" a="1"/>
  <c r="AH351" i="1" s="1"/>
  <c r="AI351" i="1" s="1"/>
  <c r="AH352" i="1" a="1"/>
  <c r="AH352" i="1" s="1"/>
  <c r="AI352" i="1" s="1"/>
  <c r="AH334" i="1" a="1"/>
  <c r="AH334" i="1" s="1"/>
  <c r="AI334" i="1" s="1"/>
  <c r="AH67" i="1" a="1"/>
  <c r="AH67" i="1" s="1"/>
  <c r="AI67" i="1" s="1"/>
  <c r="AH214" i="1" a="1"/>
  <c r="AH214" i="1" s="1"/>
  <c r="AI214" i="1" s="1"/>
  <c r="AH158" i="1" a="1"/>
  <c r="AH158" i="1" s="1"/>
  <c r="AI158" i="1" s="1"/>
  <c r="AH241" i="1" a="1"/>
  <c r="AH241" i="1" s="1"/>
  <c r="AI241" i="1" s="1"/>
  <c r="AH490" i="1" a="1"/>
  <c r="AH490" i="1" s="1"/>
  <c r="AI490" i="1" s="1"/>
  <c r="AH49" i="1" a="1"/>
  <c r="AH49" i="1" s="1"/>
  <c r="AI49" i="1" s="1"/>
  <c r="AH437" i="1" a="1"/>
  <c r="AH437" i="1" s="1"/>
  <c r="AI437" i="1" s="1"/>
  <c r="AH107" i="1" a="1"/>
  <c r="AH107" i="1" s="1"/>
  <c r="AI107" i="1" s="1"/>
  <c r="AH421" i="1" a="1"/>
  <c r="AH421" i="1" s="1"/>
  <c r="AI421" i="1" s="1"/>
  <c r="AH154" i="1" a="1"/>
  <c r="AH154" i="1"/>
  <c r="AI154" i="1" s="1"/>
  <c r="AH441" i="1" a="1"/>
  <c r="AH441" i="1" s="1"/>
  <c r="AI441" i="1" s="1"/>
  <c r="AH115" i="1" a="1"/>
  <c r="AH115" i="1" s="1"/>
  <c r="AI115" i="1" s="1"/>
  <c r="AH408" i="1" a="1"/>
  <c r="AH408" i="1" s="1"/>
  <c r="AI408" i="1" s="1"/>
  <c r="AH471" i="1" a="1"/>
  <c r="AH471" i="1" s="1"/>
  <c r="AI471" i="1" s="1"/>
  <c r="AH405" i="1" a="1"/>
  <c r="AH405" i="1" s="1"/>
  <c r="AI405" i="1" s="1"/>
  <c r="AH153" i="1" a="1"/>
  <c r="AH153" i="1" s="1"/>
  <c r="AI153" i="1" s="1"/>
  <c r="AH339" i="1" a="1"/>
  <c r="AH339" i="1" s="1"/>
  <c r="AI339" i="1" s="1"/>
  <c r="AH256" i="1" a="1"/>
  <c r="AH256" i="1" s="1"/>
  <c r="AI256" i="1" s="1"/>
  <c r="AH95" i="1" a="1"/>
  <c r="AH95" i="1"/>
  <c r="AI95" i="1" s="1"/>
  <c r="AH175" i="1" a="1"/>
  <c r="AH175" i="1" s="1"/>
  <c r="AI175" i="1" s="1"/>
  <c r="AH514" i="1" a="1"/>
  <c r="AH514" i="1" s="1"/>
  <c r="AI514" i="1" s="1"/>
  <c r="AH187" i="1" a="1"/>
  <c r="AH187" i="1" s="1"/>
  <c r="AI187" i="1" s="1"/>
  <c r="AH201" i="1" a="1"/>
  <c r="AH201" i="1" s="1"/>
  <c r="AI201" i="1" s="1"/>
  <c r="AH123" i="1" a="1"/>
  <c r="AH123" i="1" s="1"/>
  <c r="AI123" i="1" s="1"/>
  <c r="AH11" i="1" a="1"/>
  <c r="AH11" i="1" s="1"/>
  <c r="AI11" i="1" s="1"/>
  <c r="AH281" i="1" a="1"/>
  <c r="AH281" i="1" s="1"/>
  <c r="AI281" i="1" s="1"/>
  <c r="AH188" i="1" a="1"/>
  <c r="AH188" i="1" s="1"/>
  <c r="AI188" i="1" s="1"/>
  <c r="AH147" i="1" a="1"/>
  <c r="AH147" i="1" s="1"/>
  <c r="AI147" i="1" s="1"/>
  <c r="AH320" i="1" a="1"/>
  <c r="AH320" i="1"/>
  <c r="AI320" i="1" s="1"/>
  <c r="AH31" i="1" a="1"/>
  <c r="AH31" i="1"/>
  <c r="AI31" i="1" s="1"/>
  <c r="AH451" i="1" a="1"/>
  <c r="AH451" i="1" s="1"/>
  <c r="AI451" i="1" s="1"/>
  <c r="AH282" i="1" a="1"/>
  <c r="AH282" i="1" s="1"/>
  <c r="AI282" i="1" s="1"/>
  <c r="AH186" i="1" a="1"/>
  <c r="AH186" i="1" s="1"/>
  <c r="AI186" i="1" s="1"/>
  <c r="AH292" i="1" a="1"/>
  <c r="AH292" i="1" s="1"/>
  <c r="AI292" i="1" s="1"/>
  <c r="AH491" i="1" a="1"/>
  <c r="AH491" i="1" s="1"/>
  <c r="AI491" i="1" s="1"/>
  <c r="AH251" i="1" a="1"/>
  <c r="AH251" i="1" s="1"/>
  <c r="AI251" i="1" s="1"/>
  <c r="AH460" i="1" a="1"/>
  <c r="AH460" i="1" s="1"/>
  <c r="AI460" i="1" s="1"/>
  <c r="AH248" i="1" a="1"/>
  <c r="AH248" i="1" s="1"/>
  <c r="AI248" i="1" s="1"/>
  <c r="AH411" i="1" a="1"/>
  <c r="AH411" i="1" s="1"/>
  <c r="AI411" i="1" s="1"/>
  <c r="AH313" i="1" a="1"/>
  <c r="AH313" i="1" s="1"/>
  <c r="AI313" i="1" s="1"/>
  <c r="AH349" i="1" a="1"/>
  <c r="AH349" i="1"/>
  <c r="AI349" i="1" s="1"/>
  <c r="AH439" i="1" a="1"/>
  <c r="AH439" i="1" s="1"/>
  <c r="AI439" i="1" s="1"/>
  <c r="AH258" i="1" a="1"/>
  <c r="AH258" i="1" s="1"/>
  <c r="AI258" i="1" s="1"/>
  <c r="AH332" i="1" a="1"/>
  <c r="AH332" i="1" s="1"/>
  <c r="AI332" i="1"/>
  <c r="AH427" i="1" a="1"/>
  <c r="AH427" i="1" s="1"/>
  <c r="AI427" i="1" s="1"/>
  <c r="AH29" i="1" a="1"/>
  <c r="AH29" i="1" s="1"/>
  <c r="AI29" i="1" s="1"/>
  <c r="AH328" i="1" a="1"/>
  <c r="AH328" i="1" s="1"/>
  <c r="AI328" i="1" s="1"/>
  <c r="AH388" i="1" a="1"/>
  <c r="AH388" i="1" s="1"/>
  <c r="AI388" i="1" s="1"/>
  <c r="AH278" i="1" a="1"/>
  <c r="AH278" i="1" s="1"/>
  <c r="AI278" i="1" s="1"/>
  <c r="AH224" i="1" a="1"/>
  <c r="AH224" i="1" s="1"/>
  <c r="AI224" i="1" s="1"/>
  <c r="AH389" i="1" a="1"/>
  <c r="AH389" i="1" s="1"/>
  <c r="AI389" i="1" s="1"/>
  <c r="AH157" i="1" a="1"/>
  <c r="AH157" i="1" s="1"/>
  <c r="AI157" i="1" s="1"/>
  <c r="AH252" i="1" a="1"/>
  <c r="AH252" i="1" s="1"/>
  <c r="AI252" i="1" s="1"/>
  <c r="AH369" i="1" a="1"/>
  <c r="AH369" i="1" s="1"/>
  <c r="AI369" i="1" s="1"/>
  <c r="AH295" i="1" a="1"/>
  <c r="AH295" i="1" s="1"/>
  <c r="AI295" i="1" s="1"/>
  <c r="AH446" i="1" a="1"/>
  <c r="AH446" i="1" s="1"/>
  <c r="AI446" i="1" s="1"/>
  <c r="AH210" i="1" a="1"/>
  <c r="AH210" i="1" s="1"/>
  <c r="AI210" i="1" s="1"/>
  <c r="AH299" i="1" a="1"/>
  <c r="AH299" i="1"/>
  <c r="AI299" i="1" s="1"/>
  <c r="AH492" i="1" a="1"/>
  <c r="AH492" i="1" s="1"/>
  <c r="AI492" i="1" s="1"/>
  <c r="AH493" i="1" a="1"/>
  <c r="AH493" i="1" s="1"/>
  <c r="AI493" i="1" s="1"/>
  <c r="AH494" i="1" a="1"/>
  <c r="AH494" i="1" s="1"/>
  <c r="AI494" i="1" s="1"/>
  <c r="AH21" i="1" a="1"/>
  <c r="AH21" i="1" s="1"/>
  <c r="AI21" i="1" s="1"/>
  <c r="AH387" i="1" a="1"/>
  <c r="AH387" i="1" s="1"/>
  <c r="AI387" i="1" s="1"/>
  <c r="AH116" i="1" a="1"/>
  <c r="AH116" i="1" s="1"/>
  <c r="AI116" i="1" s="1"/>
  <c r="AH215" i="1" a="1"/>
  <c r="AH215" i="1" s="1"/>
  <c r="AI215" i="1" s="1"/>
  <c r="AH347" i="1" a="1"/>
  <c r="AH347" i="1" s="1"/>
  <c r="AI347" i="1" s="1"/>
  <c r="AH271" i="1" a="1"/>
  <c r="AH271" i="1" s="1"/>
  <c r="AI271" i="1" s="1"/>
  <c r="AH196" i="1" a="1"/>
  <c r="AH196" i="1" s="1"/>
  <c r="AI196" i="1" s="1"/>
  <c r="AH202" i="1" a="1"/>
  <c r="AH202" i="1" s="1"/>
  <c r="AI202" i="1" s="1"/>
  <c r="AH222" i="1" a="1"/>
  <c r="AH222" i="1" s="1"/>
  <c r="AI222" i="1" s="1"/>
  <c r="AH406" i="1" a="1"/>
  <c r="AH406" i="1" s="1"/>
  <c r="AI406" i="1" s="1"/>
  <c r="AH38" i="1" a="1"/>
  <c r="AH38" i="1" s="1"/>
  <c r="AI38" i="1" s="1"/>
  <c r="AH140" i="1" a="1"/>
  <c r="AH140" i="1" s="1"/>
  <c r="AI140" i="1" s="1"/>
  <c r="AH171" i="1" a="1"/>
  <c r="AH171" i="1" s="1"/>
  <c r="AI171" i="1" s="1"/>
  <c r="AH386" i="1" a="1"/>
  <c r="AH386" i="1" s="1"/>
  <c r="AI386" i="1" s="1"/>
  <c r="AH142" i="1" a="1"/>
  <c r="AH142" i="1" s="1"/>
  <c r="AI142" i="1" s="1"/>
  <c r="AH216" i="1" a="1"/>
  <c r="AH216" i="1" s="1"/>
  <c r="AI216" i="1" s="1"/>
  <c r="AH220" i="1" a="1"/>
  <c r="AH220" i="1" s="1"/>
  <c r="AI220" i="1" s="1"/>
  <c r="AH495" i="1" a="1"/>
  <c r="AH495" i="1" s="1"/>
  <c r="AI495" i="1" s="1"/>
  <c r="AH48" i="1" a="1"/>
  <c r="AH48" i="1" s="1"/>
  <c r="AI48" i="1" s="1"/>
  <c r="AH391" i="1" a="1"/>
  <c r="AH391" i="1" s="1"/>
  <c r="AI391" i="1" s="1"/>
  <c r="AH449" i="1" a="1"/>
  <c r="AH449" i="1" s="1"/>
  <c r="AI449" i="1" s="1"/>
  <c r="AH279" i="1" a="1"/>
  <c r="AH279" i="1" s="1"/>
  <c r="AI279" i="1" s="1"/>
  <c r="AH321" i="1" a="1"/>
  <c r="AH321" i="1" s="1"/>
  <c r="AI321" i="1"/>
  <c r="AH496" i="1" a="1"/>
  <c r="AH496" i="1" s="1"/>
  <c r="AI496" i="1"/>
  <c r="AH497" i="1" a="1"/>
  <c r="AH497" i="1"/>
  <c r="AI497" i="1" s="1"/>
  <c r="AH308" i="1" a="1"/>
  <c r="AH308" i="1" s="1"/>
  <c r="AI308" i="1" s="1"/>
  <c r="AH33" i="1" a="1"/>
  <c r="AH33" i="1" s="1"/>
  <c r="AI33" i="1" s="1"/>
  <c r="AH401" i="1" a="1"/>
  <c r="AH401" i="1" s="1"/>
  <c r="AI401" i="1" s="1"/>
  <c r="AH418" i="1" a="1"/>
  <c r="AH418" i="1" s="1"/>
  <c r="AI418" i="1" s="1"/>
  <c r="AH432" i="1" a="1"/>
  <c r="AH432" i="1" s="1"/>
  <c r="AI432" i="1" s="1"/>
  <c r="AH498" i="1" a="1"/>
  <c r="AH498" i="1" s="1"/>
  <c r="AI498" i="1" s="1"/>
  <c r="AH499" i="1" a="1"/>
  <c r="AH499" i="1" s="1"/>
  <c r="AI499" i="1" s="1"/>
  <c r="AH152" i="1" a="1"/>
  <c r="AH152" i="1"/>
  <c r="AI152" i="1" s="1"/>
  <c r="AH194" i="1" a="1"/>
  <c r="AH194" i="1" s="1"/>
  <c r="AI194" i="1"/>
  <c r="AH404" i="1" a="1"/>
  <c r="AH404" i="1" s="1"/>
  <c r="AI404" i="1" s="1"/>
  <c r="AH239" i="1" a="1"/>
  <c r="AH239" i="1" s="1"/>
  <c r="AI239" i="1" s="1"/>
  <c r="AH209" i="1" a="1"/>
  <c r="AH209" i="1" s="1"/>
  <c r="AI209" i="1" s="1"/>
  <c r="AH66" i="1" a="1"/>
  <c r="AH66" i="1" s="1"/>
  <c r="AI66" i="1" s="1"/>
  <c r="AH155" i="1" a="1"/>
  <c r="AH155" i="1" s="1"/>
  <c r="AI155" i="1" s="1"/>
  <c r="AH138" i="1" a="1"/>
  <c r="AH138" i="1" s="1"/>
  <c r="AI138" i="1" s="1"/>
  <c r="AH75" i="1" a="1"/>
  <c r="AH75" i="1" s="1"/>
  <c r="AI75" i="1" s="1"/>
  <c r="AH269" i="1" a="1"/>
  <c r="AH269" i="1" s="1"/>
  <c r="AI269" i="1" s="1"/>
  <c r="AH184" i="1" a="1"/>
  <c r="AH184" i="1" s="1"/>
  <c r="AI184" i="1"/>
  <c r="AH167" i="1" a="1"/>
  <c r="AH167" i="1" s="1"/>
  <c r="AI167" i="1" s="1"/>
  <c r="AH191" i="1" a="1"/>
  <c r="AH191" i="1" s="1"/>
  <c r="AI191" i="1" s="1"/>
  <c r="AH63" i="1" a="1"/>
  <c r="AH63" i="1" s="1"/>
  <c r="AI63" i="1" s="1"/>
  <c r="AH283" i="1" a="1"/>
  <c r="AH283" i="1" s="1"/>
  <c r="AI283" i="1" s="1"/>
  <c r="AH236" i="1" a="1"/>
  <c r="AH236" i="1" s="1"/>
  <c r="AI236" i="1" s="1"/>
  <c r="AH25" i="1" a="1"/>
  <c r="AH25" i="1" s="1"/>
  <c r="AI25" i="1" s="1"/>
  <c r="AH249" i="1" a="1"/>
  <c r="AH249" i="1" s="1"/>
  <c r="AI249" i="1" s="1"/>
  <c r="AH476" i="1" a="1"/>
  <c r="AH476" i="1" s="1"/>
  <c r="AI476" i="1" s="1"/>
  <c r="AH477" i="1" a="1"/>
  <c r="AH477" i="1" s="1"/>
  <c r="AI477" i="1" s="1"/>
  <c r="AH52" i="1" a="1"/>
  <c r="AH52" i="1" s="1"/>
  <c r="AI52" i="1" s="1"/>
  <c r="AH297" i="1" a="1"/>
  <c r="AH297" i="1" s="1"/>
  <c r="AI297" i="1" s="1"/>
  <c r="AH298" i="1" a="1"/>
  <c r="AH298" i="1" s="1"/>
  <c r="AI298" i="1" s="1"/>
  <c r="AH6" i="1" a="1"/>
  <c r="AH6" i="1" s="1"/>
  <c r="AI6" i="1" s="1"/>
  <c r="AH112" i="1" a="1"/>
  <c r="AH112" i="1" s="1"/>
  <c r="AI112" i="1" s="1"/>
  <c r="AH223" i="1" a="1"/>
  <c r="AH223" i="1" s="1"/>
  <c r="AI223" i="1" s="1"/>
  <c r="AH397" i="1" a="1"/>
  <c r="AH397" i="1" s="1"/>
  <c r="AI397" i="1" s="1"/>
  <c r="AH192" i="1" a="1"/>
  <c r="AH192" i="1"/>
  <c r="AI192" i="1" s="1"/>
  <c r="AH170" i="1" a="1"/>
  <c r="AH170" i="1" s="1"/>
  <c r="AI170" i="1" s="1"/>
  <c r="AH262" i="1" a="1"/>
  <c r="AH262" i="1" s="1"/>
  <c r="AI262" i="1" s="1"/>
  <c r="AH287" i="1" a="1"/>
  <c r="AH287" i="1" s="1"/>
  <c r="AI287" i="1" s="1"/>
  <c r="AH478" i="1" a="1"/>
  <c r="AH478" i="1" s="1"/>
  <c r="AI478" i="1" s="1"/>
  <c r="AH500" i="1" a="1"/>
  <c r="AH500" i="1" s="1"/>
  <c r="AI500" i="1" s="1"/>
  <c r="AH105" i="1" a="1"/>
  <c r="AH105" i="1" s="1"/>
  <c r="AI105" i="1" s="1"/>
  <c r="AH174" i="1" a="1"/>
  <c r="AH174" i="1" s="1"/>
  <c r="AI174" i="1" s="1"/>
  <c r="AH124" i="1" a="1"/>
  <c r="AH124" i="1" s="1"/>
  <c r="AI124" i="1" s="1"/>
  <c r="AH17" i="1" a="1"/>
  <c r="AH17" i="1" s="1"/>
  <c r="AI17" i="1" s="1"/>
  <c r="AH414" i="1" a="1"/>
  <c r="AH414" i="1" s="1"/>
  <c r="AI414" i="1" s="1"/>
  <c r="AH402" i="1" a="1"/>
  <c r="AH402" i="1" s="1"/>
  <c r="AI402" i="1"/>
  <c r="AH413" i="1" a="1"/>
  <c r="AH413" i="1" s="1"/>
  <c r="AI413" i="1" s="1"/>
  <c r="AH286" i="1" a="1"/>
  <c r="AH286" i="1" s="1"/>
  <c r="AI286" i="1" s="1"/>
  <c r="AH481" i="1" a="1"/>
  <c r="AH481" i="1" s="1"/>
  <c r="AI481" i="1" s="1"/>
  <c r="AH305" i="1" a="1"/>
  <c r="AH305" i="1" s="1"/>
  <c r="AI305" i="1" s="1"/>
  <c r="AH348" i="1" a="1"/>
  <c r="AH348" i="1" s="1"/>
  <c r="AI348" i="1" s="1"/>
  <c r="AH482" i="1" a="1"/>
  <c r="AH482" i="1" s="1"/>
  <c r="AI482" i="1" s="1"/>
  <c r="AH507" i="1" a="1"/>
  <c r="AH507" i="1" s="1"/>
  <c r="AI507" i="1" s="1"/>
  <c r="AH96" i="1" a="1"/>
  <c r="AH96" i="1" s="1"/>
  <c r="AI96" i="1" s="1"/>
  <c r="AH139" i="1" a="1"/>
  <c r="AH139" i="1" s="1"/>
  <c r="AI139" i="1" s="1"/>
  <c r="AH307" i="1" a="1"/>
  <c r="AH307" i="1" s="1"/>
  <c r="AI307" i="1" s="1"/>
  <c r="AH211" i="1" a="1"/>
  <c r="AH211" i="1" s="1"/>
  <c r="AI211" i="1" s="1"/>
  <c r="AH53" i="1" a="1"/>
  <c r="AH53" i="1" s="1"/>
  <c r="AI53" i="1" s="1"/>
  <c r="AH125" i="1" a="1"/>
  <c r="AH125" i="1" s="1"/>
  <c r="AI125" i="1" s="1"/>
  <c r="AH242" i="1" a="1"/>
  <c r="AH242" i="1" s="1"/>
  <c r="AI242" i="1" s="1"/>
  <c r="AH322" i="1" a="1"/>
  <c r="AH322" i="1" s="1"/>
  <c r="AI322" i="1" s="1"/>
  <c r="AH237" i="1" a="1"/>
  <c r="AH237" i="1" s="1"/>
  <c r="AI237" i="1" s="1"/>
  <c r="AH403" i="1" a="1"/>
  <c r="AH403" i="1" s="1"/>
  <c r="AI403" i="1" s="1"/>
  <c r="AH374" i="1" a="1"/>
  <c r="AH374" i="1"/>
  <c r="AI374" i="1" s="1"/>
  <c r="AH335" i="1" a="1"/>
  <c r="AH335" i="1" s="1"/>
  <c r="AI335" i="1" s="1"/>
  <c r="AH501" i="1" a="1"/>
  <c r="AH501" i="1" s="1"/>
  <c r="AI501" i="1" s="1"/>
  <c r="AH342" i="1" a="1"/>
  <c r="AH342" i="1"/>
  <c r="AI342" i="1" s="1"/>
  <c r="AH502" i="1" a="1"/>
  <c r="AH502" i="1" s="1"/>
  <c r="AI502" i="1" s="1"/>
  <c r="AH19" i="1" a="1"/>
  <c r="AH19" i="1" s="1"/>
  <c r="AI19" i="1" s="1"/>
  <c r="AH331" i="1" a="1"/>
  <c r="AH331" i="1" s="1"/>
  <c r="AI331" i="1" s="1"/>
  <c r="AH137" i="1" a="1"/>
  <c r="AH137" i="1" s="1"/>
  <c r="AI137" i="1" s="1"/>
  <c r="AH108" i="1" a="1"/>
  <c r="AH108" i="1" s="1"/>
  <c r="AI108" i="1" s="1"/>
  <c r="AH43" i="1" a="1"/>
  <c r="AH43" i="1" s="1"/>
  <c r="AI43" i="1" s="1"/>
  <c r="AH94" i="1" a="1"/>
  <c r="AH94" i="1" s="1"/>
  <c r="AI94" i="1" s="1"/>
  <c r="AH100" i="1" a="1"/>
  <c r="AH100" i="1" s="1"/>
  <c r="AI100" i="1" s="1"/>
  <c r="AH336" i="1" a="1"/>
  <c r="AH336" i="1" s="1"/>
  <c r="AI336" i="1" s="1"/>
  <c r="AH337" i="1" a="1"/>
  <c r="AH337" i="1" s="1"/>
  <c r="AI337" i="1" s="1"/>
  <c r="AH12" i="1" a="1"/>
  <c r="AH12" i="1" s="1"/>
  <c r="AI12" i="1" s="1"/>
  <c r="AH257" i="1" a="1"/>
  <c r="AH257" i="1" s="1"/>
  <c r="AI257" i="1" s="1"/>
  <c r="AH168" i="1" a="1"/>
  <c r="AH168" i="1" s="1"/>
  <c r="AI168" i="1" s="1"/>
  <c r="AH274" i="1" a="1"/>
  <c r="AH274" i="1" s="1"/>
  <c r="AI274" i="1" s="1"/>
  <c r="AH229" i="1" a="1"/>
  <c r="AH229" i="1" s="1"/>
  <c r="AI229" i="1" s="1"/>
  <c r="AH392" i="1" a="1"/>
  <c r="AH392" i="1" s="1"/>
  <c r="AI392" i="1" s="1"/>
  <c r="AH189" i="1" a="1"/>
  <c r="AH189" i="1" s="1"/>
  <c r="AI189" i="1" s="1"/>
  <c r="AH193" i="1" a="1"/>
  <c r="AH193" i="1" s="1"/>
  <c r="AI193" i="1" s="1"/>
  <c r="AH190" i="1" a="1"/>
  <c r="AH190" i="1" s="1"/>
  <c r="AI190" i="1" s="1"/>
  <c r="AH208" i="1" a="1"/>
  <c r="AH208" i="1" s="1"/>
  <c r="AI208" i="1" s="1"/>
  <c r="AH400" i="1" a="1"/>
  <c r="AH400" i="1" s="1"/>
  <c r="AI400" i="1" s="1"/>
  <c r="AH266" i="1" a="1"/>
  <c r="AH266" i="1" s="1"/>
  <c r="AI266" i="1" s="1"/>
  <c r="AH247" i="1" a="1"/>
  <c r="AH247" i="1" s="1"/>
  <c r="AI247" i="1" s="1"/>
  <c r="AH253" i="1" a="1"/>
  <c r="AH253" i="1" s="1"/>
  <c r="AI253" i="1" s="1"/>
  <c r="AH254" i="1" a="1"/>
  <c r="AH254" i="1" s="1"/>
  <c r="AI254" i="1" s="1"/>
  <c r="AH245" i="1" a="1"/>
  <c r="AH245" i="1" s="1"/>
  <c r="AI245" i="1" s="1"/>
  <c r="AH515" i="1" a="1"/>
  <c r="AH515" i="1" s="1"/>
  <c r="AI515" i="1" s="1"/>
  <c r="AH341" i="1" a="1"/>
  <c r="AH341" i="1" s="1"/>
  <c r="AI341" i="1" s="1"/>
  <c r="AH528" i="1" a="1"/>
  <c r="AH528" i="1" s="1"/>
  <c r="AI528" i="1" s="1"/>
  <c r="AH555" i="1" a="1"/>
  <c r="AH555" i="1" s="1"/>
  <c r="AI555" i="1" s="1"/>
  <c r="AH548" i="1" a="1"/>
  <c r="AH548" i="1" s="1"/>
  <c r="AI548" i="1" s="1"/>
  <c r="AH549" i="1" a="1"/>
  <c r="AH549" i="1" s="1"/>
  <c r="AI549" i="1" s="1"/>
  <c r="AH556" i="1" a="1"/>
  <c r="AH556" i="1" s="1"/>
  <c r="AI556" i="1" s="1"/>
  <c r="AH536" i="1" a="1"/>
  <c r="AH536" i="1" s="1"/>
  <c r="AI536" i="1" s="1"/>
  <c r="AH537" i="1" a="1"/>
  <c r="AH537" i="1" s="1"/>
  <c r="AI537" i="1" s="1"/>
  <c r="AH81" i="1" a="1"/>
  <c r="AH81" i="1" s="1"/>
  <c r="AI81" i="1" s="1"/>
  <c r="AH557" i="1" a="1"/>
  <c r="AH557" i="1" s="1"/>
  <c r="AI557" i="1" s="1"/>
  <c r="AH558" i="1" a="1"/>
  <c r="AH558" i="1" s="1"/>
  <c r="AI558" i="1" s="1"/>
  <c r="AH559" i="1" a="1"/>
  <c r="AH559" i="1"/>
  <c r="AI559" i="1" s="1"/>
  <c r="AH560" i="1" a="1"/>
  <c r="AH560" i="1" s="1"/>
  <c r="AI560" i="1" s="1"/>
  <c r="AH561" i="1" a="1"/>
  <c r="AH561" i="1" s="1"/>
  <c r="AI561" i="1" s="1"/>
  <c r="AH562" i="1" a="1"/>
  <c r="AH562" i="1" s="1"/>
  <c r="AI562" i="1" s="1"/>
  <c r="AH465" i="1" a="1"/>
  <c r="AH465" i="1" s="1"/>
  <c r="AI465" i="1" s="1"/>
  <c r="AH563" i="1" a="1"/>
  <c r="AH563" i="1"/>
  <c r="AI563" i="1" s="1"/>
  <c r="AH564" i="1" a="1"/>
  <c r="AH564" i="1" s="1"/>
  <c r="AI564" i="1" s="1"/>
  <c r="AH565" i="1" a="1"/>
  <c r="AH565" i="1" s="1"/>
  <c r="AI565" i="1" s="1"/>
  <c r="AH566" i="1" a="1"/>
  <c r="AH566" i="1" s="1"/>
  <c r="AI566" i="1" s="1"/>
  <c r="AH567" i="1" a="1"/>
  <c r="AH567" i="1" s="1"/>
  <c r="AI567" i="1" s="1"/>
  <c r="AH455" i="1" a="1"/>
  <c r="AH455" i="1" s="1"/>
  <c r="AI455" i="1" s="1"/>
  <c r="AH431" i="1" a="1"/>
  <c r="AH431" i="1"/>
  <c r="AI431" i="1" s="1"/>
  <c r="AH529" i="1" a="1"/>
  <c r="AH529" i="1" s="1"/>
  <c r="AI529" i="1" s="1"/>
  <c r="AH568" i="1" a="1"/>
  <c r="AH568" i="1" s="1"/>
  <c r="AI568" i="1" s="1"/>
  <c r="AH569" i="1" a="1"/>
  <c r="AH569" i="1"/>
  <c r="AI569" i="1" s="1"/>
  <c r="AH454" i="1" a="1"/>
  <c r="AH454" i="1" s="1"/>
  <c r="AI454" i="1" s="1"/>
  <c r="AH466" i="1" a="1"/>
  <c r="AH466" i="1" s="1"/>
  <c r="AI466" i="1" s="1"/>
  <c r="AH447" i="1" a="1"/>
  <c r="AH447" i="1" s="1"/>
  <c r="AI447" i="1" s="1"/>
  <c r="AH526" i="1" a="1"/>
  <c r="AH526" i="1" s="1"/>
  <c r="AI526" i="1" s="1"/>
  <c r="AH530" i="1" a="1"/>
  <c r="AH530" i="1" s="1"/>
  <c r="AI530" i="1" s="1"/>
  <c r="AH531" i="1" a="1"/>
  <c r="AH531" i="1" s="1"/>
  <c r="AI531" i="1" s="1"/>
  <c r="AH570" i="1" a="1"/>
  <c r="AH570" i="1" s="1"/>
  <c r="AI570" i="1" s="1"/>
  <c r="AH468" i="1" a="1"/>
  <c r="AH468" i="1" s="1"/>
  <c r="AI468" i="1" s="1"/>
  <c r="AH467" i="1" a="1"/>
  <c r="AH467" i="1" s="1"/>
  <c r="AI467" i="1" s="1"/>
  <c r="AH571" i="1" a="1"/>
  <c r="AH571" i="1"/>
  <c r="AI571" i="1" s="1"/>
  <c r="AH532" i="1" a="1"/>
  <c r="AH532" i="1" s="1"/>
  <c r="AI532" i="1" s="1"/>
  <c r="AH416" i="1" a="1"/>
  <c r="AH416" i="1" s="1"/>
  <c r="AI416" i="1" s="1"/>
  <c r="AH424" i="1" a="1"/>
  <c r="AH424" i="1" s="1"/>
  <c r="AI424" i="1" s="1"/>
  <c r="AH434" i="1" a="1"/>
  <c r="AH434" i="1"/>
  <c r="AI434" i="1" s="1"/>
  <c r="AH469" i="1" a="1"/>
  <c r="AH469" i="1" s="1"/>
  <c r="AI469" i="1" s="1"/>
  <c r="AH435" i="1" a="1"/>
  <c r="AH435" i="1"/>
  <c r="AI435" i="1" s="1"/>
  <c r="AH425" i="1" a="1"/>
  <c r="AH425" i="1"/>
  <c r="AI425" i="1" s="1"/>
  <c r="AH436" i="1" a="1"/>
  <c r="AH436" i="1"/>
  <c r="AI436" i="1" s="1"/>
  <c r="AH470" i="1" a="1"/>
  <c r="AH470" i="1" s="1"/>
  <c r="AI470" i="1" s="1"/>
  <c r="AH540" i="1" a="1"/>
  <c r="AH540" i="1" s="1"/>
  <c r="AI540" i="1" s="1"/>
  <c r="AH550" i="1" a="1"/>
  <c r="AH550" i="1" s="1"/>
  <c r="AI550" i="1" s="1"/>
  <c r="AH551" i="1" a="1"/>
  <c r="AH551" i="1" s="1"/>
  <c r="AI551" i="1" s="1"/>
  <c r="AH552" i="1" a="1"/>
  <c r="AH552" i="1" s="1"/>
  <c r="AI552" i="1" s="1"/>
  <c r="AH422" i="1" a="1"/>
  <c r="AH422" i="1" s="1"/>
  <c r="AI422" i="1" s="1"/>
  <c r="AH572" i="1" a="1"/>
  <c r="AH572" i="1" s="1"/>
  <c r="AI572" i="1" s="1"/>
  <c r="AH456" i="1" a="1"/>
  <c r="AH456" i="1" s="1"/>
  <c r="AI456" i="1" s="1"/>
  <c r="AH573" i="1" a="1"/>
  <c r="AH573" i="1" s="1"/>
  <c r="AI573" i="1" s="1"/>
  <c r="AH533" i="1" a="1"/>
  <c r="AH533" i="1" s="1"/>
  <c r="AI533" i="1" s="1"/>
  <c r="AH574" i="1" a="1"/>
  <c r="AH574" i="1" s="1"/>
  <c r="AI574" i="1" s="1"/>
  <c r="AH575" i="1" a="1"/>
  <c r="AH575" i="1"/>
  <c r="AI575" i="1" s="1"/>
  <c r="AH576" i="1" a="1"/>
  <c r="AH576" i="1" s="1"/>
  <c r="AI576" i="1" s="1"/>
  <c r="AH577" i="1" a="1"/>
  <c r="AH577" i="1"/>
  <c r="AI577" i="1" s="1"/>
  <c r="AH417" i="1" a="1"/>
  <c r="AH417" i="1" s="1"/>
  <c r="AI417" i="1" s="1"/>
  <c r="AH433" i="1" a="1"/>
  <c r="AH433" i="1" s="1"/>
  <c r="AI433" i="1" s="1"/>
  <c r="AH423" i="1" a="1"/>
  <c r="AH423" i="1" s="1"/>
  <c r="AI423" i="1" s="1"/>
  <c r="AH538" i="1" a="1"/>
  <c r="AH538" i="1" s="1"/>
  <c r="AI538" i="1" s="1"/>
  <c r="AH553" i="1" a="1"/>
  <c r="AH553" i="1" s="1"/>
  <c r="AI553" i="1" s="1"/>
  <c r="AH554" i="1" a="1"/>
  <c r="AH554" i="1" s="1"/>
  <c r="AI554" i="1" s="1"/>
  <c r="AH541" i="1" a="1"/>
  <c r="AH541" i="1" s="1"/>
  <c r="AI541" i="1" s="1"/>
  <c r="AH542" i="1" a="1"/>
  <c r="AH542" i="1" s="1"/>
  <c r="AI542" i="1" s="1"/>
  <c r="AH527" i="1" a="1"/>
  <c r="AH527" i="1" s="1"/>
  <c r="AI527" i="1" s="1"/>
  <c r="AH543" i="1" a="1"/>
  <c r="AH543" i="1" s="1"/>
  <c r="AI543" i="1" s="1"/>
  <c r="AH544" i="1" a="1"/>
  <c r="AH544" i="1" s="1"/>
  <c r="AI544" i="1" s="1"/>
  <c r="AH545" i="1" a="1"/>
  <c r="AH545" i="1" s="1"/>
  <c r="AI545" i="1" s="1"/>
  <c r="AH327" i="1" a="1"/>
  <c r="AH327" i="1" s="1"/>
  <c r="AI327" i="1" s="1"/>
  <c r="AH363" i="1" a="1"/>
  <c r="AH363" i="1" s="1"/>
  <c r="AI363" i="1" s="1"/>
  <c r="AH326" i="1" a="1"/>
  <c r="AH326" i="1" s="1"/>
  <c r="AI326" i="1" s="1"/>
  <c r="AH354" i="1" a="1"/>
  <c r="AH354" i="1" s="1"/>
  <c r="AI354" i="1" s="1"/>
  <c r="AH166" i="1" a="1"/>
  <c r="AH166" i="1" s="1"/>
  <c r="AI166" i="1" s="1"/>
  <c r="AH164" i="1" a="1"/>
  <c r="AH164" i="1" s="1"/>
  <c r="AI164" i="1" s="1"/>
  <c r="AH534" i="1" a="1"/>
  <c r="AH534" i="1"/>
  <c r="AI534" i="1" s="1"/>
  <c r="AH578" i="1" a="1"/>
  <c r="AH578" i="1"/>
  <c r="AI578" i="1" s="1"/>
  <c r="AH535" i="1" a="1"/>
  <c r="AH535" i="1"/>
  <c r="AI535" i="1" s="1"/>
  <c r="AH144" i="1" a="1"/>
  <c r="AH144" i="1" s="1"/>
  <c r="AI144" i="1" s="1"/>
  <c r="AH145" i="1" a="1"/>
  <c r="AH145" i="1" s="1"/>
  <c r="AI145" i="1" s="1"/>
  <c r="AH146" i="1" a="1"/>
  <c r="AH146" i="1" s="1"/>
  <c r="AI146" i="1" s="1"/>
  <c r="AH130" i="1" a="1"/>
  <c r="AH130" i="1" s="1"/>
  <c r="AI130" i="1" s="1"/>
  <c r="AH129" i="1" a="1"/>
  <c r="AH129" i="1" s="1"/>
  <c r="AI129" i="1" s="1"/>
  <c r="AH128" i="1" a="1"/>
  <c r="AH128" i="1" s="1"/>
  <c r="AI128" i="1" s="1"/>
  <c r="AH284" i="1" a="1"/>
  <c r="AH284" i="1" s="1"/>
  <c r="AI284" i="1" s="1"/>
  <c r="AH362" i="1" a="1"/>
  <c r="AH362" i="1" s="1"/>
  <c r="AI362" i="1" s="1"/>
  <c r="AH344" i="1" a="1"/>
  <c r="AH344" i="1" s="1"/>
  <c r="AI344" i="1" s="1"/>
  <c r="AH546" i="1" a="1"/>
  <c r="AH546" i="1" s="1"/>
  <c r="AI546" i="1" s="1"/>
  <c r="AH539" i="1" a="1"/>
  <c r="AH539" i="1" s="1"/>
  <c r="AI539" i="1" s="1"/>
  <c r="AH547" i="1" a="1"/>
  <c r="AH547" i="1" s="1"/>
  <c r="AI547" i="1" s="1"/>
  <c r="AH579" i="1" a="1"/>
  <c r="AH579" i="1" s="1"/>
  <c r="AI579" i="1" s="1"/>
  <c r="AH580" i="1" a="1"/>
  <c r="AH580" i="1" s="1"/>
  <c r="AI580" i="1" s="1"/>
  <c r="AH581" i="1" a="1"/>
  <c r="AH581" i="1" s="1"/>
  <c r="AI581" i="1" s="1"/>
  <c r="AH516" i="1" a="1"/>
  <c r="AH516" i="1"/>
  <c r="AI516" i="1" s="1"/>
  <c r="AH517" i="1" a="1"/>
  <c r="AH517" i="1" s="1"/>
  <c r="AI517" i="1" s="1"/>
  <c r="AH518" i="1" a="1"/>
  <c r="AH518" i="1" s="1"/>
  <c r="AI518" i="1" s="1"/>
  <c r="AH519" i="1" a="1"/>
  <c r="AH519" i="1" s="1"/>
  <c r="AI519" i="1" s="1"/>
  <c r="AH520" i="1" a="1"/>
  <c r="AH520" i="1" s="1"/>
  <c r="AI520" i="1" s="1"/>
  <c r="AH521" i="1" a="1"/>
  <c r="AH521" i="1" s="1"/>
  <c r="AI521" i="1" s="1"/>
  <c r="AH522" i="1" a="1"/>
  <c r="AH522" i="1" s="1"/>
  <c r="AI522" i="1" s="1"/>
  <c r="AH523" i="1" a="1"/>
  <c r="AH523" i="1"/>
  <c r="AI523" i="1" s="1"/>
  <c r="AH524" i="1" a="1"/>
  <c r="AH524" i="1" s="1"/>
  <c r="AI524" i="1" s="1"/>
  <c r="AH525" i="1" a="1"/>
  <c r="AH525" i="1" s="1"/>
  <c r="AI525" i="1" s="1"/>
  <c r="AF378" i="1" a="1"/>
  <c r="AF378" i="1" s="1"/>
  <c r="AG378" i="1" s="1"/>
  <c r="AF381" i="1" a="1"/>
  <c r="AF381" i="1" s="1"/>
  <c r="AG381" i="1" s="1"/>
  <c r="AF358" i="1" a="1"/>
  <c r="AF358" i="1" s="1"/>
  <c r="AG358" i="1" s="1"/>
  <c r="AF28" i="1" a="1"/>
  <c r="AF28" i="1" s="1"/>
  <c r="AG28" i="1" s="1"/>
  <c r="AF113" i="1" a="1"/>
  <c r="AF113" i="1" s="1"/>
  <c r="AG113" i="1" s="1"/>
  <c r="AF119" i="1" a="1"/>
  <c r="AF119" i="1" s="1"/>
  <c r="AG119" i="1" s="1"/>
  <c r="AF122" i="1" a="1"/>
  <c r="AF122" i="1" s="1"/>
  <c r="AG122" i="1" s="1"/>
  <c r="AF172" i="1" a="1"/>
  <c r="AF172" i="1" s="1"/>
  <c r="AG172" i="1" s="1"/>
  <c r="AF150" i="1" a="1"/>
  <c r="AF150" i="1"/>
  <c r="AG150" i="1" s="1"/>
  <c r="AF178" i="1" a="1"/>
  <c r="AF178" i="1" s="1"/>
  <c r="AG178" i="1" s="1"/>
  <c r="AF217" i="1" a="1"/>
  <c r="AF217" i="1" s="1"/>
  <c r="AG217" i="1" s="1"/>
  <c r="AF227" i="1" a="1"/>
  <c r="AF227" i="1" s="1"/>
  <c r="AG227" i="1" s="1"/>
  <c r="AF84" i="1" a="1"/>
  <c r="AF84" i="1" s="1"/>
  <c r="AG84" i="1" s="1"/>
  <c r="AF452" i="1" a="1"/>
  <c r="AF452" i="1" s="1"/>
  <c r="AG452" i="1"/>
  <c r="AF428" i="1" a="1"/>
  <c r="AF428" i="1" s="1"/>
  <c r="AG428" i="1"/>
  <c r="AF356" i="1" a="1"/>
  <c r="AF356" i="1" s="1"/>
  <c r="AG356" i="1" s="1"/>
  <c r="AF461" i="1" a="1"/>
  <c r="AF461" i="1" s="1"/>
  <c r="AG461" i="1" s="1"/>
  <c r="AF393" i="1" a="1"/>
  <c r="AF393" i="1"/>
  <c r="AG393" i="1" s="1"/>
  <c r="AF314" i="1" a="1"/>
  <c r="AF314" i="1" s="1"/>
  <c r="AG314" i="1" s="1"/>
  <c r="AF36" i="1" a="1"/>
  <c r="AF36" i="1" s="1"/>
  <c r="AG36" i="1" s="1"/>
  <c r="AF92" i="1" a="1"/>
  <c r="AF92" i="1"/>
  <c r="AG92" i="1" s="1"/>
  <c r="AF56" i="1" a="1"/>
  <c r="AF56" i="1"/>
  <c r="AG56" i="1" s="1"/>
  <c r="AF508" i="1" a="1"/>
  <c r="AF508" i="1" s="1"/>
  <c r="AG508" i="1" s="1"/>
  <c r="AF60" i="1" a="1"/>
  <c r="AF60" i="1" s="1"/>
  <c r="AG60" i="1" s="1"/>
  <c r="AF106" i="1" a="1"/>
  <c r="AF106" i="1" s="1"/>
  <c r="AG106" i="1" s="1"/>
  <c r="AF246" i="1" a="1"/>
  <c r="AF246" i="1" s="1"/>
  <c r="AG246" i="1" s="1"/>
  <c r="AF20" i="1" a="1"/>
  <c r="AF20" i="1" s="1"/>
  <c r="AG20" i="1" s="1"/>
  <c r="AF117" i="1" a="1"/>
  <c r="AF117" i="1" s="1"/>
  <c r="AG117" i="1" s="1"/>
  <c r="AF118" i="1" a="1"/>
  <c r="AF118" i="1" s="1"/>
  <c r="AG118" i="1" s="1"/>
  <c r="AF161" i="1" a="1"/>
  <c r="AF161" i="1" s="1"/>
  <c r="AG161" i="1" s="1"/>
  <c r="AF176" i="1" a="1"/>
  <c r="AF176" i="1"/>
  <c r="AG176" i="1" s="1"/>
  <c r="AF141" i="1" a="1"/>
  <c r="AF141" i="1" s="1"/>
  <c r="AG141" i="1" s="1"/>
  <c r="AF131" i="1" a="1"/>
  <c r="AF131" i="1" s="1"/>
  <c r="AG131" i="1" s="1"/>
  <c r="AF301" i="1" a="1"/>
  <c r="AF301" i="1" s="1"/>
  <c r="AG301" i="1" s="1"/>
  <c r="AF483" i="1" a="1"/>
  <c r="AF483" i="1" s="1"/>
  <c r="AG483" i="1" s="1"/>
  <c r="AF16" i="1" a="1"/>
  <c r="AF16" i="1"/>
  <c r="AG16" i="1" s="1"/>
  <c r="AF442" i="1" a="1"/>
  <c r="AF442" i="1" s="1"/>
  <c r="AG442" i="1"/>
  <c r="AF367" i="1" a="1"/>
  <c r="AF367" i="1" s="1"/>
  <c r="AG367" i="1" s="1"/>
  <c r="AF426" i="1" a="1"/>
  <c r="AF426" i="1" s="1"/>
  <c r="AG426" i="1" s="1"/>
  <c r="AF429" i="1" a="1"/>
  <c r="AF429" i="1" s="1"/>
  <c r="AG429" i="1" s="1"/>
  <c r="AF438" i="1" a="1"/>
  <c r="AF438" i="1" s="1"/>
  <c r="AG438" i="1" s="1"/>
  <c r="AF505" i="1" a="1"/>
  <c r="AF505" i="1" s="1"/>
  <c r="AG505" i="1" s="1"/>
  <c r="AF372" i="1" a="1"/>
  <c r="AF372" i="1" s="1"/>
  <c r="AG372" i="1" s="1"/>
  <c r="AF365" i="1" a="1"/>
  <c r="AF365" i="1" s="1"/>
  <c r="AG365" i="1" s="1"/>
  <c r="AF99" i="1" a="1"/>
  <c r="AF99" i="1" s="1"/>
  <c r="AG99" i="1" s="1"/>
  <c r="AF484" i="1" a="1"/>
  <c r="AF484" i="1"/>
  <c r="AG484" i="1" s="1"/>
  <c r="AF10" i="1" a="1"/>
  <c r="AF10" i="1"/>
  <c r="AG10" i="1" s="1"/>
  <c r="AF395" i="1" a="1"/>
  <c r="AF395" i="1" s="1"/>
  <c r="AG395" i="1" s="1"/>
  <c r="AF474" i="1" a="1"/>
  <c r="AF474" i="1" s="1"/>
  <c r="AG474" i="1" s="1"/>
  <c r="AF221" i="1" a="1"/>
  <c r="AF221" i="1" s="1"/>
  <c r="AG221" i="1" s="1"/>
  <c r="AF443" i="1" a="1"/>
  <c r="AF443" i="1" s="1"/>
  <c r="AG443" i="1" s="1"/>
  <c r="AF206" i="1" a="1"/>
  <c r="AF206" i="1" s="1"/>
  <c r="AG206" i="1" s="1"/>
  <c r="AF485" i="1" a="1"/>
  <c r="AF485" i="1" s="1"/>
  <c r="AG485" i="1" s="1"/>
  <c r="AF407" i="1" a="1"/>
  <c r="AF407" i="1" s="1"/>
  <c r="AG407" i="1" s="1"/>
  <c r="AF71" i="1" a="1"/>
  <c r="AF71" i="1" s="1"/>
  <c r="AG71" i="1" s="1"/>
  <c r="AF412" i="1" a="1"/>
  <c r="AF412" i="1" s="1"/>
  <c r="AG412" i="1" s="1"/>
  <c r="AF310" i="1" a="1"/>
  <c r="AF310" i="1"/>
  <c r="AG310" i="1" s="1"/>
  <c r="AF316" i="1" a="1"/>
  <c r="AF316" i="1"/>
  <c r="AG316" i="1" s="1"/>
  <c r="AF315" i="1" a="1"/>
  <c r="AF315" i="1" s="1"/>
  <c r="AG315" i="1" s="1"/>
  <c r="AF345" i="1" a="1"/>
  <c r="AF345" i="1" s="1"/>
  <c r="AG345" i="1" s="1"/>
  <c r="AF419" i="1" a="1"/>
  <c r="AF419" i="1" s="1"/>
  <c r="AG419" i="1" s="1"/>
  <c r="AF58" i="1" a="1"/>
  <c r="AF58" i="1" s="1"/>
  <c r="AG58" i="1" s="1"/>
  <c r="AF93" i="1" a="1"/>
  <c r="AF93" i="1" s="1"/>
  <c r="AG93" i="1" s="1"/>
  <c r="AF390" i="1" a="1"/>
  <c r="AF390" i="1" s="1"/>
  <c r="AG390" i="1" s="1"/>
  <c r="AF62" i="1" a="1"/>
  <c r="AF62" i="1" s="1"/>
  <c r="AG62" i="1" s="1"/>
  <c r="AF7" i="1" a="1"/>
  <c r="AF7" i="1"/>
  <c r="AG7" i="1" s="1"/>
  <c r="AF88" i="1" a="1"/>
  <c r="AF88" i="1" s="1"/>
  <c r="AG88" i="1" s="1"/>
  <c r="AF219" i="1" a="1"/>
  <c r="AF219" i="1" s="1"/>
  <c r="AG219" i="1" s="1"/>
  <c r="AF160" i="1" a="1"/>
  <c r="AF160" i="1"/>
  <c r="AG160" i="1" s="1"/>
  <c r="AF127" i="1" a="1"/>
  <c r="AF127" i="1" s="1"/>
  <c r="AG127" i="1" s="1"/>
  <c r="AF410" i="1" a="1"/>
  <c r="AF410" i="1"/>
  <c r="AG410" i="1" s="1"/>
  <c r="AF486" i="1" a="1"/>
  <c r="AF486" i="1" s="1"/>
  <c r="AG486" i="1" s="1"/>
  <c r="AF197" i="1" a="1"/>
  <c r="AF197" i="1" s="1"/>
  <c r="AG197" i="1" s="1"/>
  <c r="AF198" i="1" a="1"/>
  <c r="AF198" i="1" s="1"/>
  <c r="AG198" i="1" s="1"/>
  <c r="AF8" i="1" a="1"/>
  <c r="AF8" i="1" s="1"/>
  <c r="AG8" i="1" s="1"/>
  <c r="AF205" i="1" a="1"/>
  <c r="AF205" i="1" s="1"/>
  <c r="AG205" i="1" s="1"/>
  <c r="AF180" i="1" a="1"/>
  <c r="AF180" i="1" s="1"/>
  <c r="AG180" i="1" s="1"/>
  <c r="AF195" i="1" a="1"/>
  <c r="AF195" i="1" s="1"/>
  <c r="AG195" i="1" s="1"/>
  <c r="AF323" i="1" a="1"/>
  <c r="AF323" i="1" s="1"/>
  <c r="AG323" i="1" s="1"/>
  <c r="AF132" i="1" a="1"/>
  <c r="AF132" i="1" s="1"/>
  <c r="AG132" i="1" s="1"/>
  <c r="AF275" i="1" a="1"/>
  <c r="AF275" i="1" s="1"/>
  <c r="AG275" i="1" s="1"/>
  <c r="AF398" i="1" a="1"/>
  <c r="AF398" i="1" s="1"/>
  <c r="AG398" i="1" s="1"/>
  <c r="AF9" i="1" a="1"/>
  <c r="AF9" i="1" s="1"/>
  <c r="AG9" i="1" s="1"/>
  <c r="AF309" i="1" a="1"/>
  <c r="AF309" i="1" s="1"/>
  <c r="AG309" i="1" s="1"/>
  <c r="AF371" i="1" a="1"/>
  <c r="AF371" i="1"/>
  <c r="AG371" i="1" s="1"/>
  <c r="AF373" i="1" a="1"/>
  <c r="AF373" i="1" s="1"/>
  <c r="AG373" i="1" s="1"/>
  <c r="AF382" i="1" a="1"/>
  <c r="AF382" i="1" s="1"/>
  <c r="AG382" i="1" s="1"/>
  <c r="AF377" i="1" a="1"/>
  <c r="AF377" i="1" s="1"/>
  <c r="AG377" i="1" s="1"/>
  <c r="AF238" i="1" a="1"/>
  <c r="AF238" i="1"/>
  <c r="AG238" i="1" s="1"/>
  <c r="AF285" i="1" a="1"/>
  <c r="AF285" i="1" s="1"/>
  <c r="AG285" i="1" s="1"/>
  <c r="AF376" i="1" a="1"/>
  <c r="AF376" i="1" s="1"/>
  <c r="AG376" i="1" s="1"/>
  <c r="AF355" i="1" a="1"/>
  <c r="AF355" i="1" s="1"/>
  <c r="AG355" i="1" s="1"/>
  <c r="AF379" i="1" a="1"/>
  <c r="AF379" i="1"/>
  <c r="AG379" i="1" s="1"/>
  <c r="AF383" i="1" a="1"/>
  <c r="AF383" i="1" s="1"/>
  <c r="AG383" i="1" s="1"/>
  <c r="AF30" i="1" a="1"/>
  <c r="AF30" i="1" s="1"/>
  <c r="AG30" i="1" s="1"/>
  <c r="AF459" i="1" a="1"/>
  <c r="AF459" i="1" s="1"/>
  <c r="AG459" i="1" s="1"/>
  <c r="AF384" i="1" a="1"/>
  <c r="AF384" i="1" s="1"/>
  <c r="AG384" i="1" s="1"/>
  <c r="AF324" i="1" a="1"/>
  <c r="AF324" i="1" s="1"/>
  <c r="AG324" i="1" s="1"/>
  <c r="AF463" i="1" a="1"/>
  <c r="AF463" i="1" s="1"/>
  <c r="AG463" i="1" s="1"/>
  <c r="AF37" i="1" a="1"/>
  <c r="AF37" i="1" s="1"/>
  <c r="AG37" i="1" s="1"/>
  <c r="AF4" i="1" a="1"/>
  <c r="AF4" i="1" s="1"/>
  <c r="AG4" i="1" s="1"/>
  <c r="AF111" i="1" a="1"/>
  <c r="AF111" i="1" s="1"/>
  <c r="AG111" i="1" s="1"/>
  <c r="AF244" i="1" a="1"/>
  <c r="AF244" i="1" s="1"/>
  <c r="AG244" i="1" s="1"/>
  <c r="AF213" i="1" a="1"/>
  <c r="AF213" i="1" s="1"/>
  <c r="AG213" i="1" s="1"/>
  <c r="AF280" i="1" a="1"/>
  <c r="AF280" i="1" s="1"/>
  <c r="AG280" i="1" s="1"/>
  <c r="AF121" i="1" a="1"/>
  <c r="AF121" i="1" s="1"/>
  <c r="AG121" i="1" s="1"/>
  <c r="AF169" i="1" a="1"/>
  <c r="AF169" i="1" s="1"/>
  <c r="AG169" i="1" s="1"/>
  <c r="AF162" i="1" a="1"/>
  <c r="AF162" i="1" s="1"/>
  <c r="AG162" i="1" s="1"/>
  <c r="AF199" i="1" a="1"/>
  <c r="AF199" i="1" s="1"/>
  <c r="AG199" i="1" s="1"/>
  <c r="AF480" i="1" a="1"/>
  <c r="AF480" i="1" s="1"/>
  <c r="AG480" i="1" s="1"/>
  <c r="AF509" i="1" a="1"/>
  <c r="AF509" i="1" s="1"/>
  <c r="AG509" i="1" s="1"/>
  <c r="AF385" i="1" a="1"/>
  <c r="AF385" i="1" s="1"/>
  <c r="AG385" i="1" s="1"/>
  <c r="AF87" i="1" a="1"/>
  <c r="AF87" i="1" s="1"/>
  <c r="AG87" i="1" s="1"/>
  <c r="AF57" i="1" a="1"/>
  <c r="AF57" i="1" s="1"/>
  <c r="AG57" i="1" s="1"/>
  <c r="AF370" i="1" a="1"/>
  <c r="AF370" i="1" s="1"/>
  <c r="AG370" i="1"/>
  <c r="AF329" i="1" a="1"/>
  <c r="AF329" i="1" s="1"/>
  <c r="AG329" i="1" s="1"/>
  <c r="AF462" i="1" a="1"/>
  <c r="AF462" i="1" s="1"/>
  <c r="AG462" i="1" s="1"/>
  <c r="AF22" i="1" a="1"/>
  <c r="AF22" i="1" s="1"/>
  <c r="AG22" i="1" s="1"/>
  <c r="AF120" i="1" a="1"/>
  <c r="AF120" i="1" s="1"/>
  <c r="AG120" i="1" s="1"/>
  <c r="AF143" i="1" a="1"/>
  <c r="AF143" i="1" s="1"/>
  <c r="AG143" i="1" s="1"/>
  <c r="AF263" i="1" a="1"/>
  <c r="AF263" i="1" s="1"/>
  <c r="AG263" i="1" s="1"/>
  <c r="AF409" i="1" a="1"/>
  <c r="AF409" i="1" s="1"/>
  <c r="AG409" i="1" s="1"/>
  <c r="AF440" i="1" a="1"/>
  <c r="AF440" i="1" s="1"/>
  <c r="AG440" i="1" s="1"/>
  <c r="AF430" i="1" a="1"/>
  <c r="AF430" i="1" s="1"/>
  <c r="AG430" i="1" s="1"/>
  <c r="AF40" i="1" a="1"/>
  <c r="AF40" i="1" s="1"/>
  <c r="AG40" i="1" s="1"/>
  <c r="AF173" i="1" a="1"/>
  <c r="AF173" i="1" s="1"/>
  <c r="AG173" i="1" s="1"/>
  <c r="AF270" i="1" a="1"/>
  <c r="AF270" i="1" s="1"/>
  <c r="AG270" i="1" s="1"/>
  <c r="AF273" i="1" a="1"/>
  <c r="AF273" i="1" s="1"/>
  <c r="AG273" i="1" s="1"/>
  <c r="AF151" i="1" a="1"/>
  <c r="AF151" i="1" s="1"/>
  <c r="AG151" i="1" s="1"/>
  <c r="AF89" i="1" a="1"/>
  <c r="AF89" i="1" s="1"/>
  <c r="AG89" i="1" s="1"/>
  <c r="AF39" i="1" a="1"/>
  <c r="AF39" i="1" s="1"/>
  <c r="AG39" i="1" s="1"/>
  <c r="AF444" i="1" a="1"/>
  <c r="AF444" i="1" s="1"/>
  <c r="AG444" i="1" s="1"/>
  <c r="AF510" i="1" a="1"/>
  <c r="AF510" i="1" s="1"/>
  <c r="AG510" i="1" s="1"/>
  <c r="AF68" i="1" a="1"/>
  <c r="AF68" i="1" s="1"/>
  <c r="AG68" i="1" s="1"/>
  <c r="AF260" i="1" a="1"/>
  <c r="AF260" i="1" s="1"/>
  <c r="AG260" i="1" s="1"/>
  <c r="AF185" i="1" a="1"/>
  <c r="AF185" i="1" s="1"/>
  <c r="AG185" i="1" s="1"/>
  <c r="AF156" i="1" a="1"/>
  <c r="AF156" i="1" s="1"/>
  <c r="AG156" i="1" s="1"/>
  <c r="AF133" i="1" a="1"/>
  <c r="AF133" i="1" s="1"/>
  <c r="AG133" i="1" s="1"/>
  <c r="AF104" i="1" a="1"/>
  <c r="AF104" i="1" s="1"/>
  <c r="AG104" i="1" s="1"/>
  <c r="AF24" i="1" a="1"/>
  <c r="AF24" i="1"/>
  <c r="AG24" i="1" s="1"/>
  <c r="AF45" i="1" a="1"/>
  <c r="AF45" i="1" s="1"/>
  <c r="AG45" i="1" s="1"/>
  <c r="AF41" i="1" a="1"/>
  <c r="AF41" i="1" s="1"/>
  <c r="AG41" i="1" s="1"/>
  <c r="AF277" i="1" a="1"/>
  <c r="AF277" i="1" s="1"/>
  <c r="AG277" i="1" s="1"/>
  <c r="AF232" i="1" a="1"/>
  <c r="AF232" i="1" s="1"/>
  <c r="AG232" i="1" s="1"/>
  <c r="AF503" i="1" a="1"/>
  <c r="AF503" i="1" s="1"/>
  <c r="AG503" i="1" s="1"/>
  <c r="AF288" i="1" a="1"/>
  <c r="AF288" i="1" s="1"/>
  <c r="AG288" i="1" s="1"/>
  <c r="AF15" i="1" a="1"/>
  <c r="AF15" i="1" s="1"/>
  <c r="AG15" i="1" s="1"/>
  <c r="AF359" i="1" a="1"/>
  <c r="AF359" i="1" s="1"/>
  <c r="AG359" i="1" s="1"/>
  <c r="AF357" i="1" a="1"/>
  <c r="AF357" i="1" s="1"/>
  <c r="AG357" i="1" s="1"/>
  <c r="AF343" i="1" a="1"/>
  <c r="AF343" i="1" s="1"/>
  <c r="AG343" i="1" s="1"/>
  <c r="AF448" i="1" a="1"/>
  <c r="AF448" i="1"/>
  <c r="AG448" i="1" s="1"/>
  <c r="AF35" i="1" a="1"/>
  <c r="AF35" i="1" s="1"/>
  <c r="AG35" i="1" s="1"/>
  <c r="AF302" i="1" a="1"/>
  <c r="AF302" i="1" s="1"/>
  <c r="AG302" i="1" s="1"/>
  <c r="AF14" i="1" a="1"/>
  <c r="AF14" i="1"/>
  <c r="AG14" i="1" s="1"/>
  <c r="AF69" i="1" a="1"/>
  <c r="AF69" i="1" s="1"/>
  <c r="AG69" i="1" s="1"/>
  <c r="AF165" i="1" a="1"/>
  <c r="AF165" i="1" s="1"/>
  <c r="AG165" i="1" s="1"/>
  <c r="AF243" i="1" a="1"/>
  <c r="AF243" i="1" s="1"/>
  <c r="AG243" i="1" s="1"/>
  <c r="AF255" i="1" a="1"/>
  <c r="AF255" i="1" s="1"/>
  <c r="AG255" i="1" s="1"/>
  <c r="AF218" i="1" a="1"/>
  <c r="AF218" i="1" s="1"/>
  <c r="AG218" i="1" s="1"/>
  <c r="AF51" i="1" a="1"/>
  <c r="AF51" i="1" s="1"/>
  <c r="AG51" i="1" s="1"/>
  <c r="AF317" i="1" a="1"/>
  <c r="AF317" i="1" s="1"/>
  <c r="AG317" i="1" s="1"/>
  <c r="AF318" i="1" a="1"/>
  <c r="AF318" i="1" s="1"/>
  <c r="AG318" i="1" s="1"/>
  <c r="AF319" i="1" a="1"/>
  <c r="AF319" i="1" s="1"/>
  <c r="AG319" i="1" s="1"/>
  <c r="AF109" i="1" a="1"/>
  <c r="AF109" i="1" s="1"/>
  <c r="AG109" i="1" s="1"/>
  <c r="AF18" i="1" a="1"/>
  <c r="AF18" i="1" s="1"/>
  <c r="AG18" i="1" s="1"/>
  <c r="AF32" i="1" a="1"/>
  <c r="AF32" i="1"/>
  <c r="AG32" i="1" s="1"/>
  <c r="AF479" i="1" a="1"/>
  <c r="AF479" i="1" s="1"/>
  <c r="AG479" i="1" s="1"/>
  <c r="AF78" i="1" a="1"/>
  <c r="AF78" i="1" s="1"/>
  <c r="AG78" i="1" s="1"/>
  <c r="AF230" i="1" a="1"/>
  <c r="AF230" i="1" s="1"/>
  <c r="AG230" i="1" s="1"/>
  <c r="AF250" i="1" a="1"/>
  <c r="AF250" i="1" s="1"/>
  <c r="AG250" i="1" s="1"/>
  <c r="AF179" i="1" a="1"/>
  <c r="AF179" i="1" s="1"/>
  <c r="AG179" i="1" s="1"/>
  <c r="AF228" i="1" a="1"/>
  <c r="AF228" i="1" s="1"/>
  <c r="AG228" i="1" s="1"/>
  <c r="AF366" i="1" a="1"/>
  <c r="AF366" i="1" s="1"/>
  <c r="AG366" i="1" s="1"/>
  <c r="AF13" i="1" a="1"/>
  <c r="AF13" i="1" s="1"/>
  <c r="AG13" i="1" s="1"/>
  <c r="AF44" i="1" a="1"/>
  <c r="AF44" i="1" s="1"/>
  <c r="AG44" i="1" s="1"/>
  <c r="AF226" i="1" a="1"/>
  <c r="AF226" i="1" s="1"/>
  <c r="AG226" i="1" s="1"/>
  <c r="AF360" i="1" a="1"/>
  <c r="AF360" i="1" s="1"/>
  <c r="AG360" i="1" s="1"/>
  <c r="AF265" i="1" a="1"/>
  <c r="AF265" i="1" s="1"/>
  <c r="AG265" i="1" s="1"/>
  <c r="AF294" i="1" a="1"/>
  <c r="AF294" i="1" s="1"/>
  <c r="AG294" i="1" s="1"/>
  <c r="AF453" i="1" a="1"/>
  <c r="AF453" i="1" s="1"/>
  <c r="AG453" i="1" s="1"/>
  <c r="AF73" i="1" a="1"/>
  <c r="AF73" i="1" s="1"/>
  <c r="AG73" i="1" s="1"/>
  <c r="AF82" i="1" a="1"/>
  <c r="AF82" i="1" s="1"/>
  <c r="AG82" i="1" s="1"/>
  <c r="AF420" i="1" a="1"/>
  <c r="AF420" i="1" s="1"/>
  <c r="AG420" i="1"/>
  <c r="AF450" i="1" a="1"/>
  <c r="AF450" i="1" s="1"/>
  <c r="AG450" i="1" s="1"/>
  <c r="AF464" i="1" a="1"/>
  <c r="AF464" i="1" s="1"/>
  <c r="AG464" i="1" s="1"/>
  <c r="AF50" i="1" a="1"/>
  <c r="AF50" i="1"/>
  <c r="AG50" i="1" s="1"/>
  <c r="AF300" i="1" a="1"/>
  <c r="AF300" i="1" s="1"/>
  <c r="AG300" i="1" s="1"/>
  <c r="AF102" i="1" a="1"/>
  <c r="AF102" i="1" s="1"/>
  <c r="AG102" i="1" s="1"/>
  <c r="AF55" i="1" a="1"/>
  <c r="AF55" i="1" s="1"/>
  <c r="AG55" i="1" s="1"/>
  <c r="AF368" i="1" a="1"/>
  <c r="AF368" i="1" s="1"/>
  <c r="AG368" i="1" s="1"/>
  <c r="AF380" i="1" a="1"/>
  <c r="AF380" i="1" s="1"/>
  <c r="AG380" i="1" s="1"/>
  <c r="AF126" i="1" a="1"/>
  <c r="AF126" i="1" s="1"/>
  <c r="AG126" i="1" s="1"/>
  <c r="AF83" i="1" a="1"/>
  <c r="AF83" i="1" s="1"/>
  <c r="AG83" i="1" s="1"/>
  <c r="AF290" i="1" a="1"/>
  <c r="AF290" i="1" s="1"/>
  <c r="AG290" i="1" s="1"/>
  <c r="AF289" i="1" a="1"/>
  <c r="AF289" i="1" s="1"/>
  <c r="AG289" i="1" s="1"/>
  <c r="AF311" i="1" a="1"/>
  <c r="AF311" i="1" s="1"/>
  <c r="AG311" i="1" s="1"/>
  <c r="AF458" i="1" a="1"/>
  <c r="AF458" i="1" s="1"/>
  <c r="AG458" i="1" s="1"/>
  <c r="AF293" i="1" a="1"/>
  <c r="AF293" i="1" s="1"/>
  <c r="AG293" i="1" s="1"/>
  <c r="AF85" i="1" a="1"/>
  <c r="AF85" i="1" s="1"/>
  <c r="AG85" i="1" s="1"/>
  <c r="AF101" i="1" a="1"/>
  <c r="AF101" i="1" s="1"/>
  <c r="AG101" i="1" s="1"/>
  <c r="AF204" i="1" a="1"/>
  <c r="AF204" i="1"/>
  <c r="AG204" i="1" s="1"/>
  <c r="AF163" i="1" a="1"/>
  <c r="AF163" i="1" s="1"/>
  <c r="AG163" i="1" s="1"/>
  <c r="AF148" i="1" a="1"/>
  <c r="AF148" i="1" s="1"/>
  <c r="AG148" i="1" s="1"/>
  <c r="AF77" i="1" a="1"/>
  <c r="AF77" i="1" s="1"/>
  <c r="AG77" i="1" s="1"/>
  <c r="AF272" i="1" a="1"/>
  <c r="AF272" i="1" s="1"/>
  <c r="AG272" i="1" s="1"/>
  <c r="AF330" i="1" a="1"/>
  <c r="AF330" i="1" s="1"/>
  <c r="AG330" i="1" s="1"/>
  <c r="AF306" i="1" a="1"/>
  <c r="AF306" i="1" s="1"/>
  <c r="AG306" i="1" s="1"/>
  <c r="AF312" i="1" a="1"/>
  <c r="AF312" i="1" s="1"/>
  <c r="AG312" i="1" s="1"/>
  <c r="AF325" i="1" a="1"/>
  <c r="AF325" i="1" s="1"/>
  <c r="AG325" i="1" s="1"/>
  <c r="AF399" i="1" a="1"/>
  <c r="AF399" i="1" s="1"/>
  <c r="AG399" i="1" s="1"/>
  <c r="AF26" i="1" a="1"/>
  <c r="AF26" i="1" s="1"/>
  <c r="AG26" i="1" s="1"/>
  <c r="AF506" i="1" a="1"/>
  <c r="AF506" i="1" s="1"/>
  <c r="AG506" i="1" s="1"/>
  <c r="AF487" i="1" a="1"/>
  <c r="AF487" i="1" s="1"/>
  <c r="AG487" i="1" s="1"/>
  <c r="AF415" i="1" a="1"/>
  <c r="AF415" i="1" s="1"/>
  <c r="AG415" i="1" s="1"/>
  <c r="AF98" i="1" a="1"/>
  <c r="AF98" i="1" s="1"/>
  <c r="AG98" i="1" s="1"/>
  <c r="AF80" i="1" a="1"/>
  <c r="AF80" i="1" s="1"/>
  <c r="AG80" i="1" s="1"/>
  <c r="AF233" i="1" a="1"/>
  <c r="AF233" i="1" s="1"/>
  <c r="AG233" i="1" s="1"/>
  <c r="AF97" i="1" a="1"/>
  <c r="AF97" i="1" s="1"/>
  <c r="AG97" i="1" s="1"/>
  <c r="AF86" i="1" a="1"/>
  <c r="AF86" i="1" s="1"/>
  <c r="AG86" i="1" s="1"/>
  <c r="AF79" i="1" a="1"/>
  <c r="AF79" i="1" s="1"/>
  <c r="AG79" i="1" s="1"/>
  <c r="AF212" i="1" a="1"/>
  <c r="AF212" i="1" s="1"/>
  <c r="AG212" i="1" s="1"/>
  <c r="AF207" i="1" a="1"/>
  <c r="AF207" i="1"/>
  <c r="AG207" i="1" s="1"/>
  <c r="AF340" i="1" a="1"/>
  <c r="AF340" i="1" s="1"/>
  <c r="AG340" i="1" s="1"/>
  <c r="AF47" i="1" a="1"/>
  <c r="AF47" i="1"/>
  <c r="AG47" i="1" s="1"/>
  <c r="AF291" i="1" a="1"/>
  <c r="AF291" i="1"/>
  <c r="AG291" i="1" s="1"/>
  <c r="AF74" i="1" a="1"/>
  <c r="AF74" i="1" s="1"/>
  <c r="AG74" i="1" s="1"/>
  <c r="AF90" i="1" a="1"/>
  <c r="AF90" i="1" s="1"/>
  <c r="AG90" i="1" s="1"/>
  <c r="AF61" i="1" a="1"/>
  <c r="AF61" i="1" s="1"/>
  <c r="AG61" i="1" s="1"/>
  <c r="AF70" i="1" a="1"/>
  <c r="AF70" i="1" s="1"/>
  <c r="AG70" i="1" s="1"/>
  <c r="AF23" i="1" a="1"/>
  <c r="AF23" i="1" s="1"/>
  <c r="AG23" i="1" s="1"/>
  <c r="AF234" i="1" a="1"/>
  <c r="AF234" i="1" s="1"/>
  <c r="AG234" i="1"/>
  <c r="AF159" i="1" a="1"/>
  <c r="AF159" i="1" s="1"/>
  <c r="AG159" i="1" s="1"/>
  <c r="AF511" i="1" a="1"/>
  <c r="AF511" i="1" s="1"/>
  <c r="AG511" i="1" s="1"/>
  <c r="AF338" i="1" a="1"/>
  <c r="AF338" i="1" s="1"/>
  <c r="AG338" i="1" s="1"/>
  <c r="AF353" i="1" a="1"/>
  <c r="AF353" i="1" s="1"/>
  <c r="AG353" i="1" s="1"/>
  <c r="AF445" i="1" a="1"/>
  <c r="AF445" i="1" s="1"/>
  <c r="AG445" i="1" s="1"/>
  <c r="AF114" i="1" a="1"/>
  <c r="AF114" i="1" s="1"/>
  <c r="AG114" i="1" s="1"/>
  <c r="AF54" i="1" a="1"/>
  <c r="AF54" i="1" s="1"/>
  <c r="AG54" i="1" s="1"/>
  <c r="AF149" i="1" a="1"/>
  <c r="AF149" i="1"/>
  <c r="AG149" i="1" s="1"/>
  <c r="AF135" i="1" a="1"/>
  <c r="AF135" i="1" s="1"/>
  <c r="AG135" i="1" s="1"/>
  <c r="AF134" i="1" a="1"/>
  <c r="AF134" i="1" s="1"/>
  <c r="AG134" i="1" s="1"/>
  <c r="AF136" i="1" a="1"/>
  <c r="AF136" i="1" s="1"/>
  <c r="AG136" i="1" s="1"/>
  <c r="AF512" i="1" a="1"/>
  <c r="AF512" i="1"/>
  <c r="AG512" i="1"/>
  <c r="AF72" i="1" a="1"/>
  <c r="AF72" i="1" s="1"/>
  <c r="AG72" i="1" s="1"/>
  <c r="AF396" i="1" a="1"/>
  <c r="AF396" i="1" s="1"/>
  <c r="AG396" i="1" s="1"/>
  <c r="AF513" i="1" a="1"/>
  <c r="AF513" i="1" s="1"/>
  <c r="AG513" i="1" s="1"/>
  <c r="AF5" i="1" a="1"/>
  <c r="AF5" i="1" s="1"/>
  <c r="AG5" i="1" s="1"/>
  <c r="AF267" i="1" a="1"/>
  <c r="AF267" i="1" s="1"/>
  <c r="AG267" i="1" s="1"/>
  <c r="AF264" i="1" a="1"/>
  <c r="AF264" i="1" s="1"/>
  <c r="AG264" i="1" s="1"/>
  <c r="AF225" i="1" a="1"/>
  <c r="AF225" i="1" s="1"/>
  <c r="AG225" i="1" s="1"/>
  <c r="AF259" i="1" a="1"/>
  <c r="AF259" i="1" s="1"/>
  <c r="AG259" i="1" s="1"/>
  <c r="AF181" i="1" a="1"/>
  <c r="AF181" i="1"/>
  <c r="AG181" i="1" s="1"/>
  <c r="AF268" i="1" a="1"/>
  <c r="AF268" i="1" s="1"/>
  <c r="AG268" i="1" s="1"/>
  <c r="AF261" i="1" a="1"/>
  <c r="AF261" i="1" s="1"/>
  <c r="AG261" i="1" s="1"/>
  <c r="AF231" i="1" a="1"/>
  <c r="AF231" i="1" s="1"/>
  <c r="AG231" i="1" s="1"/>
  <c r="AF276" i="1" a="1"/>
  <c r="AF276" i="1" s="1"/>
  <c r="AG276" i="1" s="1"/>
  <c r="AF182" i="1" a="1"/>
  <c r="AF182" i="1" s="1"/>
  <c r="AG182" i="1" s="1"/>
  <c r="AF177" i="1" a="1"/>
  <c r="AF177" i="1" s="1"/>
  <c r="AG177" i="1" s="1"/>
  <c r="AF488" i="1" a="1"/>
  <c r="AF488" i="1" s="1"/>
  <c r="AG488" i="1" s="1"/>
  <c r="AF489" i="1" a="1"/>
  <c r="AF489" i="1" s="1"/>
  <c r="AG489" i="1" s="1"/>
  <c r="AF76" i="1" a="1"/>
  <c r="AF76" i="1" s="1"/>
  <c r="AG76" i="1" s="1"/>
  <c r="AF59" i="1" a="1"/>
  <c r="AF59" i="1" s="1"/>
  <c r="AG59" i="1" s="1"/>
  <c r="AF200" i="1" a="1"/>
  <c r="AF200" i="1" s="1"/>
  <c r="AG200" i="1" s="1"/>
  <c r="AF91" i="1" a="1"/>
  <c r="AF91" i="1" s="1"/>
  <c r="AG91" i="1" s="1"/>
  <c r="AF235" i="1" a="1"/>
  <c r="AF235" i="1" s="1"/>
  <c r="AG235" i="1" s="1"/>
  <c r="AF240" i="1" a="1"/>
  <c r="AF240" i="1" s="1"/>
  <c r="AG240" i="1" s="1"/>
  <c r="AF473" i="1" a="1"/>
  <c r="AF473" i="1"/>
  <c r="AG473" i="1" s="1"/>
  <c r="AF504" i="1" a="1"/>
  <c r="AF504" i="1" s="1"/>
  <c r="AG504" i="1" s="1"/>
  <c r="AF42" i="1" a="1"/>
  <c r="AF42" i="1" s="1"/>
  <c r="AG42" i="1" s="1"/>
  <c r="AF203" i="1" a="1"/>
  <c r="AF203" i="1" s="1"/>
  <c r="AG203" i="1" s="1"/>
  <c r="AF375" i="1" a="1"/>
  <c r="AF375" i="1" s="1"/>
  <c r="AG375" i="1" s="1"/>
  <c r="AF394" i="1" a="1"/>
  <c r="AF394" i="1" s="1"/>
  <c r="AG394" i="1" s="1"/>
  <c r="AF110" i="1" a="1"/>
  <c r="AF110" i="1"/>
  <c r="AG110" i="1" s="1"/>
  <c r="AF64" i="1" a="1"/>
  <c r="AF64" i="1"/>
  <c r="AG64" i="1" s="1"/>
  <c r="AF34" i="1" a="1"/>
  <c r="AF34" i="1"/>
  <c r="AG34" i="1" s="1"/>
  <c r="AF46" i="1" a="1"/>
  <c r="AF46" i="1" s="1"/>
  <c r="AG46" i="1" s="1"/>
  <c r="AF296" i="1" a="1"/>
  <c r="AF296" i="1" s="1"/>
  <c r="AG296" i="1" s="1"/>
  <c r="AF304" i="1" a="1"/>
  <c r="AF304" i="1" s="1"/>
  <c r="AG304" i="1" s="1"/>
  <c r="AF303" i="1" a="1"/>
  <c r="AF303" i="1" s="1"/>
  <c r="AG303" i="1" s="1"/>
  <c r="AF183" i="1" a="1"/>
  <c r="AF183" i="1" s="1"/>
  <c r="AG183" i="1" s="1"/>
  <c r="AF103" i="1" a="1"/>
  <c r="AF103" i="1" s="1"/>
  <c r="AG103" i="1" s="1"/>
  <c r="AF27" i="1" a="1"/>
  <c r="AF27" i="1" s="1"/>
  <c r="AG27" i="1" s="1"/>
  <c r="AF457" i="1" a="1"/>
  <c r="AF457" i="1" s="1"/>
  <c r="AG457" i="1" s="1"/>
  <c r="AF475" i="1" a="1"/>
  <c r="AF475" i="1" s="1"/>
  <c r="AG475" i="1" s="1"/>
  <c r="AF472" i="1" a="1"/>
  <c r="AF472" i="1"/>
  <c r="AG472" i="1" s="1"/>
  <c r="AF350" i="1" a="1"/>
  <c r="AF350" i="1" s="1"/>
  <c r="AG350" i="1" s="1"/>
  <c r="AF364" i="1" a="1"/>
  <c r="AF364" i="1" s="1"/>
  <c r="AG364" i="1" s="1"/>
  <c r="AF361" i="1" a="1"/>
  <c r="AF361" i="1" s="1"/>
  <c r="AG361" i="1" s="1"/>
  <c r="AF333" i="1" a="1"/>
  <c r="AF333" i="1" s="1"/>
  <c r="AG333" i="1" s="1"/>
  <c r="AF346" i="1" a="1"/>
  <c r="AF346" i="1" s="1"/>
  <c r="AG346" i="1" s="1"/>
  <c r="AF351" i="1" a="1"/>
  <c r="AF351" i="1" s="1"/>
  <c r="AG351" i="1" s="1"/>
  <c r="AF352" i="1" a="1"/>
  <c r="AF352" i="1" s="1"/>
  <c r="AG352" i="1" s="1"/>
  <c r="AF334" i="1" a="1"/>
  <c r="AF334" i="1"/>
  <c r="AG334" i="1" s="1"/>
  <c r="AF67" i="1" a="1"/>
  <c r="AF67" i="1"/>
  <c r="AG67" i="1" s="1"/>
  <c r="AF214" i="1" a="1"/>
  <c r="AF214" i="1" s="1"/>
  <c r="AG214" i="1" s="1"/>
  <c r="AF158" i="1" a="1"/>
  <c r="AF158" i="1" s="1"/>
  <c r="AG158" i="1" s="1"/>
  <c r="AF241" i="1" a="1"/>
  <c r="AF241" i="1" s="1"/>
  <c r="AG241" i="1" s="1"/>
  <c r="AF490" i="1" a="1"/>
  <c r="AF490" i="1" s="1"/>
  <c r="AG490" i="1" s="1"/>
  <c r="AF49" i="1" a="1"/>
  <c r="AF49" i="1" s="1"/>
  <c r="AG49" i="1" s="1"/>
  <c r="AF437" i="1" a="1"/>
  <c r="AF437" i="1"/>
  <c r="AG437" i="1" s="1"/>
  <c r="AF107" i="1" a="1"/>
  <c r="AF107" i="1"/>
  <c r="AG107" i="1" s="1"/>
  <c r="AF421" i="1" a="1"/>
  <c r="AF421" i="1" s="1"/>
  <c r="AG421" i="1" s="1"/>
  <c r="AF154" i="1" a="1"/>
  <c r="AF154" i="1"/>
  <c r="AG154" i="1" s="1"/>
  <c r="AF441" i="1" a="1"/>
  <c r="AF441" i="1" s="1"/>
  <c r="AG441" i="1" s="1"/>
  <c r="AF115" i="1" a="1"/>
  <c r="AF115" i="1" s="1"/>
  <c r="AG115" i="1" s="1"/>
  <c r="AF408" i="1" a="1"/>
  <c r="AF408" i="1" s="1"/>
  <c r="AG408" i="1" s="1"/>
  <c r="AF471" i="1" a="1"/>
  <c r="AF471" i="1" s="1"/>
  <c r="AG471" i="1" s="1"/>
  <c r="AF405" i="1" a="1"/>
  <c r="AF405" i="1" s="1"/>
  <c r="AG405" i="1" s="1"/>
  <c r="AF153" i="1" a="1"/>
  <c r="AF153" i="1" s="1"/>
  <c r="AG153" i="1" s="1"/>
  <c r="AF339" i="1" a="1"/>
  <c r="AF339" i="1" s="1"/>
  <c r="AG339" i="1" s="1"/>
  <c r="AF256" i="1" a="1"/>
  <c r="AF256" i="1" s="1"/>
  <c r="AG256" i="1" s="1"/>
  <c r="AF95" i="1" a="1"/>
  <c r="AF95" i="1" s="1"/>
  <c r="AG95" i="1" s="1"/>
  <c r="AF175" i="1" a="1"/>
  <c r="AF175" i="1"/>
  <c r="AG175" i="1" s="1"/>
  <c r="AF514" i="1" a="1"/>
  <c r="AF514" i="1" s="1"/>
  <c r="AG514" i="1" s="1"/>
  <c r="AF187" i="1" a="1"/>
  <c r="AF187" i="1" s="1"/>
  <c r="AG187" i="1" s="1"/>
  <c r="AF201" i="1" a="1"/>
  <c r="AF201" i="1" s="1"/>
  <c r="AG201" i="1" s="1"/>
  <c r="AF123" i="1" a="1"/>
  <c r="AF123" i="1" s="1"/>
  <c r="AG123" i="1" s="1"/>
  <c r="AF11" i="1" a="1"/>
  <c r="AF11" i="1" s="1"/>
  <c r="AG11" i="1" s="1"/>
  <c r="AF281" i="1" a="1"/>
  <c r="AF281" i="1" s="1"/>
  <c r="AG281" i="1" s="1"/>
  <c r="AF188" i="1" a="1"/>
  <c r="AF188" i="1" s="1"/>
  <c r="AG188" i="1" s="1"/>
  <c r="AF147" i="1" a="1"/>
  <c r="AF147" i="1" s="1"/>
  <c r="AG147" i="1" s="1"/>
  <c r="AF320" i="1" a="1"/>
  <c r="AF320" i="1" s="1"/>
  <c r="AG320" i="1" s="1"/>
  <c r="AF31" i="1" a="1"/>
  <c r="AF31" i="1"/>
  <c r="AG31" i="1" s="1"/>
  <c r="AF451" i="1" a="1"/>
  <c r="AF451" i="1" s="1"/>
  <c r="AG451" i="1" s="1"/>
  <c r="AF282" i="1" a="1"/>
  <c r="AF282" i="1" s="1"/>
  <c r="AG282" i="1" s="1"/>
  <c r="AF186" i="1" a="1"/>
  <c r="AF186" i="1" s="1"/>
  <c r="AG186" i="1" s="1"/>
  <c r="AF292" i="1" a="1"/>
  <c r="AF292" i="1" s="1"/>
  <c r="AG292" i="1" s="1"/>
  <c r="AF491" i="1" a="1"/>
  <c r="AF491" i="1" s="1"/>
  <c r="AG491" i="1" s="1"/>
  <c r="AF251" i="1" a="1"/>
  <c r="AF251" i="1" s="1"/>
  <c r="AG251" i="1" s="1"/>
  <c r="AF460" i="1" a="1"/>
  <c r="AF460" i="1" s="1"/>
  <c r="AG460" i="1" s="1"/>
  <c r="AF248" i="1" a="1"/>
  <c r="AF248" i="1" s="1"/>
  <c r="AG248" i="1" s="1"/>
  <c r="AF411" i="1" a="1"/>
  <c r="AF411" i="1" s="1"/>
  <c r="AG411" i="1" s="1"/>
  <c r="AF313" i="1" a="1"/>
  <c r="AF313" i="1" s="1"/>
  <c r="AG313" i="1" s="1"/>
  <c r="AF349" i="1" a="1"/>
  <c r="AF349" i="1" s="1"/>
  <c r="AG349" i="1" s="1"/>
  <c r="AF439" i="1" a="1"/>
  <c r="AF439" i="1" s="1"/>
  <c r="AG439" i="1" s="1"/>
  <c r="AF258" i="1" a="1"/>
  <c r="AF258" i="1" s="1"/>
  <c r="AG258" i="1" s="1"/>
  <c r="AF332" i="1" a="1"/>
  <c r="AF332" i="1" s="1"/>
  <c r="AG332" i="1" s="1"/>
  <c r="AF427" i="1" a="1"/>
  <c r="AF427" i="1"/>
  <c r="AG427" i="1" s="1"/>
  <c r="AF29" i="1" a="1"/>
  <c r="AF29" i="1" s="1"/>
  <c r="AG29" i="1" s="1"/>
  <c r="AF328" i="1" a="1"/>
  <c r="AF328" i="1" s="1"/>
  <c r="AG328" i="1" s="1"/>
  <c r="AF388" i="1" a="1"/>
  <c r="AF388" i="1" s="1"/>
  <c r="AG388" i="1" s="1"/>
  <c r="AF278" i="1" a="1"/>
  <c r="AF278" i="1" s="1"/>
  <c r="AG278" i="1" s="1"/>
  <c r="AF224" i="1" a="1"/>
  <c r="AF224" i="1" s="1"/>
  <c r="AG224" i="1" s="1"/>
  <c r="AF389" i="1" a="1"/>
  <c r="AF389" i="1" s="1"/>
  <c r="AG389" i="1" s="1"/>
  <c r="AF157" i="1" a="1"/>
  <c r="AF157" i="1" s="1"/>
  <c r="AG157" i="1" s="1"/>
  <c r="AF252" i="1" a="1"/>
  <c r="AF252" i="1" s="1"/>
  <c r="AG252" i="1" s="1"/>
  <c r="AF369" i="1" a="1"/>
  <c r="AF369" i="1" s="1"/>
  <c r="AG369" i="1" s="1"/>
  <c r="AF295" i="1" a="1"/>
  <c r="AF295" i="1" s="1"/>
  <c r="AG295" i="1" s="1"/>
  <c r="AF446" i="1" a="1"/>
  <c r="AF446" i="1" s="1"/>
  <c r="AG446" i="1" s="1"/>
  <c r="AF210" i="1" a="1"/>
  <c r="AF210" i="1" s="1"/>
  <c r="AG210" i="1" s="1"/>
  <c r="AF299" i="1" a="1"/>
  <c r="AF299" i="1" s="1"/>
  <c r="AG299" i="1" s="1"/>
  <c r="AF492" i="1" a="1"/>
  <c r="AF492" i="1" s="1"/>
  <c r="AG492" i="1" s="1"/>
  <c r="AF493" i="1" a="1"/>
  <c r="AF493" i="1" s="1"/>
  <c r="AG493" i="1" s="1"/>
  <c r="AF494" i="1" a="1"/>
  <c r="AF494" i="1" s="1"/>
  <c r="AG494" i="1" s="1"/>
  <c r="AF21" i="1" a="1"/>
  <c r="AF21" i="1" s="1"/>
  <c r="AG21" i="1" s="1"/>
  <c r="AF387" i="1" a="1"/>
  <c r="AF387" i="1" s="1"/>
  <c r="AG387" i="1" s="1"/>
  <c r="AF116" i="1" a="1"/>
  <c r="AF116" i="1" s="1"/>
  <c r="AG116" i="1" s="1"/>
  <c r="AF215" i="1" a="1"/>
  <c r="AF215" i="1" s="1"/>
  <c r="AG215" i="1" s="1"/>
  <c r="AF347" i="1" a="1"/>
  <c r="AF347" i="1" s="1"/>
  <c r="AG347" i="1" s="1"/>
  <c r="AF271" i="1" a="1"/>
  <c r="AF271" i="1" s="1"/>
  <c r="AG271" i="1" s="1"/>
  <c r="AF196" i="1" a="1"/>
  <c r="AF196" i="1" s="1"/>
  <c r="AG196" i="1" s="1"/>
  <c r="AF202" i="1" a="1"/>
  <c r="AF202" i="1" s="1"/>
  <c r="AG202" i="1" s="1"/>
  <c r="AF222" i="1" a="1"/>
  <c r="AF222" i="1" s="1"/>
  <c r="AG222" i="1" s="1"/>
  <c r="AF406" i="1" a="1"/>
  <c r="AF406" i="1" s="1"/>
  <c r="AG406" i="1" s="1"/>
  <c r="AF38" i="1" a="1"/>
  <c r="AF38" i="1" s="1"/>
  <c r="AG38" i="1" s="1"/>
  <c r="AF140" i="1" a="1"/>
  <c r="AF140" i="1" s="1"/>
  <c r="AG140" i="1" s="1"/>
  <c r="AF171" i="1" a="1"/>
  <c r="AF171" i="1" s="1"/>
  <c r="AG171" i="1" s="1"/>
  <c r="AF386" i="1" a="1"/>
  <c r="AF386" i="1" s="1"/>
  <c r="AG386" i="1" s="1"/>
  <c r="AF142" i="1" a="1"/>
  <c r="AF142" i="1" s="1"/>
  <c r="AG142" i="1" s="1"/>
  <c r="AF216" i="1" a="1"/>
  <c r="AF216" i="1" s="1"/>
  <c r="AG216" i="1" s="1"/>
  <c r="AF220" i="1" a="1"/>
  <c r="AF220" i="1" s="1"/>
  <c r="AG220" i="1" s="1"/>
  <c r="AF495" i="1" a="1"/>
  <c r="AF495" i="1" s="1"/>
  <c r="AG495" i="1" s="1"/>
  <c r="AF48" i="1" a="1"/>
  <c r="AF48" i="1" s="1"/>
  <c r="AG48" i="1" s="1"/>
  <c r="AF391" i="1" a="1"/>
  <c r="AF391" i="1" s="1"/>
  <c r="AG391" i="1" s="1"/>
  <c r="AF449" i="1" a="1"/>
  <c r="AF449" i="1" s="1"/>
  <c r="AG449" i="1" s="1"/>
  <c r="AF279" i="1" a="1"/>
  <c r="AF279" i="1" s="1"/>
  <c r="AG279" i="1" s="1"/>
  <c r="AF321" i="1" a="1"/>
  <c r="AF321" i="1" s="1"/>
  <c r="AG321" i="1" s="1"/>
  <c r="AF496" i="1" a="1"/>
  <c r="AF496" i="1" s="1"/>
  <c r="AG496" i="1" s="1"/>
  <c r="AF497" i="1" a="1"/>
  <c r="AF497" i="1" s="1"/>
  <c r="AG497" i="1" s="1"/>
  <c r="AF308" i="1" a="1"/>
  <c r="AF308" i="1" s="1"/>
  <c r="AG308" i="1" s="1"/>
  <c r="AF33" i="1" a="1"/>
  <c r="AF33" i="1" s="1"/>
  <c r="AG33" i="1" s="1"/>
  <c r="AF401" i="1" a="1"/>
  <c r="AF401" i="1" s="1"/>
  <c r="AG401" i="1" s="1"/>
  <c r="AF418" i="1" a="1"/>
  <c r="AF418" i="1" s="1"/>
  <c r="AG418" i="1" s="1"/>
  <c r="AF432" i="1" a="1"/>
  <c r="AF432" i="1" s="1"/>
  <c r="AG432" i="1" s="1"/>
  <c r="AF498" i="1" a="1"/>
  <c r="AF498" i="1" s="1"/>
  <c r="AG498" i="1" s="1"/>
  <c r="AF499" i="1" a="1"/>
  <c r="AF499" i="1" s="1"/>
  <c r="AG499" i="1" s="1"/>
  <c r="AF152" i="1" a="1"/>
  <c r="AF152" i="1" s="1"/>
  <c r="AG152" i="1" s="1"/>
  <c r="AF194" i="1" a="1"/>
  <c r="AF194" i="1" s="1"/>
  <c r="AG194" i="1" s="1"/>
  <c r="AF404" i="1" a="1"/>
  <c r="AF404" i="1" s="1"/>
  <c r="AG404" i="1" s="1"/>
  <c r="AF239" i="1" a="1"/>
  <c r="AF239" i="1" s="1"/>
  <c r="AG239" i="1" s="1"/>
  <c r="AF209" i="1" a="1"/>
  <c r="AF209" i="1" s="1"/>
  <c r="AG209" i="1" s="1"/>
  <c r="AF66" i="1" a="1"/>
  <c r="AF66" i="1"/>
  <c r="AG66" i="1" s="1"/>
  <c r="AF155" i="1" a="1"/>
  <c r="AF155" i="1" s="1"/>
  <c r="AG155" i="1" s="1"/>
  <c r="AF138" i="1" a="1"/>
  <c r="AF138" i="1" s="1"/>
  <c r="AG138" i="1" s="1"/>
  <c r="AF75" i="1" a="1"/>
  <c r="AF75" i="1" s="1"/>
  <c r="AG75" i="1" s="1"/>
  <c r="AF269" i="1" a="1"/>
  <c r="AF269" i="1" s="1"/>
  <c r="AG269" i="1" s="1"/>
  <c r="AF184" i="1" a="1"/>
  <c r="AF184" i="1" s="1"/>
  <c r="AG184" i="1" s="1"/>
  <c r="AF167" i="1" a="1"/>
  <c r="AF167" i="1"/>
  <c r="AG167" i="1" s="1"/>
  <c r="AF191" i="1" a="1"/>
  <c r="AF191" i="1"/>
  <c r="AG191" i="1" s="1"/>
  <c r="AF63" i="1" a="1"/>
  <c r="AF63" i="1" s="1"/>
  <c r="AG63" i="1" s="1"/>
  <c r="AF283" i="1" a="1"/>
  <c r="AF283" i="1" s="1"/>
  <c r="AG283" i="1" s="1"/>
  <c r="AF236" i="1" a="1"/>
  <c r="AF236" i="1" s="1"/>
  <c r="AG236" i="1" s="1"/>
  <c r="AF25" i="1" a="1"/>
  <c r="AF25" i="1" s="1"/>
  <c r="AG25" i="1" s="1"/>
  <c r="AF249" i="1" a="1"/>
  <c r="AF249" i="1"/>
  <c r="AG249" i="1" s="1"/>
  <c r="AF476" i="1" a="1"/>
  <c r="AF476" i="1" s="1"/>
  <c r="AG476" i="1" s="1"/>
  <c r="AF477" i="1" a="1"/>
  <c r="AF477" i="1" s="1"/>
  <c r="AG477" i="1" s="1"/>
  <c r="AF52" i="1" a="1"/>
  <c r="AF52" i="1" s="1"/>
  <c r="AG52" i="1" s="1"/>
  <c r="AF297" i="1" a="1"/>
  <c r="AF297" i="1" s="1"/>
  <c r="AG297" i="1" s="1"/>
  <c r="AF298" i="1" a="1"/>
  <c r="AF298" i="1" s="1"/>
  <c r="AG298" i="1" s="1"/>
  <c r="AF6" i="1" a="1"/>
  <c r="AF6" i="1" s="1"/>
  <c r="AG6" i="1" s="1"/>
  <c r="AF112" i="1" a="1"/>
  <c r="AF112" i="1" s="1"/>
  <c r="AG112" i="1" s="1"/>
  <c r="AF223" i="1" a="1"/>
  <c r="AF223" i="1" s="1"/>
  <c r="AG223" i="1" s="1"/>
  <c r="AF397" i="1" a="1"/>
  <c r="AF397" i="1" s="1"/>
  <c r="AG397" i="1" s="1"/>
  <c r="AF192" i="1" a="1"/>
  <c r="AF192" i="1" s="1"/>
  <c r="AG192" i="1" s="1"/>
  <c r="AF170" i="1" a="1"/>
  <c r="AF170" i="1" s="1"/>
  <c r="AG170" i="1" s="1"/>
  <c r="AF262" i="1" a="1"/>
  <c r="AF262" i="1" s="1"/>
  <c r="AG262" i="1" s="1"/>
  <c r="AF287" i="1" a="1"/>
  <c r="AF287" i="1" s="1"/>
  <c r="AG287" i="1" s="1"/>
  <c r="AF478" i="1" a="1"/>
  <c r="AF478" i="1" s="1"/>
  <c r="AG478" i="1" s="1"/>
  <c r="AF500" i="1" a="1"/>
  <c r="AF500" i="1" s="1"/>
  <c r="AG500" i="1" s="1"/>
  <c r="AF105" i="1" a="1"/>
  <c r="AF105" i="1" s="1"/>
  <c r="AG105" i="1" s="1"/>
  <c r="AF174" i="1" a="1"/>
  <c r="AF174" i="1" s="1"/>
  <c r="AG174" i="1" s="1"/>
  <c r="AF124" i="1" a="1"/>
  <c r="AF124" i="1" s="1"/>
  <c r="AG124" i="1" s="1"/>
  <c r="AF17" i="1" a="1"/>
  <c r="AF17" i="1" s="1"/>
  <c r="AG17" i="1" s="1"/>
  <c r="AF414" i="1" a="1"/>
  <c r="AF414" i="1" s="1"/>
  <c r="AG414" i="1" s="1"/>
  <c r="AF402" i="1" a="1"/>
  <c r="AF402" i="1" s="1"/>
  <c r="AG402" i="1" s="1"/>
  <c r="AF413" i="1" a="1"/>
  <c r="AF413" i="1" s="1"/>
  <c r="AG413" i="1" s="1"/>
  <c r="AF286" i="1" a="1"/>
  <c r="AF286" i="1" s="1"/>
  <c r="AG286" i="1" s="1"/>
  <c r="AF481" i="1" a="1"/>
  <c r="AF481" i="1" s="1"/>
  <c r="AG481" i="1" s="1"/>
  <c r="AF305" i="1" a="1"/>
  <c r="AF305" i="1" s="1"/>
  <c r="AG305" i="1" s="1"/>
  <c r="AF348" i="1" a="1"/>
  <c r="AF348" i="1"/>
  <c r="AG348" i="1" s="1"/>
  <c r="AF482" i="1" a="1"/>
  <c r="AF482" i="1" s="1"/>
  <c r="AG482" i="1" s="1"/>
  <c r="AF507" i="1" a="1"/>
  <c r="AF507" i="1" s="1"/>
  <c r="AG507" i="1" s="1"/>
  <c r="AF96" i="1" a="1"/>
  <c r="AF96" i="1" s="1"/>
  <c r="AG96" i="1" s="1"/>
  <c r="AF139" i="1" a="1"/>
  <c r="AF139" i="1"/>
  <c r="AG139" i="1" s="1"/>
  <c r="AF307" i="1" a="1"/>
  <c r="AF307" i="1" s="1"/>
  <c r="AG307" i="1" s="1"/>
  <c r="AF211" i="1" a="1"/>
  <c r="AF211" i="1" s="1"/>
  <c r="AG211" i="1" s="1"/>
  <c r="AF53" i="1" a="1"/>
  <c r="AF53" i="1" s="1"/>
  <c r="AG53" i="1" s="1"/>
  <c r="AF125" i="1" a="1"/>
  <c r="AF125" i="1" s="1"/>
  <c r="AG125" i="1" s="1"/>
  <c r="AF242" i="1" a="1"/>
  <c r="AF242" i="1" s="1"/>
  <c r="AG242" i="1" s="1"/>
  <c r="AF322" i="1" a="1"/>
  <c r="AF322" i="1" s="1"/>
  <c r="AG322" i="1" s="1"/>
  <c r="AF237" i="1" a="1"/>
  <c r="AF237" i="1" s="1"/>
  <c r="AG237" i="1" s="1"/>
  <c r="AF403" i="1" a="1"/>
  <c r="AF403" i="1" s="1"/>
  <c r="AG403" i="1" s="1"/>
  <c r="AF374" i="1" a="1"/>
  <c r="AF374" i="1" s="1"/>
  <c r="AG374" i="1" s="1"/>
  <c r="AF335" i="1" a="1"/>
  <c r="AF335" i="1" s="1"/>
  <c r="AG335" i="1" s="1"/>
  <c r="AF501" i="1" a="1"/>
  <c r="AF501" i="1" s="1"/>
  <c r="AG501" i="1" s="1"/>
  <c r="AF342" i="1" a="1"/>
  <c r="AF342" i="1" s="1"/>
  <c r="AG342" i="1" s="1"/>
  <c r="AF502" i="1" a="1"/>
  <c r="AF502" i="1" s="1"/>
  <c r="AG502" i="1" s="1"/>
  <c r="AF19" i="1" a="1"/>
  <c r="AF19" i="1" s="1"/>
  <c r="AG19" i="1" s="1"/>
  <c r="AF331" i="1" a="1"/>
  <c r="AF331" i="1" s="1"/>
  <c r="AG331" i="1" s="1"/>
  <c r="AF137" i="1" a="1"/>
  <c r="AF137" i="1" s="1"/>
  <c r="AG137" i="1" s="1"/>
  <c r="AF108" i="1" a="1"/>
  <c r="AF108" i="1" s="1"/>
  <c r="AG108" i="1" s="1"/>
  <c r="AF43" i="1" a="1"/>
  <c r="AF43" i="1" s="1"/>
  <c r="AG43" i="1" s="1"/>
  <c r="AF94" i="1" a="1"/>
  <c r="AF94" i="1" s="1"/>
  <c r="AG94" i="1" s="1"/>
  <c r="AF100" i="1" a="1"/>
  <c r="AF100" i="1" s="1"/>
  <c r="AG100" i="1" s="1"/>
  <c r="AF336" i="1" a="1"/>
  <c r="AF336" i="1" s="1"/>
  <c r="AG336" i="1" s="1"/>
  <c r="AF337" i="1" a="1"/>
  <c r="AF337" i="1" s="1"/>
  <c r="AG337" i="1" s="1"/>
  <c r="AF12" i="1" a="1"/>
  <c r="AF12" i="1" s="1"/>
  <c r="AG12" i="1" s="1"/>
  <c r="AF257" i="1" a="1"/>
  <c r="AF257" i="1" s="1"/>
  <c r="AG257" i="1" s="1"/>
  <c r="AF168" i="1" a="1"/>
  <c r="AF168" i="1" s="1"/>
  <c r="AG168" i="1" s="1"/>
  <c r="AF274" i="1" a="1"/>
  <c r="AF274" i="1" s="1"/>
  <c r="AG274" i="1" s="1"/>
  <c r="AF229" i="1" a="1"/>
  <c r="AF229" i="1" s="1"/>
  <c r="AG229" i="1" s="1"/>
  <c r="AF392" i="1" a="1"/>
  <c r="AF392" i="1" s="1"/>
  <c r="AG392" i="1" s="1"/>
  <c r="AF189" i="1" a="1"/>
  <c r="AF189" i="1" s="1"/>
  <c r="AG189" i="1" s="1"/>
  <c r="AF193" i="1" a="1"/>
  <c r="AF193" i="1" s="1"/>
  <c r="AG193" i="1" s="1"/>
  <c r="AF190" i="1" a="1"/>
  <c r="AF190" i="1" s="1"/>
  <c r="AG190" i="1" s="1"/>
  <c r="AF208" i="1" a="1"/>
  <c r="AF208" i="1" s="1"/>
  <c r="AG208" i="1" s="1"/>
  <c r="AF400" i="1" a="1"/>
  <c r="AF400" i="1" s="1"/>
  <c r="AG400" i="1" s="1"/>
  <c r="AF266" i="1" a="1"/>
  <c r="AF266" i="1" s="1"/>
  <c r="AG266" i="1" s="1"/>
  <c r="AF247" i="1" a="1"/>
  <c r="AF247" i="1" s="1"/>
  <c r="AG247" i="1" s="1"/>
  <c r="AF253" i="1" a="1"/>
  <c r="AF253" i="1" s="1"/>
  <c r="AG253" i="1" s="1"/>
  <c r="AF254" i="1" a="1"/>
  <c r="AF254" i="1" s="1"/>
  <c r="AG254" i="1" s="1"/>
  <c r="AF245" i="1" a="1"/>
  <c r="AF245" i="1" s="1"/>
  <c r="AG245" i="1" s="1"/>
  <c r="AF515" i="1" a="1"/>
  <c r="AF515" i="1" s="1"/>
  <c r="AG515" i="1" s="1"/>
  <c r="AF341" i="1" a="1"/>
  <c r="AF341" i="1" s="1"/>
  <c r="AG341" i="1" s="1"/>
  <c r="AF528" i="1" a="1"/>
  <c r="AF528" i="1" s="1"/>
  <c r="AG528" i="1" s="1"/>
  <c r="AF555" i="1" a="1"/>
  <c r="AF555" i="1" s="1"/>
  <c r="AG555" i="1" s="1"/>
  <c r="AF548" i="1" a="1"/>
  <c r="AF548" i="1" s="1"/>
  <c r="AG548" i="1" s="1"/>
  <c r="AF549" i="1" a="1"/>
  <c r="AF549" i="1" s="1"/>
  <c r="AG549" i="1" s="1"/>
  <c r="AF556" i="1" a="1"/>
  <c r="AF556" i="1" s="1"/>
  <c r="AG556" i="1" s="1"/>
  <c r="AF536" i="1" a="1"/>
  <c r="AF536" i="1" s="1"/>
  <c r="AG536" i="1" s="1"/>
  <c r="AF537" i="1" a="1"/>
  <c r="AF537" i="1" s="1"/>
  <c r="AG537" i="1" s="1"/>
  <c r="AF81" i="1" a="1"/>
  <c r="AF81" i="1" s="1"/>
  <c r="AG81" i="1" s="1"/>
  <c r="AF557" i="1" a="1"/>
  <c r="AF557" i="1" s="1"/>
  <c r="AG557" i="1" s="1"/>
  <c r="AF558" i="1" a="1"/>
  <c r="AF558" i="1" s="1"/>
  <c r="AG558" i="1" s="1"/>
  <c r="AF559" i="1" a="1"/>
  <c r="AF559" i="1" s="1"/>
  <c r="AG559" i="1" s="1"/>
  <c r="AF560" i="1" a="1"/>
  <c r="AF560" i="1" s="1"/>
  <c r="AG560" i="1" s="1"/>
  <c r="AF561" i="1" a="1"/>
  <c r="AF561" i="1" s="1"/>
  <c r="AG561" i="1" s="1"/>
  <c r="AF562" i="1" a="1"/>
  <c r="AF562" i="1" s="1"/>
  <c r="AG562" i="1" s="1"/>
  <c r="AF465" i="1" a="1"/>
  <c r="AF465" i="1" s="1"/>
  <c r="AG465" i="1" s="1"/>
  <c r="AF563" i="1" a="1"/>
  <c r="AF563" i="1" s="1"/>
  <c r="AG563" i="1" s="1"/>
  <c r="AF564" i="1" a="1"/>
  <c r="AF564" i="1" s="1"/>
  <c r="AG564" i="1" s="1"/>
  <c r="AF565" i="1" a="1"/>
  <c r="AF565" i="1" s="1"/>
  <c r="AG565" i="1" s="1"/>
  <c r="AF566" i="1" a="1"/>
  <c r="AF566" i="1" s="1"/>
  <c r="AG566" i="1" s="1"/>
  <c r="AF567" i="1" a="1"/>
  <c r="AF567" i="1" s="1"/>
  <c r="AG567" i="1" s="1"/>
  <c r="AF455" i="1" a="1"/>
  <c r="AF455" i="1" s="1"/>
  <c r="AG455" i="1" s="1"/>
  <c r="AF431" i="1" a="1"/>
  <c r="AF431" i="1" s="1"/>
  <c r="AG431" i="1" s="1"/>
  <c r="AF529" i="1" a="1"/>
  <c r="AF529" i="1" s="1"/>
  <c r="AG529" i="1" s="1"/>
  <c r="AF568" i="1" a="1"/>
  <c r="AF568" i="1" s="1"/>
  <c r="AG568" i="1" s="1"/>
  <c r="AF569" i="1" a="1"/>
  <c r="AF569" i="1" s="1"/>
  <c r="AG569" i="1" s="1"/>
  <c r="AF454" i="1" a="1"/>
  <c r="AF454" i="1" s="1"/>
  <c r="AG454" i="1" s="1"/>
  <c r="AF466" i="1" a="1"/>
  <c r="AF466" i="1" s="1"/>
  <c r="AG466" i="1" s="1"/>
  <c r="AF447" i="1" a="1"/>
  <c r="AF447" i="1" s="1"/>
  <c r="AG447" i="1" s="1"/>
  <c r="AF526" i="1" a="1"/>
  <c r="AF526" i="1" s="1"/>
  <c r="AG526" i="1" s="1"/>
  <c r="AF530" i="1" a="1"/>
  <c r="AF530" i="1" s="1"/>
  <c r="AG530" i="1" s="1"/>
  <c r="AF531" i="1" a="1"/>
  <c r="AF531" i="1" s="1"/>
  <c r="AG531" i="1" s="1"/>
  <c r="AF570" i="1" a="1"/>
  <c r="AF570" i="1" s="1"/>
  <c r="AG570" i="1" s="1"/>
  <c r="AF468" i="1" a="1"/>
  <c r="AF468" i="1" s="1"/>
  <c r="AG468" i="1" s="1"/>
  <c r="AF467" i="1" a="1"/>
  <c r="AF467" i="1" s="1"/>
  <c r="AG467" i="1" s="1"/>
  <c r="AF571" i="1" a="1"/>
  <c r="AF571" i="1" s="1"/>
  <c r="AG571" i="1" s="1"/>
  <c r="AF532" i="1" a="1"/>
  <c r="AF532" i="1" s="1"/>
  <c r="AG532" i="1" s="1"/>
  <c r="AF416" i="1" a="1"/>
  <c r="AF416" i="1" s="1"/>
  <c r="AG416" i="1" s="1"/>
  <c r="AF424" i="1" a="1"/>
  <c r="AF424" i="1" s="1"/>
  <c r="AG424" i="1" s="1"/>
  <c r="AF434" i="1" a="1"/>
  <c r="AF434" i="1" s="1"/>
  <c r="AG434" i="1" s="1"/>
  <c r="AF469" i="1" a="1"/>
  <c r="AF469" i="1" s="1"/>
  <c r="AG469" i="1" s="1"/>
  <c r="AF435" i="1" a="1"/>
  <c r="AF435" i="1" s="1"/>
  <c r="AG435" i="1" s="1"/>
  <c r="AF425" i="1" a="1"/>
  <c r="AF425" i="1" s="1"/>
  <c r="AG425" i="1" s="1"/>
  <c r="AF436" i="1" a="1"/>
  <c r="AF436" i="1" s="1"/>
  <c r="AG436" i="1" s="1"/>
  <c r="AF470" i="1" a="1"/>
  <c r="AF470" i="1" s="1"/>
  <c r="AG470" i="1" s="1"/>
  <c r="AF540" i="1" a="1"/>
  <c r="AF540" i="1" s="1"/>
  <c r="AG540" i="1" s="1"/>
  <c r="AF550" i="1" a="1"/>
  <c r="AF550" i="1" s="1"/>
  <c r="AG550" i="1" s="1"/>
  <c r="AF551" i="1" a="1"/>
  <c r="AF551" i="1" s="1"/>
  <c r="AG551" i="1" s="1"/>
  <c r="AF552" i="1" a="1"/>
  <c r="AF552" i="1" s="1"/>
  <c r="AG552" i="1" s="1"/>
  <c r="AF422" i="1" a="1"/>
  <c r="AF422" i="1" s="1"/>
  <c r="AG422" i="1" s="1"/>
  <c r="AF572" i="1" a="1"/>
  <c r="AF572" i="1" s="1"/>
  <c r="AG572" i="1" s="1"/>
  <c r="AF456" i="1" a="1"/>
  <c r="AF456" i="1" s="1"/>
  <c r="AG456" i="1" s="1"/>
  <c r="AF573" i="1" a="1"/>
  <c r="AF573" i="1" s="1"/>
  <c r="AG573" i="1" s="1"/>
  <c r="AF533" i="1" a="1"/>
  <c r="AF533" i="1" s="1"/>
  <c r="AG533" i="1" s="1"/>
  <c r="AF574" i="1" a="1"/>
  <c r="AF574" i="1" s="1"/>
  <c r="AG574" i="1" s="1"/>
  <c r="AF575" i="1" a="1"/>
  <c r="AF575" i="1" s="1"/>
  <c r="AG575" i="1" s="1"/>
  <c r="AF576" i="1" a="1"/>
  <c r="AF576" i="1" s="1"/>
  <c r="AG576" i="1" s="1"/>
  <c r="AF577" i="1" a="1"/>
  <c r="AF577" i="1" s="1"/>
  <c r="AG577" i="1" s="1"/>
  <c r="AF417" i="1" a="1"/>
  <c r="AF417" i="1" s="1"/>
  <c r="AG417" i="1" s="1"/>
  <c r="AF433" i="1" a="1"/>
  <c r="AF433" i="1" s="1"/>
  <c r="AG433" i="1" s="1"/>
  <c r="AF423" i="1" a="1"/>
  <c r="AF423" i="1" s="1"/>
  <c r="AG423" i="1" s="1"/>
  <c r="AF538" i="1" a="1"/>
  <c r="AF538" i="1" s="1"/>
  <c r="AG538" i="1" s="1"/>
  <c r="AF553" i="1" a="1"/>
  <c r="AF553" i="1" s="1"/>
  <c r="AG553" i="1" s="1"/>
  <c r="AF554" i="1" a="1"/>
  <c r="AF554" i="1" s="1"/>
  <c r="AG554" i="1" s="1"/>
  <c r="AF541" i="1" a="1"/>
  <c r="AF541" i="1" s="1"/>
  <c r="AG541" i="1" s="1"/>
  <c r="AF542" i="1" a="1"/>
  <c r="AF542" i="1" s="1"/>
  <c r="AG542" i="1" s="1"/>
  <c r="AF527" i="1" a="1"/>
  <c r="AF527" i="1" s="1"/>
  <c r="AG527" i="1" s="1"/>
  <c r="AF543" i="1" a="1"/>
  <c r="AF543" i="1" s="1"/>
  <c r="AG543" i="1" s="1"/>
  <c r="AF544" i="1" a="1"/>
  <c r="AF544" i="1" s="1"/>
  <c r="AG544" i="1" s="1"/>
  <c r="AF545" i="1" a="1"/>
  <c r="AF545" i="1" s="1"/>
  <c r="AG545" i="1" s="1"/>
  <c r="AF327" i="1" a="1"/>
  <c r="AF327" i="1" s="1"/>
  <c r="AG327" i="1" s="1"/>
  <c r="AF363" i="1" a="1"/>
  <c r="AF363" i="1" s="1"/>
  <c r="AG363" i="1" s="1"/>
  <c r="AF326" i="1" a="1"/>
  <c r="AF326" i="1" s="1"/>
  <c r="AG326" i="1" s="1"/>
  <c r="AF354" i="1" a="1"/>
  <c r="AF354" i="1" s="1"/>
  <c r="AG354" i="1" s="1"/>
  <c r="AF166" i="1" a="1"/>
  <c r="AF166" i="1" s="1"/>
  <c r="AG166" i="1" s="1"/>
  <c r="AF164" i="1" a="1"/>
  <c r="AF164" i="1" s="1"/>
  <c r="AG164" i="1" s="1"/>
  <c r="AF534" i="1" a="1"/>
  <c r="AF534" i="1" s="1"/>
  <c r="AG534" i="1" s="1"/>
  <c r="AF578" i="1" a="1"/>
  <c r="AF578" i="1" s="1"/>
  <c r="AG578" i="1" s="1"/>
  <c r="AF535" i="1" a="1"/>
  <c r="AF535" i="1" s="1"/>
  <c r="AG535" i="1" s="1"/>
  <c r="AF144" i="1" a="1"/>
  <c r="AF144" i="1" s="1"/>
  <c r="AG144" i="1" s="1"/>
  <c r="AF145" i="1" a="1"/>
  <c r="AF145" i="1" s="1"/>
  <c r="AG145" i="1" s="1"/>
  <c r="AF146" i="1" a="1"/>
  <c r="AF146" i="1" s="1"/>
  <c r="AG146" i="1" s="1"/>
  <c r="AF130" i="1" a="1"/>
  <c r="AF130" i="1" s="1"/>
  <c r="AG130" i="1" s="1"/>
  <c r="AF129" i="1" a="1"/>
  <c r="AF129" i="1" s="1"/>
  <c r="AG129" i="1" s="1"/>
  <c r="AF128" i="1" a="1"/>
  <c r="AF128" i="1" s="1"/>
  <c r="AG128" i="1" s="1"/>
  <c r="AF284" i="1" a="1"/>
  <c r="AF284" i="1" s="1"/>
  <c r="AG284" i="1" s="1"/>
  <c r="AF362" i="1" a="1"/>
  <c r="AF362" i="1" s="1"/>
  <c r="AG362" i="1" s="1"/>
  <c r="AF344" i="1" a="1"/>
  <c r="AF344" i="1" s="1"/>
  <c r="AG344" i="1" s="1"/>
  <c r="AF546" i="1" a="1"/>
  <c r="AF546" i="1" s="1"/>
  <c r="AG546" i="1" s="1"/>
  <c r="AF539" i="1" a="1"/>
  <c r="AF539" i="1" s="1"/>
  <c r="AG539" i="1" s="1"/>
  <c r="AF547" i="1" a="1"/>
  <c r="AF547" i="1" s="1"/>
  <c r="AG547" i="1" s="1"/>
  <c r="AF579" i="1" a="1"/>
  <c r="AF579" i="1" s="1"/>
  <c r="AG579" i="1" s="1"/>
  <c r="AF580" i="1" a="1"/>
  <c r="AF580" i="1" s="1"/>
  <c r="AG580" i="1" s="1"/>
  <c r="AF581" i="1" a="1"/>
  <c r="AF581" i="1" s="1"/>
  <c r="AG581" i="1" s="1"/>
  <c r="AF516" i="1" a="1"/>
  <c r="AF516" i="1" s="1"/>
  <c r="AG516" i="1" s="1"/>
  <c r="AF517" i="1" a="1"/>
  <c r="AF517" i="1" s="1"/>
  <c r="AG517" i="1" s="1"/>
  <c r="AF518" i="1" a="1"/>
  <c r="AF518" i="1" s="1"/>
  <c r="AG518" i="1" s="1"/>
  <c r="AF519" i="1" a="1"/>
  <c r="AF519" i="1" s="1"/>
  <c r="AG519" i="1" s="1"/>
  <c r="AF520" i="1" a="1"/>
  <c r="AF520" i="1" s="1"/>
  <c r="AG520" i="1" s="1"/>
  <c r="AF521" i="1" a="1"/>
  <c r="AF521" i="1" s="1"/>
  <c r="AG521" i="1" s="1"/>
  <c r="AF522" i="1" a="1"/>
  <c r="AF522" i="1" s="1"/>
  <c r="AG522" i="1" s="1"/>
  <c r="AF523" i="1" a="1"/>
  <c r="AF523" i="1" s="1"/>
  <c r="AG523" i="1" s="1"/>
  <c r="AF524" i="1" a="1"/>
  <c r="AF524" i="1" s="1"/>
  <c r="AG524" i="1" s="1"/>
  <c r="AF525" i="1" a="1"/>
  <c r="AF525" i="1" s="1"/>
  <c r="AG525" i="1" s="1"/>
  <c r="AD84" i="1" a="1"/>
  <c r="AD84" i="1" s="1"/>
  <c r="AD452" i="1" a="1"/>
  <c r="AD452" i="1" s="1"/>
  <c r="AE452" i="1" s="1"/>
  <c r="AD428" i="1" a="1"/>
  <c r="AD428" i="1" s="1"/>
  <c r="AE428" i="1" s="1"/>
  <c r="AD356" i="1" a="1"/>
  <c r="AD356" i="1" s="1"/>
  <c r="AE356" i="1" s="1"/>
  <c r="AD461" i="1" a="1"/>
  <c r="AD461" i="1" s="1"/>
  <c r="AD393" i="1" a="1"/>
  <c r="AD393" i="1" s="1"/>
  <c r="AE393" i="1" s="1"/>
  <c r="AD314" i="1" a="1"/>
  <c r="AD314" i="1" s="1"/>
  <c r="AE314" i="1" s="1"/>
  <c r="AD36" i="1" a="1"/>
  <c r="AD36" i="1" s="1"/>
  <c r="AE36" i="1" s="1"/>
  <c r="AD92" i="1" a="1"/>
  <c r="AD92" i="1" s="1"/>
  <c r="AE92" i="1" s="1"/>
  <c r="AD56" i="1" a="1"/>
  <c r="AD56" i="1" s="1"/>
  <c r="AD508" i="1" a="1"/>
  <c r="AD508" i="1" s="1"/>
  <c r="AE508" i="1" s="1"/>
  <c r="AD60" i="1" a="1"/>
  <c r="AD60" i="1" s="1"/>
  <c r="AE60" i="1" s="1"/>
  <c r="AD106" i="1" a="1"/>
  <c r="AD106" i="1" s="1"/>
  <c r="AD246" i="1" a="1"/>
  <c r="AD246" i="1" s="1"/>
  <c r="AE246" i="1" s="1"/>
  <c r="AD20" i="1" a="1"/>
  <c r="AD20" i="1" s="1"/>
  <c r="AD117" i="1" a="1"/>
  <c r="AD117" i="1" s="1"/>
  <c r="AD118" i="1" a="1"/>
  <c r="AD118" i="1" s="1"/>
  <c r="AE118" i="1" s="1"/>
  <c r="AD161" i="1" a="1"/>
  <c r="AD161" i="1" s="1"/>
  <c r="AD176" i="1" a="1"/>
  <c r="AD176" i="1" s="1"/>
  <c r="AE176" i="1" s="1"/>
  <c r="AD141" i="1" a="1"/>
  <c r="AD141" i="1" s="1"/>
  <c r="AD131" i="1" a="1"/>
  <c r="AD131" i="1" s="1"/>
  <c r="AE131" i="1" s="1"/>
  <c r="AD301" i="1" a="1"/>
  <c r="AD301" i="1" s="1"/>
  <c r="AD483" i="1" a="1"/>
  <c r="AD483" i="1" s="1"/>
  <c r="AD16" i="1" a="1"/>
  <c r="AD16" i="1" s="1"/>
  <c r="AE16" i="1" s="1"/>
  <c r="AD442" i="1" a="1"/>
  <c r="AD442" i="1" s="1"/>
  <c r="AE442" i="1" s="1"/>
  <c r="AD367" i="1" a="1"/>
  <c r="AD367" i="1" s="1"/>
  <c r="AE367" i="1" s="1"/>
  <c r="AD426" i="1" a="1"/>
  <c r="AD426" i="1" s="1"/>
  <c r="AD429" i="1" a="1"/>
  <c r="AD429" i="1" s="1"/>
  <c r="AE429" i="1" s="1"/>
  <c r="AD438" i="1" a="1"/>
  <c r="AD438" i="1" s="1"/>
  <c r="AE438" i="1" s="1"/>
  <c r="AD505" i="1" a="1"/>
  <c r="AD505" i="1"/>
  <c r="AE505" i="1" s="1"/>
  <c r="AD372" i="1" a="1"/>
  <c r="AD372" i="1" s="1"/>
  <c r="AE372" i="1" s="1"/>
  <c r="AD365" i="1" a="1"/>
  <c r="AD365" i="1" s="1"/>
  <c r="AD99" i="1" a="1"/>
  <c r="AD99" i="1" s="1"/>
  <c r="AE99" i="1" s="1"/>
  <c r="AD484" i="1" a="1"/>
  <c r="AD484" i="1" s="1"/>
  <c r="AE484" i="1" s="1"/>
  <c r="AD10" i="1" a="1"/>
  <c r="AD10" i="1" s="1"/>
  <c r="AE10" i="1" s="1"/>
  <c r="AD395" i="1" a="1"/>
  <c r="AD395" i="1" s="1"/>
  <c r="AD474" i="1" a="1"/>
  <c r="AD474" i="1" s="1"/>
  <c r="AD221" i="1" a="1"/>
  <c r="AD221" i="1" s="1"/>
  <c r="AE221" i="1" s="1"/>
  <c r="AD443" i="1" a="1"/>
  <c r="AD443" i="1" s="1"/>
  <c r="AE443" i="1" s="1"/>
  <c r="AD206" i="1" a="1"/>
  <c r="AD206" i="1" s="1"/>
  <c r="AE206" i="1" s="1"/>
  <c r="AD485" i="1" a="1"/>
  <c r="AD485" i="1" s="1"/>
  <c r="AD407" i="1" a="1"/>
  <c r="AD407" i="1" s="1"/>
  <c r="AD71" i="1" a="1"/>
  <c r="AD71" i="1" s="1"/>
  <c r="AE71" i="1" s="1"/>
  <c r="AD412" i="1" a="1"/>
  <c r="AD412" i="1" s="1"/>
  <c r="AE412" i="1" s="1"/>
  <c r="AD310" i="1" a="1"/>
  <c r="AD310" i="1" s="1"/>
  <c r="AE310" i="1" s="1"/>
  <c r="AD316" i="1" a="1"/>
  <c r="AD316" i="1" s="1"/>
  <c r="AD315" i="1" a="1"/>
  <c r="AD315" i="1" s="1"/>
  <c r="AD345" i="1" a="1"/>
  <c r="AD345" i="1" s="1"/>
  <c r="AD419" i="1" a="1"/>
  <c r="AD419" i="1" s="1"/>
  <c r="AD58" i="1" a="1"/>
  <c r="AD58" i="1" s="1"/>
  <c r="AD93" i="1" a="1"/>
  <c r="AD93" i="1" s="1"/>
  <c r="AE93" i="1" s="1"/>
  <c r="AD390" i="1" a="1"/>
  <c r="AD390" i="1" s="1"/>
  <c r="AD62" i="1" a="1"/>
  <c r="AD62" i="1" s="1"/>
  <c r="AD7" i="1" a="1"/>
  <c r="AD7" i="1" s="1"/>
  <c r="AE7" i="1" s="1"/>
  <c r="AD88" i="1" a="1"/>
  <c r="AD88" i="1" s="1"/>
  <c r="AE88" i="1" s="1"/>
  <c r="AD219" i="1" a="1"/>
  <c r="AD219" i="1" s="1"/>
  <c r="AD160" i="1" a="1"/>
  <c r="AD160" i="1" s="1"/>
  <c r="AE160" i="1" s="1"/>
  <c r="AD127" i="1" a="1"/>
  <c r="AD127" i="1" s="1"/>
  <c r="AD410" i="1" a="1"/>
  <c r="AD410" i="1" s="1"/>
  <c r="AD486" i="1" a="1"/>
  <c r="AD486" i="1" s="1"/>
  <c r="AD197" i="1" a="1"/>
  <c r="AD197" i="1" s="1"/>
  <c r="AD198" i="1" a="1"/>
  <c r="AD198" i="1" s="1"/>
  <c r="AE198" i="1" s="1"/>
  <c r="AD8" i="1" a="1"/>
  <c r="AD8" i="1" s="1"/>
  <c r="AD205" i="1" a="1"/>
  <c r="AD205" i="1" s="1"/>
  <c r="AD180" i="1" a="1"/>
  <c r="AD180" i="1" s="1"/>
  <c r="AE180" i="1" s="1"/>
  <c r="AD195" i="1" a="1"/>
  <c r="AD195" i="1" s="1"/>
  <c r="AE195" i="1" s="1"/>
  <c r="AD323" i="1" a="1"/>
  <c r="AD323" i="1" s="1"/>
  <c r="AE323" i="1" s="1"/>
  <c r="AD132" i="1" a="1"/>
  <c r="AD132" i="1" s="1"/>
  <c r="AD275" i="1" a="1"/>
  <c r="AD275" i="1" s="1"/>
  <c r="AE275" i="1" s="1"/>
  <c r="AD398" i="1" a="1"/>
  <c r="AD398" i="1" s="1"/>
  <c r="AD9" i="1" a="1"/>
  <c r="AD9" i="1" s="1"/>
  <c r="AE9" i="1" s="1"/>
  <c r="AD309" i="1" a="1"/>
  <c r="AD309" i="1" s="1"/>
  <c r="AD371" i="1" a="1"/>
  <c r="AD371" i="1" s="1"/>
  <c r="AE371" i="1" s="1"/>
  <c r="AD373" i="1" a="1"/>
  <c r="AD373" i="1" s="1"/>
  <c r="AD382" i="1" a="1"/>
  <c r="AD382" i="1" s="1"/>
  <c r="AD377" i="1" a="1"/>
  <c r="AD377" i="1" s="1"/>
  <c r="AD238" i="1" a="1"/>
  <c r="AD238" i="1" s="1"/>
  <c r="AD285" i="1" a="1"/>
  <c r="AD285" i="1" s="1"/>
  <c r="AE285" i="1" s="1"/>
  <c r="AD376" i="1" a="1"/>
  <c r="AD376" i="1" s="1"/>
  <c r="AE376" i="1" s="1"/>
  <c r="AD355" i="1" a="1"/>
  <c r="AD355" i="1" s="1"/>
  <c r="AD379" i="1" a="1"/>
  <c r="AD379" i="1" s="1"/>
  <c r="AE379" i="1" s="1"/>
  <c r="AD383" i="1" a="1"/>
  <c r="AD383" i="1" s="1"/>
  <c r="AD30" i="1" a="1"/>
  <c r="AD30" i="1" s="1"/>
  <c r="AE30" i="1" s="1"/>
  <c r="AD459" i="1" a="1"/>
  <c r="AD459" i="1" s="1"/>
  <c r="AD384" i="1" a="1"/>
  <c r="AD384" i="1" s="1"/>
  <c r="AD324" i="1" a="1"/>
  <c r="AD324" i="1" s="1"/>
  <c r="AD463" i="1" a="1"/>
  <c r="AD463" i="1" s="1"/>
  <c r="AD37" i="1" a="1"/>
  <c r="AD37" i="1" s="1"/>
  <c r="AD4" i="1" a="1"/>
  <c r="AD4" i="1" s="1"/>
  <c r="AD111" i="1" a="1"/>
  <c r="AD111" i="1" s="1"/>
  <c r="AD244" i="1" a="1"/>
  <c r="AD244" i="1" s="1"/>
  <c r="AE244" i="1" s="1"/>
  <c r="AD213" i="1" a="1"/>
  <c r="AD213" i="1" s="1"/>
  <c r="AD280" i="1" a="1"/>
  <c r="AD280" i="1" s="1"/>
  <c r="AE280" i="1" s="1"/>
  <c r="AD121" i="1" a="1"/>
  <c r="AD121" i="1" s="1"/>
  <c r="AE121" i="1" s="1"/>
  <c r="AD169" i="1" a="1"/>
  <c r="AD169" i="1" s="1"/>
  <c r="AD162" i="1" a="1"/>
  <c r="AD162" i="1" s="1"/>
  <c r="AD199" i="1" a="1"/>
  <c r="AD199" i="1" s="1"/>
  <c r="AD480" i="1" a="1"/>
  <c r="AD480" i="1" s="1"/>
  <c r="AD509" i="1" a="1"/>
  <c r="AD509" i="1" s="1"/>
  <c r="AE509" i="1" s="1"/>
  <c r="AD385" i="1" a="1"/>
  <c r="AD385" i="1" s="1"/>
  <c r="AE385" i="1" s="1"/>
  <c r="AD87" i="1" a="1"/>
  <c r="AD87" i="1" s="1"/>
  <c r="AD57" i="1" a="1"/>
  <c r="AD57" i="1" s="1"/>
  <c r="AE57" i="1" s="1"/>
  <c r="AD370" i="1" a="1"/>
  <c r="AD370" i="1" s="1"/>
  <c r="AE370" i="1" s="1"/>
  <c r="AD329" i="1" a="1"/>
  <c r="AD329" i="1" s="1"/>
  <c r="AE329" i="1" s="1"/>
  <c r="AD462" i="1" a="1"/>
  <c r="AD462" i="1" s="1"/>
  <c r="AE462" i="1" s="1"/>
  <c r="AD22" i="1" a="1"/>
  <c r="AD22" i="1" s="1"/>
  <c r="AE22" i="1" s="1"/>
  <c r="AD120" i="1" a="1"/>
  <c r="AD120" i="1" s="1"/>
  <c r="AE120" i="1" s="1"/>
  <c r="AD143" i="1" a="1"/>
  <c r="AD143" i="1" s="1"/>
  <c r="AE143" i="1" s="1"/>
  <c r="AD263" i="1" a="1"/>
  <c r="AD263" i="1" s="1"/>
  <c r="AE263" i="1" s="1"/>
  <c r="AD409" i="1" a="1"/>
  <c r="AD409" i="1" s="1"/>
  <c r="AE409" i="1" s="1"/>
  <c r="AD440" i="1" a="1"/>
  <c r="AD440" i="1" s="1"/>
  <c r="AD430" i="1" a="1"/>
  <c r="AD430" i="1" s="1"/>
  <c r="AE430" i="1" s="1"/>
  <c r="AD40" i="1" a="1"/>
  <c r="AD40" i="1" s="1"/>
  <c r="AD173" i="1" a="1"/>
  <c r="AD173" i="1" s="1"/>
  <c r="AE173" i="1" s="1"/>
  <c r="AD270" i="1" a="1"/>
  <c r="AD270" i="1" s="1"/>
  <c r="AE270" i="1" s="1"/>
  <c r="AD273" i="1" a="1"/>
  <c r="AD273" i="1" s="1"/>
  <c r="AE273" i="1" s="1"/>
  <c r="AD151" i="1" a="1"/>
  <c r="AD151" i="1" s="1"/>
  <c r="AE151" i="1" s="1"/>
  <c r="AD89" i="1" a="1"/>
  <c r="AD89" i="1" s="1"/>
  <c r="AE89" i="1" s="1"/>
  <c r="AD39" i="1" a="1"/>
  <c r="AD39" i="1" s="1"/>
  <c r="AD444" i="1" a="1"/>
  <c r="AD444" i="1" s="1"/>
  <c r="AE444" i="1" s="1"/>
  <c r="AD510" i="1" a="1"/>
  <c r="AD510" i="1" s="1"/>
  <c r="AE510" i="1" s="1"/>
  <c r="AD68" i="1" a="1"/>
  <c r="AD68" i="1" s="1"/>
  <c r="AE68" i="1" s="1"/>
  <c r="AD260" i="1" a="1"/>
  <c r="AD260" i="1" s="1"/>
  <c r="AD185" i="1" a="1"/>
  <c r="AD185" i="1" s="1"/>
  <c r="AE185" i="1" s="1"/>
  <c r="AD156" i="1" a="1"/>
  <c r="AD156" i="1" s="1"/>
  <c r="AE156" i="1" s="1"/>
  <c r="AD133" i="1" a="1"/>
  <c r="AD133" i="1" s="1"/>
  <c r="AE133" i="1" s="1"/>
  <c r="AD104" i="1" a="1"/>
  <c r="AD104" i="1" s="1"/>
  <c r="AE104" i="1" s="1"/>
  <c r="AD24" i="1" a="1"/>
  <c r="AD24" i="1" s="1"/>
  <c r="AE24" i="1" s="1"/>
  <c r="AD45" i="1" a="1"/>
  <c r="AD45" i="1" s="1"/>
  <c r="AE45" i="1" s="1"/>
  <c r="AD41" i="1" a="1"/>
  <c r="AD41" i="1" s="1"/>
  <c r="AE41" i="1" s="1"/>
  <c r="AD277" i="1" a="1"/>
  <c r="AD277" i="1" s="1"/>
  <c r="AE277" i="1" s="1"/>
  <c r="AD232" i="1" a="1"/>
  <c r="AD232" i="1" s="1"/>
  <c r="AE232" i="1" s="1"/>
  <c r="AD503" i="1" a="1"/>
  <c r="AD503" i="1" s="1"/>
  <c r="AE503" i="1" s="1"/>
  <c r="AD288" i="1" a="1"/>
  <c r="AD288" i="1" s="1"/>
  <c r="AE288" i="1" s="1"/>
  <c r="AD15" i="1" a="1"/>
  <c r="AD15" i="1" s="1"/>
  <c r="AE15" i="1" s="1"/>
  <c r="AD359" i="1" a="1"/>
  <c r="AD359" i="1" s="1"/>
  <c r="AE359" i="1" s="1"/>
  <c r="AD357" i="1" a="1"/>
  <c r="AD357" i="1" s="1"/>
  <c r="AE357" i="1" s="1"/>
  <c r="AD343" i="1" a="1"/>
  <c r="AD343" i="1" s="1"/>
  <c r="AE343" i="1" s="1"/>
  <c r="AD448" i="1" a="1"/>
  <c r="AD448" i="1" s="1"/>
  <c r="AE448" i="1" s="1"/>
  <c r="AD35" i="1" a="1"/>
  <c r="AD35" i="1" s="1"/>
  <c r="AE35" i="1" s="1"/>
  <c r="AD302" i="1" a="1"/>
  <c r="AD302" i="1" s="1"/>
  <c r="AE302" i="1" s="1"/>
  <c r="AD14" i="1" a="1"/>
  <c r="AD14" i="1" s="1"/>
  <c r="AE14" i="1" s="1"/>
  <c r="AD69" i="1" a="1"/>
  <c r="AD69" i="1" s="1"/>
  <c r="AE69" i="1" s="1"/>
  <c r="AD165" i="1" a="1"/>
  <c r="AD165" i="1" s="1"/>
  <c r="AE165" i="1" s="1"/>
  <c r="AD243" i="1" a="1"/>
  <c r="AD243" i="1" s="1"/>
  <c r="AE243" i="1" s="1"/>
  <c r="AD255" i="1" a="1"/>
  <c r="AD255" i="1" s="1"/>
  <c r="AE255" i="1" s="1"/>
  <c r="AD218" i="1" a="1"/>
  <c r="AD218" i="1" s="1"/>
  <c r="AE218" i="1" s="1"/>
  <c r="AD51" i="1" a="1"/>
  <c r="AD51" i="1" s="1"/>
  <c r="AE51" i="1" s="1"/>
  <c r="AD317" i="1" a="1"/>
  <c r="AD317" i="1" s="1"/>
  <c r="AE317" i="1" s="1"/>
  <c r="AD318" i="1" a="1"/>
  <c r="AD318" i="1" s="1"/>
  <c r="AE318" i="1" s="1"/>
  <c r="AD319" i="1" a="1"/>
  <c r="AD319" i="1" s="1"/>
  <c r="AE319" i="1" s="1"/>
  <c r="AD109" i="1" a="1"/>
  <c r="AD109" i="1" s="1"/>
  <c r="AE109" i="1" s="1"/>
  <c r="AD18" i="1" a="1"/>
  <c r="AD18" i="1" s="1"/>
  <c r="AE18" i="1" s="1"/>
  <c r="AD32" i="1" a="1"/>
  <c r="AD32" i="1" s="1"/>
  <c r="AE32" i="1" s="1"/>
  <c r="AD479" i="1" a="1"/>
  <c r="AD479" i="1" s="1"/>
  <c r="AE479" i="1" s="1"/>
  <c r="AD78" i="1" a="1"/>
  <c r="AD78" i="1" s="1"/>
  <c r="AE78" i="1" s="1"/>
  <c r="AD230" i="1" a="1"/>
  <c r="AD230" i="1" s="1"/>
  <c r="AE230" i="1" s="1"/>
  <c r="AD250" i="1" a="1"/>
  <c r="AD250" i="1" s="1"/>
  <c r="AE250" i="1" s="1"/>
  <c r="AD179" i="1" a="1"/>
  <c r="AD179" i="1" s="1"/>
  <c r="AE179" i="1" s="1"/>
  <c r="AD228" i="1" a="1"/>
  <c r="AD228" i="1" s="1"/>
  <c r="AE228" i="1" s="1"/>
  <c r="AD366" i="1" a="1"/>
  <c r="AD366" i="1" s="1"/>
  <c r="AE366" i="1" s="1"/>
  <c r="AD13" i="1" a="1"/>
  <c r="AD13" i="1" s="1"/>
  <c r="AE13" i="1" s="1"/>
  <c r="AD44" i="1" a="1"/>
  <c r="AD44" i="1" s="1"/>
  <c r="AE44" i="1" s="1"/>
  <c r="AD226" i="1" a="1"/>
  <c r="AD226" i="1" s="1"/>
  <c r="AE226" i="1" s="1"/>
  <c r="AD360" i="1" a="1"/>
  <c r="AD360" i="1" s="1"/>
  <c r="AE360" i="1" s="1"/>
  <c r="AD265" i="1" a="1"/>
  <c r="AD265" i="1" s="1"/>
  <c r="AE265" i="1" s="1"/>
  <c r="AD294" i="1" a="1"/>
  <c r="AD294" i="1" s="1"/>
  <c r="AE294" i="1" s="1"/>
  <c r="AD453" i="1" a="1"/>
  <c r="AD453" i="1" s="1"/>
  <c r="AE453" i="1" s="1"/>
  <c r="AD73" i="1" a="1"/>
  <c r="AD73" i="1" s="1"/>
  <c r="AE73" i="1" s="1"/>
  <c r="AD82" i="1" a="1"/>
  <c r="AD82" i="1" s="1"/>
  <c r="AE82" i="1" s="1"/>
  <c r="AD420" i="1" a="1"/>
  <c r="AD420" i="1" s="1"/>
  <c r="AE420" i="1" s="1"/>
  <c r="AD450" i="1" a="1"/>
  <c r="AD450" i="1" s="1"/>
  <c r="AE450" i="1" s="1"/>
  <c r="AD464" i="1" a="1"/>
  <c r="AD464" i="1" s="1"/>
  <c r="AE464" i="1" s="1"/>
  <c r="AD50" i="1" a="1"/>
  <c r="AD50" i="1" s="1"/>
  <c r="AE50" i="1" s="1"/>
  <c r="AD300" i="1" a="1"/>
  <c r="AD300" i="1" s="1"/>
  <c r="AE300" i="1" s="1"/>
  <c r="AD102" i="1" a="1"/>
  <c r="AD102" i="1" s="1"/>
  <c r="AE102" i="1" s="1"/>
  <c r="AD55" i="1" a="1"/>
  <c r="AD55" i="1" s="1"/>
  <c r="AE55" i="1" s="1"/>
  <c r="AD368" i="1" a="1"/>
  <c r="AD368" i="1" s="1"/>
  <c r="AE368" i="1" s="1"/>
  <c r="AD380" i="1" a="1"/>
  <c r="AD380" i="1" s="1"/>
  <c r="AE380" i="1" s="1"/>
  <c r="AD126" i="1" a="1"/>
  <c r="AD126" i="1" s="1"/>
  <c r="AE126" i="1" s="1"/>
  <c r="AD83" i="1" a="1"/>
  <c r="AD83" i="1" s="1"/>
  <c r="AE83" i="1" s="1"/>
  <c r="AD290" i="1" a="1"/>
  <c r="AD290" i="1" s="1"/>
  <c r="AE290" i="1" s="1"/>
  <c r="AD289" i="1" a="1"/>
  <c r="AD289" i="1" s="1"/>
  <c r="AE289" i="1" s="1"/>
  <c r="AD311" i="1" a="1"/>
  <c r="AD311" i="1" s="1"/>
  <c r="AE311" i="1" s="1"/>
  <c r="AD458" i="1" a="1"/>
  <c r="AD458" i="1" s="1"/>
  <c r="AE458" i="1" s="1"/>
  <c r="AD293" i="1" a="1"/>
  <c r="AD293" i="1" s="1"/>
  <c r="AE293" i="1" s="1"/>
  <c r="AD85" i="1" a="1"/>
  <c r="AD85" i="1" s="1"/>
  <c r="AE85" i="1" s="1"/>
  <c r="AD101" i="1" a="1"/>
  <c r="AD101" i="1" s="1"/>
  <c r="AE101" i="1" s="1"/>
  <c r="AD204" i="1" a="1"/>
  <c r="AD204" i="1" s="1"/>
  <c r="AE204" i="1" s="1"/>
  <c r="AD163" i="1" a="1"/>
  <c r="AD163" i="1" s="1"/>
  <c r="AE163" i="1" s="1"/>
  <c r="AD148" i="1" a="1"/>
  <c r="AD148" i="1" s="1"/>
  <c r="AE148" i="1" s="1"/>
  <c r="AD77" i="1" a="1"/>
  <c r="AD77" i="1" s="1"/>
  <c r="AE77" i="1" s="1"/>
  <c r="AD272" i="1" a="1"/>
  <c r="AD272" i="1" s="1"/>
  <c r="AE272" i="1" s="1"/>
  <c r="AD330" i="1" a="1"/>
  <c r="AD330" i="1" s="1"/>
  <c r="AE330" i="1" s="1"/>
  <c r="AD306" i="1" a="1"/>
  <c r="AD306" i="1" s="1"/>
  <c r="AE306" i="1" s="1"/>
  <c r="AD312" i="1" a="1"/>
  <c r="AD312" i="1" s="1"/>
  <c r="AE312" i="1" s="1"/>
  <c r="AD325" i="1" a="1"/>
  <c r="AD325" i="1" s="1"/>
  <c r="AE325" i="1" s="1"/>
  <c r="AD399" i="1" a="1"/>
  <c r="AD399" i="1" s="1"/>
  <c r="AE399" i="1" s="1"/>
  <c r="AD26" i="1" a="1"/>
  <c r="AD26" i="1" s="1"/>
  <c r="AE26" i="1" s="1"/>
  <c r="AD506" i="1" a="1"/>
  <c r="AD506" i="1" s="1"/>
  <c r="AE506" i="1" s="1"/>
  <c r="AD487" i="1" a="1"/>
  <c r="AD487" i="1" s="1"/>
  <c r="AE487" i="1" s="1"/>
  <c r="AD415" i="1" a="1"/>
  <c r="AD415" i="1" s="1"/>
  <c r="AE415" i="1" s="1"/>
  <c r="AD98" i="1" a="1"/>
  <c r="AD98" i="1" s="1"/>
  <c r="AE98" i="1" s="1"/>
  <c r="AD80" i="1" a="1"/>
  <c r="AD80" i="1" s="1"/>
  <c r="AE80" i="1" s="1"/>
  <c r="AD233" i="1" a="1"/>
  <c r="AD233" i="1" s="1"/>
  <c r="AE233" i="1" s="1"/>
  <c r="AD97" i="1" a="1"/>
  <c r="AD97" i="1" s="1"/>
  <c r="AE97" i="1" s="1"/>
  <c r="AD86" i="1" a="1"/>
  <c r="AD86" i="1" s="1"/>
  <c r="AE86" i="1" s="1"/>
  <c r="AD79" i="1" a="1"/>
  <c r="AD79" i="1" s="1"/>
  <c r="AE79" i="1" s="1"/>
  <c r="AD212" i="1" a="1"/>
  <c r="AD212" i="1" s="1"/>
  <c r="AE212" i="1" s="1"/>
  <c r="AD207" i="1" a="1"/>
  <c r="AD207" i="1" s="1"/>
  <c r="AE207" i="1" s="1"/>
  <c r="AD340" i="1" a="1"/>
  <c r="AD340" i="1" s="1"/>
  <c r="AE340" i="1" s="1"/>
  <c r="AD47" i="1" a="1"/>
  <c r="AD47" i="1" s="1"/>
  <c r="AE47" i="1" s="1"/>
  <c r="AD291" i="1" a="1"/>
  <c r="AD291" i="1" s="1"/>
  <c r="AE291" i="1" s="1"/>
  <c r="AD74" i="1" a="1"/>
  <c r="AD74" i="1" s="1"/>
  <c r="AE74" i="1" s="1"/>
  <c r="AD90" i="1" a="1"/>
  <c r="AD90" i="1" s="1"/>
  <c r="AE90" i="1" s="1"/>
  <c r="AD61" i="1" a="1"/>
  <c r="AD61" i="1" s="1"/>
  <c r="AE61" i="1" s="1"/>
  <c r="AD70" i="1" a="1"/>
  <c r="AD70" i="1" s="1"/>
  <c r="AE70" i="1" s="1"/>
  <c r="AD23" i="1" a="1"/>
  <c r="AD23" i="1" s="1"/>
  <c r="AE23" i="1" s="1"/>
  <c r="AD234" i="1" a="1"/>
  <c r="AD234" i="1" s="1"/>
  <c r="AE234" i="1" s="1"/>
  <c r="AD159" i="1" a="1"/>
  <c r="AD159" i="1" s="1"/>
  <c r="AE159" i="1" s="1"/>
  <c r="AD511" i="1" a="1"/>
  <c r="AD511" i="1" s="1"/>
  <c r="AE511" i="1" s="1"/>
  <c r="AD338" i="1" a="1"/>
  <c r="AD338" i="1" s="1"/>
  <c r="AE338" i="1" s="1"/>
  <c r="AD353" i="1" a="1"/>
  <c r="AD353" i="1" s="1"/>
  <c r="AE353" i="1" s="1"/>
  <c r="AD445" i="1" a="1"/>
  <c r="AD445" i="1" s="1"/>
  <c r="AE445" i="1" s="1"/>
  <c r="AD114" i="1" a="1"/>
  <c r="AD114" i="1" s="1"/>
  <c r="AE114" i="1" s="1"/>
  <c r="AD54" i="1" a="1"/>
  <c r="AD54" i="1" s="1"/>
  <c r="AE54" i="1" s="1"/>
  <c r="AD149" i="1" a="1"/>
  <c r="AD149" i="1" s="1"/>
  <c r="AE149" i="1" s="1"/>
  <c r="AD135" i="1" a="1"/>
  <c r="AD135" i="1" s="1"/>
  <c r="AE135" i="1" s="1"/>
  <c r="AD134" i="1" a="1"/>
  <c r="AD134" i="1" s="1"/>
  <c r="AE134" i="1" s="1"/>
  <c r="AD136" i="1" a="1"/>
  <c r="AD136" i="1" s="1"/>
  <c r="AE136" i="1" s="1"/>
  <c r="AD512" i="1" a="1"/>
  <c r="AD512" i="1" s="1"/>
  <c r="AE512" i="1" s="1"/>
  <c r="AD72" i="1" a="1"/>
  <c r="AD72" i="1" s="1"/>
  <c r="AE72" i="1" s="1"/>
  <c r="AD396" i="1" a="1"/>
  <c r="AD396" i="1" s="1"/>
  <c r="AE396" i="1" s="1"/>
  <c r="AD513" i="1" a="1"/>
  <c r="AD513" i="1" s="1"/>
  <c r="AE513" i="1" s="1"/>
  <c r="AD5" i="1" a="1"/>
  <c r="AD5" i="1" s="1"/>
  <c r="AE5" i="1" s="1"/>
  <c r="AD267" i="1" a="1"/>
  <c r="AD267" i="1" s="1"/>
  <c r="AE267" i="1" s="1"/>
  <c r="AD264" i="1" a="1"/>
  <c r="AD264" i="1" s="1"/>
  <c r="AE264" i="1" s="1"/>
  <c r="AD225" i="1" a="1"/>
  <c r="AD225" i="1" s="1"/>
  <c r="AE225" i="1" s="1"/>
  <c r="AD259" i="1" a="1"/>
  <c r="AD259" i="1" s="1"/>
  <c r="AE259" i="1" s="1"/>
  <c r="AD181" i="1" a="1"/>
  <c r="AD181" i="1" s="1"/>
  <c r="AE181" i="1" s="1"/>
  <c r="AD268" i="1" a="1"/>
  <c r="AD268" i="1" s="1"/>
  <c r="AE268" i="1" s="1"/>
  <c r="AD261" i="1" a="1"/>
  <c r="AD261" i="1" s="1"/>
  <c r="AE261" i="1" s="1"/>
  <c r="AD231" i="1" a="1"/>
  <c r="AD231" i="1" s="1"/>
  <c r="AE231" i="1" s="1"/>
  <c r="AD276" i="1" a="1"/>
  <c r="AD276" i="1" s="1"/>
  <c r="AE276" i="1" s="1"/>
  <c r="AD182" i="1" a="1"/>
  <c r="AD182" i="1" s="1"/>
  <c r="AE182" i="1" s="1"/>
  <c r="AD177" i="1" a="1"/>
  <c r="AD177" i="1" s="1"/>
  <c r="AE177" i="1" s="1"/>
  <c r="AD488" i="1" a="1"/>
  <c r="AD488" i="1" s="1"/>
  <c r="AE488" i="1" s="1"/>
  <c r="AD489" i="1" a="1"/>
  <c r="AD489" i="1" s="1"/>
  <c r="AE489" i="1" s="1"/>
  <c r="AD76" i="1" a="1"/>
  <c r="AD76" i="1" s="1"/>
  <c r="AE76" i="1" s="1"/>
  <c r="AD59" i="1" a="1"/>
  <c r="AD59" i="1" s="1"/>
  <c r="AE59" i="1" s="1"/>
  <c r="AD200" i="1" a="1"/>
  <c r="AD200" i="1" s="1"/>
  <c r="AE200" i="1" s="1"/>
  <c r="AD91" i="1" a="1"/>
  <c r="AD91" i="1" s="1"/>
  <c r="AE91" i="1" s="1"/>
  <c r="AD235" i="1" a="1"/>
  <c r="AD235" i="1" s="1"/>
  <c r="AE235" i="1" s="1"/>
  <c r="AD240" i="1" a="1"/>
  <c r="AD240" i="1" s="1"/>
  <c r="AE240" i="1" s="1"/>
  <c r="AD473" i="1" a="1"/>
  <c r="AD473" i="1" s="1"/>
  <c r="AE473" i="1" s="1"/>
  <c r="AD504" i="1" a="1"/>
  <c r="AD504" i="1" s="1"/>
  <c r="AE504" i="1" s="1"/>
  <c r="AD42" i="1" a="1"/>
  <c r="AD42" i="1" s="1"/>
  <c r="AE42" i="1" s="1"/>
  <c r="AD203" i="1" a="1"/>
  <c r="AD203" i="1" s="1"/>
  <c r="AE203" i="1" s="1"/>
  <c r="AD375" i="1" a="1"/>
  <c r="AD375" i="1" s="1"/>
  <c r="AE375" i="1" s="1"/>
  <c r="AD394" i="1" a="1"/>
  <c r="AD394" i="1" s="1"/>
  <c r="AE394" i="1" s="1"/>
  <c r="AD110" i="1" a="1"/>
  <c r="AD110" i="1" s="1"/>
  <c r="AE110" i="1" s="1"/>
  <c r="AD64" i="1" a="1"/>
  <c r="AD64" i="1" s="1"/>
  <c r="AE64" i="1" s="1"/>
  <c r="AD34" i="1" a="1"/>
  <c r="AD34" i="1" s="1"/>
  <c r="AE34" i="1" s="1"/>
  <c r="AD46" i="1" a="1"/>
  <c r="AD46" i="1" s="1"/>
  <c r="AE46" i="1" s="1"/>
  <c r="AD296" i="1" a="1"/>
  <c r="AD296" i="1" s="1"/>
  <c r="AE296" i="1" s="1"/>
  <c r="AD304" i="1" a="1"/>
  <c r="AD304" i="1" s="1"/>
  <c r="AE304" i="1" s="1"/>
  <c r="AD303" i="1" a="1"/>
  <c r="AD303" i="1" s="1"/>
  <c r="AE303" i="1" s="1"/>
  <c r="AD183" i="1" a="1"/>
  <c r="AD183" i="1" s="1"/>
  <c r="AE183" i="1" s="1"/>
  <c r="AD103" i="1" a="1"/>
  <c r="AD103" i="1" s="1"/>
  <c r="AE103" i="1" s="1"/>
  <c r="AD27" i="1" a="1"/>
  <c r="AD27" i="1" s="1"/>
  <c r="AE27" i="1" s="1"/>
  <c r="AD457" i="1" a="1"/>
  <c r="AD457" i="1" s="1"/>
  <c r="AE457" i="1" s="1"/>
  <c r="AD475" i="1" a="1"/>
  <c r="AD475" i="1" s="1"/>
  <c r="AE475" i="1" s="1"/>
  <c r="AD472" i="1" a="1"/>
  <c r="AD472" i="1" s="1"/>
  <c r="AE472" i="1" s="1"/>
  <c r="AD350" i="1" a="1"/>
  <c r="AD350" i="1" s="1"/>
  <c r="AE350" i="1" s="1"/>
  <c r="AD364" i="1" a="1"/>
  <c r="AD364" i="1" s="1"/>
  <c r="AE364" i="1" s="1"/>
  <c r="AD361" i="1" a="1"/>
  <c r="AD361" i="1" s="1"/>
  <c r="AE361" i="1" s="1"/>
  <c r="AD333" i="1" a="1"/>
  <c r="AD333" i="1" s="1"/>
  <c r="AE333" i="1" s="1"/>
  <c r="AD346" i="1" a="1"/>
  <c r="AD346" i="1" s="1"/>
  <c r="AE346" i="1" s="1"/>
  <c r="AD351" i="1" a="1"/>
  <c r="AD351" i="1" s="1"/>
  <c r="AE351" i="1" s="1"/>
  <c r="AD352" i="1" a="1"/>
  <c r="AD352" i="1" s="1"/>
  <c r="AE352" i="1" s="1"/>
  <c r="AD334" i="1" a="1"/>
  <c r="AD334" i="1" s="1"/>
  <c r="AE334" i="1" s="1"/>
  <c r="AD67" i="1" a="1"/>
  <c r="AD67" i="1" s="1"/>
  <c r="AE67" i="1" s="1"/>
  <c r="AD214" i="1" a="1"/>
  <c r="AD214" i="1" s="1"/>
  <c r="AE214" i="1" s="1"/>
  <c r="AD158" i="1" a="1"/>
  <c r="AD158" i="1" s="1"/>
  <c r="AE158" i="1" s="1"/>
  <c r="AD241" i="1" a="1"/>
  <c r="AD241" i="1" s="1"/>
  <c r="AE241" i="1" s="1"/>
  <c r="AD490" i="1" a="1"/>
  <c r="AD490" i="1" s="1"/>
  <c r="AE490" i="1" s="1"/>
  <c r="AD49" i="1" a="1"/>
  <c r="AD49" i="1" s="1"/>
  <c r="AE49" i="1" s="1"/>
  <c r="AD437" i="1" a="1"/>
  <c r="AD437" i="1" s="1"/>
  <c r="AE437" i="1" s="1"/>
  <c r="AD107" i="1" a="1"/>
  <c r="AD107" i="1" s="1"/>
  <c r="AE107" i="1" s="1"/>
  <c r="AD421" i="1" a="1"/>
  <c r="AD421" i="1" s="1"/>
  <c r="AE421" i="1" s="1"/>
  <c r="AD154" i="1" a="1"/>
  <c r="AD154" i="1" s="1"/>
  <c r="AE154" i="1" s="1"/>
  <c r="AD441" i="1" a="1"/>
  <c r="AD441" i="1" s="1"/>
  <c r="AE441" i="1" s="1"/>
  <c r="AD115" i="1" a="1"/>
  <c r="AD115" i="1" s="1"/>
  <c r="AE115" i="1" s="1"/>
  <c r="AD408" i="1" a="1"/>
  <c r="AD408" i="1" s="1"/>
  <c r="AE408" i="1" s="1"/>
  <c r="AD471" i="1" a="1"/>
  <c r="AD471" i="1" s="1"/>
  <c r="AE471" i="1" s="1"/>
  <c r="AD405" i="1" a="1"/>
  <c r="AD405" i="1" s="1"/>
  <c r="AE405" i="1" s="1"/>
  <c r="AD153" i="1" a="1"/>
  <c r="AD153" i="1" s="1"/>
  <c r="AE153" i="1" s="1"/>
  <c r="AD339" i="1" a="1"/>
  <c r="AD339" i="1" s="1"/>
  <c r="AE339" i="1" s="1"/>
  <c r="AD256" i="1" a="1"/>
  <c r="AD256" i="1" s="1"/>
  <c r="AE256" i="1" s="1"/>
  <c r="AD95" i="1" a="1"/>
  <c r="AD95" i="1" s="1"/>
  <c r="AE95" i="1" s="1"/>
  <c r="AD175" i="1" a="1"/>
  <c r="AD175" i="1" s="1"/>
  <c r="AE175" i="1" s="1"/>
  <c r="AD514" i="1" a="1"/>
  <c r="AD514" i="1" s="1"/>
  <c r="AE514" i="1" s="1"/>
  <c r="AD187" i="1" a="1"/>
  <c r="AD187" i="1" s="1"/>
  <c r="AE187" i="1" s="1"/>
  <c r="AD201" i="1" a="1"/>
  <c r="AD201" i="1" s="1"/>
  <c r="AE201" i="1" s="1"/>
  <c r="AD123" i="1" a="1"/>
  <c r="AD123" i="1" s="1"/>
  <c r="AE123" i="1" s="1"/>
  <c r="AD11" i="1" a="1"/>
  <c r="AD11" i="1" s="1"/>
  <c r="AE11" i="1" s="1"/>
  <c r="AD281" i="1" a="1"/>
  <c r="AD281" i="1" s="1"/>
  <c r="AE281" i="1" s="1"/>
  <c r="AD188" i="1" a="1"/>
  <c r="AD188" i="1" s="1"/>
  <c r="AE188" i="1" s="1"/>
  <c r="AD147" i="1" a="1"/>
  <c r="AD147" i="1" s="1"/>
  <c r="AE147" i="1" s="1"/>
  <c r="AD320" i="1" a="1"/>
  <c r="AD320" i="1" s="1"/>
  <c r="AE320" i="1" s="1"/>
  <c r="AD31" i="1" a="1"/>
  <c r="AD31" i="1" s="1"/>
  <c r="AE31" i="1" s="1"/>
  <c r="AD451" i="1" a="1"/>
  <c r="AD451" i="1" s="1"/>
  <c r="AE451" i="1" s="1"/>
  <c r="AD282" i="1" a="1"/>
  <c r="AD282" i="1" s="1"/>
  <c r="AE282" i="1" s="1"/>
  <c r="AD186" i="1" a="1"/>
  <c r="AD186" i="1" s="1"/>
  <c r="AE186" i="1" s="1"/>
  <c r="AD292" i="1" a="1"/>
  <c r="AD292" i="1" s="1"/>
  <c r="AE292" i="1" s="1"/>
  <c r="AD491" i="1" a="1"/>
  <c r="AD491" i="1" s="1"/>
  <c r="AE491" i="1" s="1"/>
  <c r="AD251" i="1" a="1"/>
  <c r="AD251" i="1" s="1"/>
  <c r="AE251" i="1" s="1"/>
  <c r="AD460" i="1" a="1"/>
  <c r="AD460" i="1" s="1"/>
  <c r="AE460" i="1" s="1"/>
  <c r="AD248" i="1" a="1"/>
  <c r="AD248" i="1" s="1"/>
  <c r="AE248" i="1" s="1"/>
  <c r="AD411" i="1" a="1"/>
  <c r="AD411" i="1" s="1"/>
  <c r="AE411" i="1" s="1"/>
  <c r="AD313" i="1" a="1"/>
  <c r="AD313" i="1" s="1"/>
  <c r="AE313" i="1" s="1"/>
  <c r="AD349" i="1" a="1"/>
  <c r="AD349" i="1" s="1"/>
  <c r="AE349" i="1" s="1"/>
  <c r="AD439" i="1" a="1"/>
  <c r="AD439" i="1" s="1"/>
  <c r="AE439" i="1" s="1"/>
  <c r="AD258" i="1" a="1"/>
  <c r="AD258" i="1" s="1"/>
  <c r="AE258" i="1" s="1"/>
  <c r="AD332" i="1" a="1"/>
  <c r="AD332" i="1"/>
  <c r="AE332" i="1" s="1"/>
  <c r="AD427" i="1" a="1"/>
  <c r="AD427" i="1" s="1"/>
  <c r="AE427" i="1" s="1"/>
  <c r="AD29" i="1" a="1"/>
  <c r="AD29" i="1" s="1"/>
  <c r="AE29" i="1" s="1"/>
  <c r="AD328" i="1" a="1"/>
  <c r="AD328" i="1" s="1"/>
  <c r="AE328" i="1" s="1"/>
  <c r="AD388" i="1" a="1"/>
  <c r="AD388" i="1" s="1"/>
  <c r="AE388" i="1" s="1"/>
  <c r="AD278" i="1" a="1"/>
  <c r="AD278" i="1" s="1"/>
  <c r="AE278" i="1" s="1"/>
  <c r="AD224" i="1" a="1"/>
  <c r="AD224" i="1" s="1"/>
  <c r="AE224" i="1" s="1"/>
  <c r="AD389" i="1" a="1"/>
  <c r="AD389" i="1" s="1"/>
  <c r="AE389" i="1" s="1"/>
  <c r="AD157" i="1" a="1"/>
  <c r="AD157" i="1" s="1"/>
  <c r="AE157" i="1" s="1"/>
  <c r="AD252" i="1" a="1"/>
  <c r="AD252" i="1" s="1"/>
  <c r="AE252" i="1" s="1"/>
  <c r="AD369" i="1" a="1"/>
  <c r="AD369" i="1" s="1"/>
  <c r="AE369" i="1" s="1"/>
  <c r="AD295" i="1" a="1"/>
  <c r="AD295" i="1" s="1"/>
  <c r="AE295" i="1" s="1"/>
  <c r="AD446" i="1" a="1"/>
  <c r="AD446" i="1" s="1"/>
  <c r="AE446" i="1" s="1"/>
  <c r="AD210" i="1" a="1"/>
  <c r="AD210" i="1" s="1"/>
  <c r="AE210" i="1" s="1"/>
  <c r="AD299" i="1" a="1"/>
  <c r="AD299" i="1" s="1"/>
  <c r="AE299" i="1" s="1"/>
  <c r="AD492" i="1" a="1"/>
  <c r="AD492" i="1" s="1"/>
  <c r="AE492" i="1" s="1"/>
  <c r="AD493" i="1" a="1"/>
  <c r="AD493" i="1" s="1"/>
  <c r="AE493" i="1" s="1"/>
  <c r="AD494" i="1" a="1"/>
  <c r="AD494" i="1" s="1"/>
  <c r="AE494" i="1" s="1"/>
  <c r="AD21" i="1" a="1"/>
  <c r="AD21" i="1" s="1"/>
  <c r="AE21" i="1" s="1"/>
  <c r="AD387" i="1" a="1"/>
  <c r="AD387" i="1" s="1"/>
  <c r="AE387" i="1" s="1"/>
  <c r="AD116" i="1" a="1"/>
  <c r="AD116" i="1" s="1"/>
  <c r="AE116" i="1" s="1"/>
  <c r="AD215" i="1" a="1"/>
  <c r="AD215" i="1" s="1"/>
  <c r="AE215" i="1" s="1"/>
  <c r="AD347" i="1" a="1"/>
  <c r="AD347" i="1" s="1"/>
  <c r="AE347" i="1" s="1"/>
  <c r="AD271" i="1" a="1"/>
  <c r="AD271" i="1" s="1"/>
  <c r="AE271" i="1" s="1"/>
  <c r="AD196" i="1" a="1"/>
  <c r="AD196" i="1" s="1"/>
  <c r="AE196" i="1" s="1"/>
  <c r="AD202" i="1" a="1"/>
  <c r="AD202" i="1" s="1"/>
  <c r="AE202" i="1" s="1"/>
  <c r="AD222" i="1" a="1"/>
  <c r="AD222" i="1" s="1"/>
  <c r="AE222" i="1" s="1"/>
  <c r="AD406" i="1" a="1"/>
  <c r="AD406" i="1"/>
  <c r="AE406" i="1" s="1"/>
  <c r="AD38" i="1" a="1"/>
  <c r="AD38" i="1" s="1"/>
  <c r="AE38" i="1" s="1"/>
  <c r="AD140" i="1" a="1"/>
  <c r="AD140" i="1" s="1"/>
  <c r="AE140" i="1" s="1"/>
  <c r="AD171" i="1" a="1"/>
  <c r="AD171" i="1" s="1"/>
  <c r="AE171" i="1" s="1"/>
  <c r="AD386" i="1" a="1"/>
  <c r="AD386" i="1" s="1"/>
  <c r="AE386" i="1" s="1"/>
  <c r="AD142" i="1" a="1"/>
  <c r="AD142" i="1" s="1"/>
  <c r="AE142" i="1" s="1"/>
  <c r="AD216" i="1" a="1"/>
  <c r="AD216" i="1" s="1"/>
  <c r="AE216" i="1" s="1"/>
  <c r="AD220" i="1" a="1"/>
  <c r="AD220" i="1" s="1"/>
  <c r="AE220" i="1" s="1"/>
  <c r="AD495" i="1" a="1"/>
  <c r="AD495" i="1" s="1"/>
  <c r="AE495" i="1" s="1"/>
  <c r="AD48" i="1" a="1"/>
  <c r="AD48" i="1" s="1"/>
  <c r="AE48" i="1" s="1"/>
  <c r="AD391" i="1" a="1"/>
  <c r="AD391" i="1" s="1"/>
  <c r="AE391" i="1" s="1"/>
  <c r="AD449" i="1" a="1"/>
  <c r="AD449" i="1" s="1"/>
  <c r="AE449" i="1" s="1"/>
  <c r="AD279" i="1" a="1"/>
  <c r="AD279" i="1" s="1"/>
  <c r="AE279" i="1" s="1"/>
  <c r="AD321" i="1" a="1"/>
  <c r="AD321" i="1" s="1"/>
  <c r="AE321" i="1" s="1"/>
  <c r="AD496" i="1" a="1"/>
  <c r="AD496" i="1" s="1"/>
  <c r="AE496" i="1" s="1"/>
  <c r="AD497" i="1" a="1"/>
  <c r="AD497" i="1" s="1"/>
  <c r="AE497" i="1" s="1"/>
  <c r="AD308" i="1" a="1"/>
  <c r="AD308" i="1" s="1"/>
  <c r="AE308" i="1" s="1"/>
  <c r="AD33" i="1" a="1"/>
  <c r="AD33" i="1" s="1"/>
  <c r="AE33" i="1" s="1"/>
  <c r="AD401" i="1" a="1"/>
  <c r="AD401" i="1" s="1"/>
  <c r="AE401" i="1" s="1"/>
  <c r="AD418" i="1" a="1"/>
  <c r="AD418" i="1" s="1"/>
  <c r="AE418" i="1" s="1"/>
  <c r="AD432" i="1" a="1"/>
  <c r="AD432" i="1" s="1"/>
  <c r="AE432" i="1" s="1"/>
  <c r="AD498" i="1" a="1"/>
  <c r="AD498" i="1" s="1"/>
  <c r="AE498" i="1" s="1"/>
  <c r="AD499" i="1" a="1"/>
  <c r="AD499" i="1" s="1"/>
  <c r="AE499" i="1" s="1"/>
  <c r="AD152" i="1" a="1"/>
  <c r="AD152" i="1" s="1"/>
  <c r="AE152" i="1" s="1"/>
  <c r="AD194" i="1" a="1"/>
  <c r="AD194" i="1" s="1"/>
  <c r="AE194" i="1" s="1"/>
  <c r="AD404" i="1" a="1"/>
  <c r="AD404" i="1" s="1"/>
  <c r="AE404" i="1" s="1"/>
  <c r="AD239" i="1" a="1"/>
  <c r="AD239" i="1" s="1"/>
  <c r="AE239" i="1" s="1"/>
  <c r="AD209" i="1" a="1"/>
  <c r="AD209" i="1"/>
  <c r="AE209" i="1" s="1"/>
  <c r="AD66" i="1" a="1"/>
  <c r="AD66" i="1" s="1"/>
  <c r="AE66" i="1" s="1"/>
  <c r="AD155" i="1" a="1"/>
  <c r="AD155" i="1" s="1"/>
  <c r="AE155" i="1" s="1"/>
  <c r="AD138" i="1" a="1"/>
  <c r="AD138" i="1" s="1"/>
  <c r="AE138" i="1" s="1"/>
  <c r="AD75" i="1" a="1"/>
  <c r="AD75" i="1" s="1"/>
  <c r="AE75" i="1" s="1"/>
  <c r="AD269" i="1" a="1"/>
  <c r="AD269" i="1" s="1"/>
  <c r="AE269" i="1" s="1"/>
  <c r="AD184" i="1" a="1"/>
  <c r="AD184" i="1" s="1"/>
  <c r="AE184" i="1" s="1"/>
  <c r="AD167" i="1" a="1"/>
  <c r="AD167" i="1" s="1"/>
  <c r="AE167" i="1" s="1"/>
  <c r="AD191" i="1" a="1"/>
  <c r="AD191" i="1" s="1"/>
  <c r="AE191" i="1" s="1"/>
  <c r="AD63" i="1" a="1"/>
  <c r="AD63" i="1" s="1"/>
  <c r="AE63" i="1" s="1"/>
  <c r="AD283" i="1" a="1"/>
  <c r="AD283" i="1" s="1"/>
  <c r="AE283" i="1" s="1"/>
  <c r="AD236" i="1" a="1"/>
  <c r="AD236" i="1" s="1"/>
  <c r="AE236" i="1" s="1"/>
  <c r="AD25" i="1" a="1"/>
  <c r="AD25" i="1" s="1"/>
  <c r="AE25" i="1" s="1"/>
  <c r="AD249" i="1" a="1"/>
  <c r="AD249" i="1" s="1"/>
  <c r="AE249" i="1" s="1"/>
  <c r="AD476" i="1" a="1"/>
  <c r="AD476" i="1" s="1"/>
  <c r="AE476" i="1" s="1"/>
  <c r="AD477" i="1" a="1"/>
  <c r="AD477" i="1" s="1"/>
  <c r="AE477" i="1" s="1"/>
  <c r="AD52" i="1" a="1"/>
  <c r="AD52" i="1" s="1"/>
  <c r="AE52" i="1" s="1"/>
  <c r="AD297" i="1" a="1"/>
  <c r="AD297" i="1" s="1"/>
  <c r="AE297" i="1" s="1"/>
  <c r="AD298" i="1" a="1"/>
  <c r="AD298" i="1" s="1"/>
  <c r="AE298" i="1" s="1"/>
  <c r="AD6" i="1" a="1"/>
  <c r="AD6" i="1" s="1"/>
  <c r="AE6" i="1" s="1"/>
  <c r="AD112" i="1" a="1"/>
  <c r="AD112" i="1" s="1"/>
  <c r="AE112" i="1" s="1"/>
  <c r="AD223" i="1" a="1"/>
  <c r="AD223" i="1" s="1"/>
  <c r="AE223" i="1" s="1"/>
  <c r="AD397" i="1" a="1"/>
  <c r="AD397" i="1" s="1"/>
  <c r="AE397" i="1" s="1"/>
  <c r="AD192" i="1" a="1"/>
  <c r="AD192" i="1"/>
  <c r="AE192" i="1" s="1"/>
  <c r="AD170" i="1" a="1"/>
  <c r="AD170" i="1" s="1"/>
  <c r="AE170" i="1" s="1"/>
  <c r="AD262" i="1" a="1"/>
  <c r="AD262" i="1" s="1"/>
  <c r="AE262" i="1" s="1"/>
  <c r="AD287" i="1" a="1"/>
  <c r="AD287" i="1" s="1"/>
  <c r="AE287" i="1" s="1"/>
  <c r="AD478" i="1" a="1"/>
  <c r="AD478" i="1" s="1"/>
  <c r="AE478" i="1" s="1"/>
  <c r="AD500" i="1" a="1"/>
  <c r="AD500" i="1" s="1"/>
  <c r="AE500" i="1" s="1"/>
  <c r="AD105" i="1" a="1"/>
  <c r="AD105" i="1" s="1"/>
  <c r="AE105" i="1" s="1"/>
  <c r="AD174" i="1" a="1"/>
  <c r="AD174" i="1" s="1"/>
  <c r="AE174" i="1" s="1"/>
  <c r="AD124" i="1" a="1"/>
  <c r="AD124" i="1" s="1"/>
  <c r="AE124" i="1" s="1"/>
  <c r="AD17" i="1" a="1"/>
  <c r="AD17" i="1" s="1"/>
  <c r="AE17" i="1" s="1"/>
  <c r="AD414" i="1" a="1"/>
  <c r="AD414" i="1" s="1"/>
  <c r="AE414" i="1" s="1"/>
  <c r="AD402" i="1" a="1"/>
  <c r="AD402" i="1" s="1"/>
  <c r="AE402" i="1" s="1"/>
  <c r="AD413" i="1" a="1"/>
  <c r="AD413" i="1" s="1"/>
  <c r="AE413" i="1" s="1"/>
  <c r="AD286" i="1" a="1"/>
  <c r="AD286" i="1" s="1"/>
  <c r="AE286" i="1" s="1"/>
  <c r="AD481" i="1" a="1"/>
  <c r="AD481" i="1" s="1"/>
  <c r="AE481" i="1" s="1"/>
  <c r="AD305" i="1" a="1"/>
  <c r="AD305" i="1" s="1"/>
  <c r="AE305" i="1" s="1"/>
  <c r="AD348" i="1" a="1"/>
  <c r="AD348" i="1" s="1"/>
  <c r="AE348" i="1" s="1"/>
  <c r="AD482" i="1" a="1"/>
  <c r="AD482" i="1" s="1"/>
  <c r="AE482" i="1" s="1"/>
  <c r="AD507" i="1" a="1"/>
  <c r="AD507" i="1" s="1"/>
  <c r="AE507" i="1" s="1"/>
  <c r="AD96" i="1" a="1"/>
  <c r="AD96" i="1" s="1"/>
  <c r="AE96" i="1" s="1"/>
  <c r="AD139" i="1" a="1"/>
  <c r="AD139" i="1" s="1"/>
  <c r="AE139" i="1" s="1"/>
  <c r="AD307" i="1" a="1"/>
  <c r="AD307" i="1" s="1"/>
  <c r="AE307" i="1" s="1"/>
  <c r="AD211" i="1" a="1"/>
  <c r="AD211" i="1" s="1"/>
  <c r="AE211" i="1" s="1"/>
  <c r="AD53" i="1" a="1"/>
  <c r="AD53" i="1" s="1"/>
  <c r="AE53" i="1" s="1"/>
  <c r="AD125" i="1" a="1"/>
  <c r="AD125" i="1" s="1"/>
  <c r="AE125" i="1" s="1"/>
  <c r="AD242" i="1" a="1"/>
  <c r="AD242" i="1" s="1"/>
  <c r="AE242" i="1" s="1"/>
  <c r="AD322" i="1" a="1"/>
  <c r="AD322" i="1" s="1"/>
  <c r="AE322" i="1" s="1"/>
  <c r="AD237" i="1" a="1"/>
  <c r="AD237" i="1" s="1"/>
  <c r="AE237" i="1" s="1"/>
  <c r="AD403" i="1" a="1"/>
  <c r="AD403" i="1" s="1"/>
  <c r="AE403" i="1" s="1"/>
  <c r="AD374" i="1" a="1"/>
  <c r="AD374" i="1" s="1"/>
  <c r="AE374" i="1" s="1"/>
  <c r="AD335" i="1" a="1"/>
  <c r="AD335" i="1" s="1"/>
  <c r="AE335" i="1" s="1"/>
  <c r="AD501" i="1" a="1"/>
  <c r="AD501" i="1" s="1"/>
  <c r="AE501" i="1" s="1"/>
  <c r="AD342" i="1" a="1"/>
  <c r="AD342" i="1" s="1"/>
  <c r="AE342" i="1" s="1"/>
  <c r="AD502" i="1" a="1"/>
  <c r="AD502" i="1" s="1"/>
  <c r="AE502" i="1" s="1"/>
  <c r="AD19" i="1" a="1"/>
  <c r="AD19" i="1" s="1"/>
  <c r="AE19" i="1" s="1"/>
  <c r="AD331" i="1" a="1"/>
  <c r="AD331" i="1" s="1"/>
  <c r="AE331" i="1" s="1"/>
  <c r="AD137" i="1" a="1"/>
  <c r="AD137" i="1" s="1"/>
  <c r="AE137" i="1" s="1"/>
  <c r="AD108" i="1" a="1"/>
  <c r="AD108" i="1" s="1"/>
  <c r="AE108" i="1" s="1"/>
  <c r="AD43" i="1" a="1"/>
  <c r="AD43" i="1" s="1"/>
  <c r="AE43" i="1" s="1"/>
  <c r="AD94" i="1" a="1"/>
  <c r="AD94" i="1" s="1"/>
  <c r="AE94" i="1" s="1"/>
  <c r="AD100" i="1" a="1"/>
  <c r="AD100" i="1" s="1"/>
  <c r="AE100" i="1" s="1"/>
  <c r="AD336" i="1" a="1"/>
  <c r="AD336" i="1" s="1"/>
  <c r="AE336" i="1" s="1"/>
  <c r="AD337" i="1" a="1"/>
  <c r="AD337" i="1" s="1"/>
  <c r="AE337" i="1" s="1"/>
  <c r="AD12" i="1" a="1"/>
  <c r="AD12" i="1" s="1"/>
  <c r="AE12" i="1" s="1"/>
  <c r="AD257" i="1" a="1"/>
  <c r="AD257" i="1" s="1"/>
  <c r="AE257" i="1" s="1"/>
  <c r="AD168" i="1" a="1"/>
  <c r="AD168" i="1" s="1"/>
  <c r="AE168" i="1" s="1"/>
  <c r="AD274" i="1" a="1"/>
  <c r="AD274" i="1" s="1"/>
  <c r="AE274" i="1" s="1"/>
  <c r="AD229" i="1" a="1"/>
  <c r="AD229" i="1" s="1"/>
  <c r="AE229" i="1" s="1"/>
  <c r="AD392" i="1" a="1"/>
  <c r="AD392" i="1" s="1"/>
  <c r="AE392" i="1" s="1"/>
  <c r="AD189" i="1" a="1"/>
  <c r="AD189" i="1" s="1"/>
  <c r="AE189" i="1" s="1"/>
  <c r="AD193" i="1" a="1"/>
  <c r="AD193" i="1" s="1"/>
  <c r="AE193" i="1" s="1"/>
  <c r="AD190" i="1" a="1"/>
  <c r="AD190" i="1" s="1"/>
  <c r="AE190" i="1" s="1"/>
  <c r="AD208" i="1" a="1"/>
  <c r="AD208" i="1" s="1"/>
  <c r="AE208" i="1" s="1"/>
  <c r="AD400" i="1" a="1"/>
  <c r="AD400" i="1" s="1"/>
  <c r="AE400" i="1" s="1"/>
  <c r="AD266" i="1" a="1"/>
  <c r="AD266" i="1" s="1"/>
  <c r="AE266" i="1" s="1"/>
  <c r="AD247" i="1" a="1"/>
  <c r="AD247" i="1" s="1"/>
  <c r="AE247" i="1" s="1"/>
  <c r="AD253" i="1" a="1"/>
  <c r="AD253" i="1" s="1"/>
  <c r="AE253" i="1" s="1"/>
  <c r="AD254" i="1" a="1"/>
  <c r="AD254" i="1" s="1"/>
  <c r="AE254" i="1" s="1"/>
  <c r="AD245" i="1" a="1"/>
  <c r="AD245" i="1" s="1"/>
  <c r="AE245" i="1" s="1"/>
  <c r="AD515" i="1" a="1"/>
  <c r="AD515" i="1" s="1"/>
  <c r="AE515" i="1" s="1"/>
  <c r="AD341" i="1" a="1"/>
  <c r="AD341" i="1" s="1"/>
  <c r="AE341" i="1" s="1"/>
  <c r="AD528" i="1" a="1"/>
  <c r="AD528" i="1" s="1"/>
  <c r="AE528" i="1" s="1"/>
  <c r="AD555" i="1" a="1"/>
  <c r="AD555" i="1" s="1"/>
  <c r="AE555" i="1" s="1"/>
  <c r="AD548" i="1" a="1"/>
  <c r="AD548" i="1" s="1"/>
  <c r="AE548" i="1" s="1"/>
  <c r="AD549" i="1" a="1"/>
  <c r="AD549" i="1" s="1"/>
  <c r="AE549" i="1" s="1"/>
  <c r="AD556" i="1" a="1"/>
  <c r="AD556" i="1" s="1"/>
  <c r="AE556" i="1" s="1"/>
  <c r="AD536" i="1" a="1"/>
  <c r="AD536" i="1" s="1"/>
  <c r="AE536" i="1" s="1"/>
  <c r="AD537" i="1" a="1"/>
  <c r="AD537" i="1" s="1"/>
  <c r="AE537" i="1" s="1"/>
  <c r="AD81" i="1" a="1"/>
  <c r="AD81" i="1" s="1"/>
  <c r="AE81" i="1" s="1"/>
  <c r="AD557" i="1" a="1"/>
  <c r="AD557" i="1" s="1"/>
  <c r="AE557" i="1" s="1"/>
  <c r="AD558" i="1" a="1"/>
  <c r="AD558" i="1" s="1"/>
  <c r="AE558" i="1" s="1"/>
  <c r="AD559" i="1" a="1"/>
  <c r="AD559" i="1" s="1"/>
  <c r="AE559" i="1" s="1"/>
  <c r="AD560" i="1" a="1"/>
  <c r="AD560" i="1" s="1"/>
  <c r="AE560" i="1" s="1"/>
  <c r="AD561" i="1" a="1"/>
  <c r="AD561" i="1" s="1"/>
  <c r="AE561" i="1" s="1"/>
  <c r="AD562" i="1" a="1"/>
  <c r="AD562" i="1" s="1"/>
  <c r="AE562" i="1" s="1"/>
  <c r="AD465" i="1" a="1"/>
  <c r="AD465" i="1" s="1"/>
  <c r="AE465" i="1" s="1"/>
  <c r="AD563" i="1" a="1"/>
  <c r="AD563" i="1" s="1"/>
  <c r="AE563" i="1" s="1"/>
  <c r="AD564" i="1" a="1"/>
  <c r="AD564" i="1" s="1"/>
  <c r="AE564" i="1" s="1"/>
  <c r="AD565" i="1" a="1"/>
  <c r="AD565" i="1" s="1"/>
  <c r="AE565" i="1" s="1"/>
  <c r="AD566" i="1" a="1"/>
  <c r="AD566" i="1" s="1"/>
  <c r="AE566" i="1" s="1"/>
  <c r="AD567" i="1" a="1"/>
  <c r="AD567" i="1" s="1"/>
  <c r="AE567" i="1" s="1"/>
  <c r="AD455" i="1" a="1"/>
  <c r="AD455" i="1" s="1"/>
  <c r="AE455" i="1" s="1"/>
  <c r="AD431" i="1" a="1"/>
  <c r="AD431" i="1" s="1"/>
  <c r="AE431" i="1" s="1"/>
  <c r="AD529" i="1" a="1"/>
  <c r="AD529" i="1" s="1"/>
  <c r="AE529" i="1" s="1"/>
  <c r="AD568" i="1" a="1"/>
  <c r="AD568" i="1" s="1"/>
  <c r="AE568" i="1" s="1"/>
  <c r="AD569" i="1" a="1"/>
  <c r="AD569" i="1" s="1"/>
  <c r="AE569" i="1" s="1"/>
  <c r="AD454" i="1" a="1"/>
  <c r="AD454" i="1" s="1"/>
  <c r="AE454" i="1" s="1"/>
  <c r="AD466" i="1" a="1"/>
  <c r="AD466" i="1" s="1"/>
  <c r="AE466" i="1" s="1"/>
  <c r="AD447" i="1" a="1"/>
  <c r="AD447" i="1" s="1"/>
  <c r="AE447" i="1" s="1"/>
  <c r="AD526" i="1" a="1"/>
  <c r="AD526" i="1" s="1"/>
  <c r="AE526" i="1" s="1"/>
  <c r="AD530" i="1" a="1"/>
  <c r="AD530" i="1" s="1"/>
  <c r="AE530" i="1" s="1"/>
  <c r="AD531" i="1" a="1"/>
  <c r="AD531" i="1" s="1"/>
  <c r="AE531" i="1" s="1"/>
  <c r="AD570" i="1" a="1"/>
  <c r="AD570" i="1" s="1"/>
  <c r="AE570" i="1" s="1"/>
  <c r="AD468" i="1" a="1"/>
  <c r="AD468" i="1" s="1"/>
  <c r="AE468" i="1" s="1"/>
  <c r="AD467" i="1" a="1"/>
  <c r="AD467" i="1" s="1"/>
  <c r="AE467" i="1" s="1"/>
  <c r="AD571" i="1" a="1"/>
  <c r="AD571" i="1" s="1"/>
  <c r="AE571" i="1" s="1"/>
  <c r="AD532" i="1" a="1"/>
  <c r="AD532" i="1" s="1"/>
  <c r="AE532" i="1" s="1"/>
  <c r="AD416" i="1" a="1"/>
  <c r="AD416" i="1" s="1"/>
  <c r="AE416" i="1" s="1"/>
  <c r="AD424" i="1" a="1"/>
  <c r="AD424" i="1" s="1"/>
  <c r="AE424" i="1" s="1"/>
  <c r="AD434" i="1" a="1"/>
  <c r="AD434" i="1" s="1"/>
  <c r="AE434" i="1" s="1"/>
  <c r="AD469" i="1" a="1"/>
  <c r="AD469" i="1" s="1"/>
  <c r="AE469" i="1" s="1"/>
  <c r="AD435" i="1" a="1"/>
  <c r="AD435" i="1" s="1"/>
  <c r="AE435" i="1" s="1"/>
  <c r="AD425" i="1" a="1"/>
  <c r="AD425" i="1" s="1"/>
  <c r="AE425" i="1" s="1"/>
  <c r="AD436" i="1" a="1"/>
  <c r="AD436" i="1" s="1"/>
  <c r="AE436" i="1" s="1"/>
  <c r="AD470" i="1" a="1"/>
  <c r="AD470" i="1" s="1"/>
  <c r="AE470" i="1" s="1"/>
  <c r="AD540" i="1" a="1"/>
  <c r="AD540" i="1" s="1"/>
  <c r="AE540" i="1" s="1"/>
  <c r="AD550" i="1" a="1"/>
  <c r="AD550" i="1" s="1"/>
  <c r="AE550" i="1" s="1"/>
  <c r="AD551" i="1" a="1"/>
  <c r="AD551" i="1" s="1"/>
  <c r="AE551" i="1" s="1"/>
  <c r="AD552" i="1" a="1"/>
  <c r="AD552" i="1" s="1"/>
  <c r="AE552" i="1" s="1"/>
  <c r="AD422" i="1" a="1"/>
  <c r="AD422" i="1" s="1"/>
  <c r="AE422" i="1" s="1"/>
  <c r="AD572" i="1" a="1"/>
  <c r="AD572" i="1" s="1"/>
  <c r="AE572" i="1" s="1"/>
  <c r="AD456" i="1" a="1"/>
  <c r="AD456" i="1" s="1"/>
  <c r="AE456" i="1" s="1"/>
  <c r="AD573" i="1" a="1"/>
  <c r="AD573" i="1" s="1"/>
  <c r="AE573" i="1" s="1"/>
  <c r="AD533" i="1" a="1"/>
  <c r="AD533" i="1" s="1"/>
  <c r="AE533" i="1" s="1"/>
  <c r="AD574" i="1" a="1"/>
  <c r="AD574" i="1" s="1"/>
  <c r="AE574" i="1" s="1"/>
  <c r="AD575" i="1" a="1"/>
  <c r="AD575" i="1" s="1"/>
  <c r="AE575" i="1" s="1"/>
  <c r="AD576" i="1" a="1"/>
  <c r="AD576" i="1" s="1"/>
  <c r="AE576" i="1" s="1"/>
  <c r="AD577" i="1" a="1"/>
  <c r="AD577" i="1" s="1"/>
  <c r="AE577" i="1" s="1"/>
  <c r="AD417" i="1" a="1"/>
  <c r="AD417" i="1" s="1"/>
  <c r="AE417" i="1" s="1"/>
  <c r="AD433" i="1" a="1"/>
  <c r="AD433" i="1" s="1"/>
  <c r="AE433" i="1" s="1"/>
  <c r="AD423" i="1" a="1"/>
  <c r="AD423" i="1" s="1"/>
  <c r="AE423" i="1" s="1"/>
  <c r="AD538" i="1" a="1"/>
  <c r="AD538" i="1" s="1"/>
  <c r="AE538" i="1" s="1"/>
  <c r="AD553" i="1" a="1"/>
  <c r="AD553" i="1" s="1"/>
  <c r="AE553" i="1" s="1"/>
  <c r="AD554" i="1" a="1"/>
  <c r="AD554" i="1" s="1"/>
  <c r="AE554" i="1" s="1"/>
  <c r="AD541" i="1" a="1"/>
  <c r="AD541" i="1" s="1"/>
  <c r="AE541" i="1" s="1"/>
  <c r="AD542" i="1" a="1"/>
  <c r="AD542" i="1" s="1"/>
  <c r="AE542" i="1" s="1"/>
  <c r="AD527" i="1" a="1"/>
  <c r="AD527" i="1" s="1"/>
  <c r="AE527" i="1" s="1"/>
  <c r="AD543" i="1" a="1"/>
  <c r="AD543" i="1" s="1"/>
  <c r="AE543" i="1" s="1"/>
  <c r="AD544" i="1" a="1"/>
  <c r="AD544" i="1" s="1"/>
  <c r="AE544" i="1" s="1"/>
  <c r="AD545" i="1" a="1"/>
  <c r="AD545" i="1" s="1"/>
  <c r="AE545" i="1" s="1"/>
  <c r="AD327" i="1" a="1"/>
  <c r="AD327" i="1" s="1"/>
  <c r="AE327" i="1" s="1"/>
  <c r="AD363" i="1" a="1"/>
  <c r="AD363" i="1" s="1"/>
  <c r="AE363" i="1" s="1"/>
  <c r="AD326" i="1" a="1"/>
  <c r="AD326" i="1" s="1"/>
  <c r="AE326" i="1" s="1"/>
  <c r="AD354" i="1" a="1"/>
  <c r="AD354" i="1" s="1"/>
  <c r="AE354" i="1" s="1"/>
  <c r="AD166" i="1" a="1"/>
  <c r="AD166" i="1" s="1"/>
  <c r="AE166" i="1" s="1"/>
  <c r="AD164" i="1" a="1"/>
  <c r="AD164" i="1" s="1"/>
  <c r="AE164" i="1" s="1"/>
  <c r="AD534" i="1" a="1"/>
  <c r="AD534" i="1" s="1"/>
  <c r="AE534" i="1" s="1"/>
  <c r="AD578" i="1" a="1"/>
  <c r="AD578" i="1" s="1"/>
  <c r="AE578" i="1" s="1"/>
  <c r="AD535" i="1" a="1"/>
  <c r="AD535" i="1" s="1"/>
  <c r="AE535" i="1" s="1"/>
  <c r="AD144" i="1" a="1"/>
  <c r="AD144" i="1" s="1"/>
  <c r="AE144" i="1" s="1"/>
  <c r="AD145" i="1" a="1"/>
  <c r="AD145" i="1" s="1"/>
  <c r="AE145" i="1" s="1"/>
  <c r="AD146" i="1" a="1"/>
  <c r="AD146" i="1" s="1"/>
  <c r="AE146" i="1" s="1"/>
  <c r="AD130" i="1" a="1"/>
  <c r="AD130" i="1" s="1"/>
  <c r="AE130" i="1" s="1"/>
  <c r="AD129" i="1" a="1"/>
  <c r="AD129" i="1" s="1"/>
  <c r="AE129" i="1" s="1"/>
  <c r="AD128" i="1" a="1"/>
  <c r="AD128" i="1" s="1"/>
  <c r="AE128" i="1" s="1"/>
  <c r="AD284" i="1" a="1"/>
  <c r="AD284" i="1" s="1"/>
  <c r="AE284" i="1" s="1"/>
  <c r="AD362" i="1" a="1"/>
  <c r="AD362" i="1" s="1"/>
  <c r="AE362" i="1" s="1"/>
  <c r="AD344" i="1" a="1"/>
  <c r="AD344" i="1" s="1"/>
  <c r="AE344" i="1" s="1"/>
  <c r="AD546" i="1" a="1"/>
  <c r="AD546" i="1" s="1"/>
  <c r="AE546" i="1" s="1"/>
  <c r="AD539" i="1" a="1"/>
  <c r="AD539" i="1" s="1"/>
  <c r="AE539" i="1" s="1"/>
  <c r="AD547" i="1" a="1"/>
  <c r="AD547" i="1" s="1"/>
  <c r="AE547" i="1" s="1"/>
  <c r="AD579" i="1" a="1"/>
  <c r="AD579" i="1" s="1"/>
  <c r="AE579" i="1" s="1"/>
  <c r="AD580" i="1" a="1"/>
  <c r="AD580" i="1" s="1"/>
  <c r="AE580" i="1" s="1"/>
  <c r="AD581" i="1" a="1"/>
  <c r="AD581" i="1" s="1"/>
  <c r="AE581" i="1" s="1"/>
  <c r="AD516" i="1" a="1"/>
  <c r="AD516" i="1" s="1"/>
  <c r="AE516" i="1" s="1"/>
  <c r="AD517" i="1" a="1"/>
  <c r="AD517" i="1" s="1"/>
  <c r="AE517" i="1" s="1"/>
  <c r="AD518" i="1" a="1"/>
  <c r="AD518" i="1" s="1"/>
  <c r="AE518" i="1" s="1"/>
  <c r="AD519" i="1" a="1"/>
  <c r="AD519" i="1" s="1"/>
  <c r="AE519" i="1" s="1"/>
  <c r="AD520" i="1" a="1"/>
  <c r="AD520" i="1" s="1"/>
  <c r="AE520" i="1" s="1"/>
  <c r="AD521" i="1" a="1"/>
  <c r="AD521" i="1" s="1"/>
  <c r="AE521" i="1" s="1"/>
  <c r="AD522" i="1" a="1"/>
  <c r="AD522" i="1" s="1"/>
  <c r="AE522" i="1" s="1"/>
  <c r="AD523" i="1" a="1"/>
  <c r="AD523" i="1" s="1"/>
  <c r="AE523" i="1" s="1"/>
  <c r="AD524" i="1" a="1"/>
  <c r="AD524" i="1" s="1"/>
  <c r="AE524" i="1" s="1"/>
  <c r="AD525" i="1" a="1"/>
  <c r="AD525" i="1" s="1"/>
  <c r="AE525" i="1" s="1"/>
  <c r="AD378" i="1" a="1"/>
  <c r="AD378" i="1" s="1"/>
  <c r="AE378" i="1" s="1"/>
  <c r="AD381" i="1" a="1"/>
  <c r="AD381" i="1" s="1"/>
  <c r="AE381" i="1" s="1"/>
  <c r="AD358" i="1" a="1"/>
  <c r="AD358" i="1" s="1"/>
  <c r="AE358" i="1" s="1"/>
  <c r="AD28" i="1" a="1"/>
  <c r="AD28" i="1" s="1"/>
  <c r="AE28" i="1" s="1"/>
  <c r="AD113" i="1" a="1"/>
  <c r="AD113" i="1" s="1"/>
  <c r="AE113" i="1" s="1"/>
  <c r="AD119" i="1" a="1"/>
  <c r="AD119" i="1" s="1"/>
  <c r="AE119" i="1" s="1"/>
  <c r="AD122" i="1" a="1"/>
  <c r="AD122" i="1" s="1"/>
  <c r="AE122" i="1" s="1"/>
  <c r="AD172" i="1" a="1"/>
  <c r="AD172" i="1" s="1"/>
  <c r="AE172" i="1" s="1"/>
  <c r="AD150" i="1" a="1"/>
  <c r="AD150" i="1" s="1"/>
  <c r="AE150" i="1" s="1"/>
  <c r="AD178" i="1" a="1"/>
  <c r="AD178" i="1" s="1"/>
  <c r="AE178" i="1" s="1"/>
  <c r="AD217" i="1" a="1"/>
  <c r="AD217" i="1" s="1"/>
  <c r="AE217" i="1" s="1"/>
  <c r="AD227" i="1" a="1"/>
  <c r="AD227" i="1" s="1"/>
  <c r="AE227" i="1" s="1"/>
  <c r="AL65" i="1" a="1"/>
  <c r="AL65" i="1" s="1"/>
  <c r="AM65" i="1" s="1"/>
  <c r="AJ65" i="1" a="1"/>
  <c r="AJ65" i="1" s="1"/>
  <c r="AK65" i="1" s="1"/>
  <c r="AH65" i="1" a="1"/>
  <c r="AH65" i="1" s="1"/>
  <c r="AI65" i="1" s="1"/>
  <c r="AF65" i="1" a="1"/>
  <c r="AF65" i="1" s="1"/>
  <c r="AG65" i="1" s="1"/>
  <c r="AD65" i="1" a="1"/>
  <c r="AD65" i="1" s="1"/>
  <c r="AE65" i="1" s="1"/>
  <c r="AE213" i="1"/>
  <c r="AE355" i="1"/>
  <c r="AE132" i="1"/>
  <c r="AE219" i="1"/>
  <c r="AE365" i="1"/>
  <c r="AE141" i="1"/>
  <c r="AE111" i="1"/>
  <c r="AE407" i="1"/>
  <c r="AE161" i="1"/>
  <c r="AE40" i="1"/>
  <c r="AE87" i="1"/>
  <c r="AE4" i="1"/>
  <c r="AE238" i="1"/>
  <c r="AE62" i="1"/>
  <c r="AE485" i="1"/>
  <c r="AE461" i="1"/>
  <c r="AE37" i="1"/>
  <c r="AE377" i="1"/>
  <c r="AE205" i="1"/>
  <c r="AE390" i="1"/>
  <c r="AE117" i="1"/>
  <c r="AE260" i="1"/>
  <c r="AE440" i="1"/>
  <c r="AE463" i="1"/>
  <c r="AE382" i="1"/>
  <c r="AE8" i="1"/>
  <c r="AE426" i="1"/>
  <c r="AE20" i="1"/>
  <c r="AE480" i="1"/>
  <c r="AE324" i="1"/>
  <c r="AE373" i="1"/>
  <c r="AE58" i="1"/>
  <c r="AE199" i="1"/>
  <c r="AE384" i="1"/>
  <c r="AE197" i="1"/>
  <c r="AE419" i="1"/>
  <c r="AE474" i="1"/>
  <c r="AE106" i="1"/>
  <c r="AE84" i="1"/>
  <c r="AE162" i="1"/>
  <c r="AE459" i="1"/>
  <c r="AE309" i="1"/>
  <c r="AE486" i="1"/>
  <c r="AE345" i="1"/>
  <c r="AE395" i="1"/>
  <c r="AE39" i="1"/>
  <c r="AE169" i="1"/>
  <c r="AE410" i="1"/>
  <c r="AE315" i="1"/>
  <c r="AE483" i="1"/>
  <c r="AE383" i="1"/>
  <c r="AE398" i="1"/>
  <c r="AE127" i="1"/>
  <c r="AE316" i="1"/>
  <c r="AE301" i="1"/>
  <c r="AE56" i="1"/>
  <c r="J10" i="5"/>
  <c r="J4" i="5"/>
  <c r="H521" i="1"/>
  <c r="H535" i="1"/>
  <c r="H577" i="1"/>
  <c r="H532" i="1"/>
  <c r="H465" i="1"/>
  <c r="H247" i="1"/>
  <c r="H19" i="1"/>
  <c r="H286" i="1"/>
  <c r="H297" i="1"/>
  <c r="H152" i="1"/>
  <c r="H140" i="1"/>
  <c r="H157" i="1"/>
  <c r="H282" i="1"/>
  <c r="H441" i="1"/>
  <c r="H457" i="1"/>
  <c r="H91" i="1"/>
  <c r="H512" i="1"/>
  <c r="H207" i="1"/>
  <c r="H204" i="1"/>
  <c r="H73" i="1"/>
  <c r="H51" i="1"/>
  <c r="H104" i="1"/>
  <c r="H143" i="1"/>
  <c r="H463" i="1"/>
  <c r="H309" i="1"/>
  <c r="H7" i="1"/>
  <c r="H221" i="1"/>
  <c r="H131" i="1"/>
  <c r="H461" i="1"/>
  <c r="H381" i="1"/>
  <c r="H518" i="1"/>
  <c r="H164" i="1"/>
  <c r="H575" i="1"/>
  <c r="H467" i="1"/>
  <c r="H561" i="1"/>
  <c r="H266" i="1"/>
  <c r="H502" i="1"/>
  <c r="H413" i="1"/>
  <c r="H476" i="1"/>
  <c r="H498" i="1"/>
  <c r="H406" i="1"/>
  <c r="H224" i="1"/>
  <c r="H451" i="1"/>
  <c r="H154" i="1"/>
  <c r="H27" i="1"/>
  <c r="H76" i="1"/>
  <c r="H134" i="1"/>
  <c r="H79" i="1"/>
  <c r="H85" i="1"/>
  <c r="H453" i="1"/>
  <c r="H218" i="1"/>
  <c r="H133" i="1"/>
  <c r="H462" i="1"/>
  <c r="H324" i="1"/>
  <c r="H275" i="1"/>
  <c r="H390" i="1"/>
  <c r="H474" i="1"/>
  <c r="H176" i="1"/>
  <c r="H356" i="1"/>
  <c r="H378" i="1"/>
  <c r="H516" i="1"/>
  <c r="H354" i="1"/>
  <c r="H574" i="1"/>
  <c r="H468" i="1"/>
  <c r="H560" i="1"/>
  <c r="H190" i="1"/>
  <c r="H501" i="1"/>
  <c r="H414" i="1"/>
  <c r="H25" i="1"/>
  <c r="H432" i="1"/>
  <c r="H222" i="1"/>
  <c r="H278" i="1"/>
  <c r="H147" i="1"/>
  <c r="H107" i="1"/>
  <c r="H183" i="1"/>
  <c r="H488" i="1"/>
  <c r="H135" i="1"/>
  <c r="H86" i="1"/>
  <c r="H293" i="1"/>
  <c r="H360" i="1"/>
  <c r="H243" i="1"/>
  <c r="H185" i="1"/>
  <c r="H370" i="1"/>
  <c r="H384" i="1"/>
  <c r="H323" i="1"/>
  <c r="H93" i="1"/>
  <c r="H395" i="1"/>
  <c r="H161" i="1"/>
  <c r="H428" i="1"/>
  <c r="H65" i="1"/>
  <c r="H581" i="1"/>
  <c r="H326" i="1"/>
  <c r="H456" i="1"/>
  <c r="H531" i="1"/>
  <c r="H558" i="1"/>
  <c r="H189" i="1"/>
  <c r="H335" i="1"/>
  <c r="H17" i="1"/>
  <c r="H236" i="1"/>
  <c r="H33" i="1"/>
  <c r="H196" i="1"/>
  <c r="H328" i="1"/>
  <c r="H281" i="1"/>
  <c r="H437" i="1"/>
  <c r="H303" i="1"/>
  <c r="H177" i="1"/>
  <c r="H114" i="1"/>
  <c r="H233" i="1"/>
  <c r="H311" i="1"/>
  <c r="H44" i="1"/>
  <c r="H165" i="1"/>
  <c r="H260" i="1"/>
  <c r="H57" i="1"/>
  <c r="H459" i="1"/>
  <c r="H195" i="1"/>
  <c r="H58" i="1"/>
  <c r="H99" i="1"/>
  <c r="H118" i="1"/>
  <c r="H452" i="1"/>
  <c r="H579" i="1"/>
  <c r="H327" i="1"/>
  <c r="H422" i="1"/>
  <c r="H530" i="1"/>
  <c r="H557" i="1"/>
  <c r="H392" i="1"/>
  <c r="H237" i="1"/>
  <c r="H174" i="1"/>
  <c r="H63" i="1"/>
  <c r="H497" i="1"/>
  <c r="H271" i="1"/>
  <c r="H29" i="1"/>
  <c r="H11" i="1"/>
  <c r="H241" i="1"/>
  <c r="H296" i="1"/>
  <c r="H276" i="1"/>
  <c r="H353" i="1"/>
  <c r="H80" i="1"/>
  <c r="H289" i="1"/>
  <c r="H13" i="1"/>
  <c r="H302" i="1"/>
  <c r="H510" i="1"/>
  <c r="H385" i="1"/>
  <c r="H379" i="1"/>
  <c r="H180" i="1"/>
  <c r="H419" i="1"/>
  <c r="H372" i="1"/>
  <c r="H117" i="1"/>
  <c r="H84" i="1"/>
  <c r="H547" i="1"/>
  <c r="H545" i="1"/>
  <c r="H552" i="1"/>
  <c r="H466" i="1"/>
  <c r="H537" i="1"/>
  <c r="H274" i="1"/>
  <c r="H242" i="1"/>
  <c r="H105" i="1"/>
  <c r="H191" i="1"/>
  <c r="H496" i="1"/>
  <c r="H116" i="1"/>
  <c r="H332" i="1"/>
  <c r="H201" i="1"/>
  <c r="H214" i="1"/>
  <c r="H46" i="1"/>
  <c r="H231" i="1"/>
  <c r="H338" i="1"/>
  <c r="H487" i="1"/>
  <c r="H83" i="1"/>
  <c r="H228" i="1"/>
  <c r="H448" i="1"/>
  <c r="H444" i="1"/>
  <c r="H509" i="1"/>
  <c r="H376" i="1"/>
  <c r="H205" i="1"/>
  <c r="H345" i="1"/>
  <c r="H505" i="1"/>
  <c r="H20" i="1"/>
  <c r="H227" i="1"/>
  <c r="H344" i="1"/>
  <c r="H543" i="1"/>
  <c r="H550" i="1"/>
  <c r="H569" i="1"/>
  <c r="H536" i="1"/>
  <c r="H168" i="1"/>
  <c r="H125" i="1"/>
  <c r="H287" i="1"/>
  <c r="H184" i="1"/>
  <c r="H279" i="1"/>
  <c r="H21" i="1"/>
  <c r="H258" i="1"/>
  <c r="H187" i="1"/>
  <c r="H67" i="1"/>
  <c r="H110" i="1"/>
  <c r="H268" i="1"/>
  <c r="H159" i="1"/>
  <c r="H26" i="1"/>
  <c r="H126" i="1"/>
  <c r="H179" i="1"/>
  <c r="H343" i="1"/>
  <c r="H151" i="1"/>
  <c r="H199" i="1"/>
  <c r="H285" i="1"/>
  <c r="H8" i="1"/>
  <c r="H310" i="1"/>
  <c r="H438" i="1"/>
  <c r="H246" i="1"/>
  <c r="H150" i="1"/>
  <c r="H284" i="1"/>
  <c r="H527" i="1"/>
  <c r="H540" i="1"/>
  <c r="H568" i="1"/>
  <c r="H548" i="1"/>
  <c r="H12" i="1"/>
  <c r="H211" i="1"/>
  <c r="H170" i="1"/>
  <c r="H269" i="1"/>
  <c r="H449" i="1"/>
  <c r="H494" i="1"/>
  <c r="H313" i="1"/>
  <c r="H175" i="1"/>
  <c r="H352" i="1"/>
  <c r="H375" i="1"/>
  <c r="H181" i="1"/>
  <c r="H234" i="1"/>
  <c r="H399" i="1"/>
  <c r="H55" i="1"/>
  <c r="H230" i="1"/>
  <c r="H359" i="1"/>
  <c r="H270" i="1"/>
  <c r="H162" i="1"/>
  <c r="H238" i="1"/>
  <c r="H198" i="1"/>
  <c r="H71" i="1"/>
  <c r="H429" i="1"/>
  <c r="H106" i="1"/>
  <c r="H122" i="1"/>
  <c r="H128" i="1"/>
  <c r="H554" i="1"/>
  <c r="H436" i="1"/>
  <c r="H431" i="1"/>
  <c r="H528" i="1"/>
  <c r="H337" i="1"/>
  <c r="H307" i="1"/>
  <c r="H192" i="1"/>
  <c r="H155" i="1"/>
  <c r="H48" i="1"/>
  <c r="H492" i="1"/>
  <c r="H248" i="1"/>
  <c r="H95" i="1"/>
  <c r="H351" i="1"/>
  <c r="H203" i="1"/>
  <c r="H264" i="1"/>
  <c r="H70" i="1"/>
  <c r="H312" i="1"/>
  <c r="H300" i="1"/>
  <c r="H78" i="1"/>
  <c r="H15" i="1"/>
  <c r="H173" i="1"/>
  <c r="H280" i="1"/>
  <c r="H377" i="1"/>
  <c r="H197" i="1"/>
  <c r="H407" i="1"/>
  <c r="H426" i="1"/>
  <c r="H60" i="1"/>
  <c r="H119" i="1"/>
  <c r="H130" i="1"/>
  <c r="H538" i="1"/>
  <c r="H425" i="1"/>
  <c r="H455" i="1"/>
  <c r="H341" i="1"/>
  <c r="H94" i="1"/>
  <c r="H96" i="1"/>
  <c r="H223" i="1"/>
  <c r="H209" i="1"/>
  <c r="H495" i="1"/>
  <c r="H299" i="1"/>
  <c r="H460" i="1"/>
  <c r="H153" i="1"/>
  <c r="H333" i="1"/>
  <c r="H504" i="1"/>
  <c r="H5" i="1"/>
  <c r="H61" i="1"/>
  <c r="H306" i="1"/>
  <c r="H50" i="1"/>
  <c r="H18" i="1"/>
  <c r="H503" i="1"/>
  <c r="H430" i="1"/>
  <c r="H244" i="1"/>
  <c r="H382" i="1"/>
  <c r="H486" i="1"/>
  <c r="H485" i="1"/>
  <c r="H367" i="1"/>
  <c r="H92" i="1"/>
  <c r="H113" i="1"/>
  <c r="H146" i="1"/>
  <c r="H423" i="1"/>
  <c r="H434" i="1"/>
  <c r="H566" i="1"/>
  <c r="H245" i="1"/>
  <c r="H108" i="1"/>
  <c r="H507" i="1"/>
  <c r="H112" i="1"/>
  <c r="H239" i="1"/>
  <c r="H142" i="1"/>
  <c r="H446" i="1"/>
  <c r="H491" i="1"/>
  <c r="H471" i="1"/>
  <c r="H361" i="1"/>
  <c r="H473" i="1"/>
  <c r="H513" i="1"/>
  <c r="H291" i="1"/>
  <c r="H272" i="1"/>
  <c r="H450" i="1"/>
  <c r="H319" i="1"/>
  <c r="H232" i="1"/>
  <c r="H440" i="1"/>
  <c r="H111" i="1"/>
  <c r="H373" i="1"/>
  <c r="H160" i="1"/>
  <c r="H206" i="1"/>
  <c r="H442" i="1"/>
  <c r="H314" i="1"/>
  <c r="H28" i="1"/>
  <c r="H524" i="1"/>
  <c r="H144" i="1"/>
  <c r="H417" i="1"/>
  <c r="H416" i="1"/>
  <c r="H565" i="1"/>
  <c r="H254" i="1"/>
  <c r="H137" i="1"/>
  <c r="H305" i="1"/>
  <c r="H298" i="1"/>
  <c r="H194" i="1"/>
  <c r="H171" i="1"/>
  <c r="H295" i="1"/>
  <c r="H292" i="1"/>
  <c r="H408" i="1"/>
  <c r="H472" i="1"/>
  <c r="H235" i="1"/>
  <c r="H72" i="1"/>
  <c r="H340" i="1"/>
  <c r="H77" i="1"/>
  <c r="H420" i="1"/>
  <c r="H318" i="1"/>
  <c r="H45" i="1"/>
  <c r="H263" i="1"/>
  <c r="H37" i="1"/>
  <c r="H371" i="1"/>
  <c r="H88" i="1"/>
  <c r="H443" i="1"/>
  <c r="H16" i="1"/>
  <c r="H393" i="1"/>
  <c r="H358" i="1"/>
  <c r="H132" i="1"/>
  <c r="H563" i="1"/>
  <c r="H252" i="1"/>
  <c r="H163" i="1"/>
  <c r="H316" i="1"/>
  <c r="H9" i="1"/>
  <c r="H4" i="1"/>
  <c r="H250" i="1"/>
  <c r="H330" i="1"/>
  <c r="H136" i="1"/>
  <c r="H304" i="1"/>
  <c r="H514" i="1"/>
  <c r="H210" i="1"/>
  <c r="H499" i="1"/>
  <c r="H124" i="1"/>
  <c r="H257" i="1"/>
  <c r="H567" i="1"/>
  <c r="H576" i="1"/>
  <c r="H580" i="1"/>
  <c r="H219" i="1"/>
  <c r="H549" i="1"/>
  <c r="H349" i="1"/>
  <c r="H368" i="1"/>
  <c r="H484" i="1"/>
  <c r="H410" i="1"/>
  <c r="H213" i="1"/>
  <c r="H156" i="1"/>
  <c r="H366" i="1"/>
  <c r="H325" i="1"/>
  <c r="H396" i="1"/>
  <c r="H103" i="1"/>
  <c r="H123" i="1"/>
  <c r="H493" i="1"/>
  <c r="H404" i="1"/>
  <c r="H402" i="1"/>
  <c r="H229" i="1"/>
  <c r="H529" i="1"/>
  <c r="H433" i="1"/>
  <c r="H517" i="1"/>
  <c r="H412" i="1"/>
  <c r="H208" i="1"/>
  <c r="H320" i="1"/>
  <c r="H265" i="1"/>
  <c r="H301" i="1"/>
  <c r="H315" i="1"/>
  <c r="H169" i="1"/>
  <c r="H24" i="1"/>
  <c r="H226" i="1"/>
  <c r="H506" i="1"/>
  <c r="H267" i="1"/>
  <c r="H475" i="1"/>
  <c r="H188" i="1"/>
  <c r="H387" i="1"/>
  <c r="H66" i="1"/>
  <c r="H481" i="1"/>
  <c r="H193" i="1"/>
  <c r="H454" i="1"/>
  <c r="H553" i="1"/>
  <c r="H520" i="1"/>
  <c r="H365" i="1"/>
  <c r="H100" i="1"/>
  <c r="H339" i="1"/>
  <c r="H32" i="1"/>
  <c r="H56" i="1"/>
  <c r="H10" i="1"/>
  <c r="H480" i="1"/>
  <c r="H277" i="1"/>
  <c r="H294" i="1"/>
  <c r="H98" i="1"/>
  <c r="H259" i="1"/>
  <c r="H364" i="1"/>
  <c r="H31" i="1"/>
  <c r="H347" i="1"/>
  <c r="H75" i="1"/>
  <c r="H482" i="1"/>
  <c r="H400" i="1"/>
  <c r="H526" i="1"/>
  <c r="H542" i="1"/>
  <c r="H523" i="1"/>
  <c r="H141" i="1"/>
  <c r="H403" i="1"/>
  <c r="H490" i="1"/>
  <c r="H14" i="1"/>
  <c r="H178" i="1"/>
  <c r="H483" i="1"/>
  <c r="H87" i="1"/>
  <c r="H288" i="1"/>
  <c r="H82" i="1"/>
  <c r="H97" i="1"/>
  <c r="H261" i="1"/>
  <c r="H346" i="1"/>
  <c r="H186" i="1"/>
  <c r="H202" i="1"/>
  <c r="H167" i="1"/>
  <c r="H139" i="1"/>
  <c r="H253" i="1"/>
  <c r="H570" i="1"/>
  <c r="H544" i="1"/>
  <c r="H541" i="1"/>
  <c r="H36" i="1"/>
  <c r="H348" i="1"/>
  <c r="H350" i="1"/>
  <c r="H41" i="1"/>
  <c r="H508" i="1"/>
  <c r="H329" i="1"/>
  <c r="H357" i="1"/>
  <c r="H464" i="1"/>
  <c r="H212" i="1"/>
  <c r="H182" i="1"/>
  <c r="H334" i="1"/>
  <c r="H251" i="1"/>
  <c r="H38" i="1"/>
  <c r="H283" i="1"/>
  <c r="H53" i="1"/>
  <c r="H515" i="1"/>
  <c r="H571" i="1"/>
  <c r="H363" i="1"/>
  <c r="H172" i="1"/>
  <c r="H478" i="1"/>
  <c r="H64" i="1"/>
  <c r="H89" i="1"/>
  <c r="H217" i="1"/>
  <c r="H120" i="1"/>
  <c r="H35" i="1"/>
  <c r="H102" i="1"/>
  <c r="H47" i="1"/>
  <c r="H489" i="1"/>
  <c r="H158" i="1"/>
  <c r="H411" i="1"/>
  <c r="H386" i="1"/>
  <c r="H249" i="1"/>
  <c r="H322" i="1"/>
  <c r="H555" i="1"/>
  <c r="H424" i="1"/>
  <c r="H166" i="1"/>
  <c r="H546" i="1"/>
  <c r="H477" i="1"/>
  <c r="H59" i="1"/>
  <c r="H22" i="1"/>
  <c r="H409" i="1"/>
  <c r="H69" i="1"/>
  <c r="H380" i="1"/>
  <c r="H90" i="1"/>
  <c r="H200" i="1"/>
  <c r="H49" i="1"/>
  <c r="H439" i="1"/>
  <c r="H220" i="1"/>
  <c r="H52" i="1"/>
  <c r="H374" i="1"/>
  <c r="H556" i="1"/>
  <c r="H435" i="1"/>
  <c r="H578" i="1"/>
  <c r="H534" i="1"/>
  <c r="H138" i="1"/>
  <c r="H225" i="1"/>
  <c r="H121" i="1"/>
  <c r="H519" i="1"/>
  <c r="H62" i="1"/>
  <c r="H255" i="1"/>
  <c r="H290" i="1"/>
  <c r="H23" i="1"/>
  <c r="H240" i="1"/>
  <c r="H421" i="1"/>
  <c r="H427" i="1"/>
  <c r="H391" i="1"/>
  <c r="H6" i="1"/>
  <c r="H342" i="1"/>
  <c r="H81" i="1"/>
  <c r="H470" i="1"/>
  <c r="H145" i="1"/>
  <c r="H573" i="1"/>
  <c r="H401" i="1"/>
  <c r="H54" i="1"/>
  <c r="H383" i="1"/>
  <c r="H522" i="1"/>
  <c r="H40" i="1"/>
  <c r="H317" i="1"/>
  <c r="H458" i="1"/>
  <c r="H511" i="1"/>
  <c r="H42" i="1"/>
  <c r="H115" i="1"/>
  <c r="H388" i="1"/>
  <c r="H321" i="1"/>
  <c r="H397" i="1"/>
  <c r="H331" i="1"/>
  <c r="H559" i="1"/>
  <c r="H551" i="1"/>
  <c r="H129" i="1"/>
  <c r="H469" i="1"/>
  <c r="H216" i="1"/>
  <c r="H74" i="1"/>
  <c r="H398" i="1"/>
  <c r="H525" i="1"/>
  <c r="H273" i="1"/>
  <c r="H109" i="1"/>
  <c r="H101" i="1"/>
  <c r="H445" i="1"/>
  <c r="H394" i="1"/>
  <c r="H405" i="1"/>
  <c r="H389" i="1"/>
  <c r="H308" i="1"/>
  <c r="H262" i="1"/>
  <c r="H43" i="1"/>
  <c r="H562" i="1"/>
  <c r="H572" i="1"/>
  <c r="H362" i="1"/>
  <c r="H447" i="1"/>
  <c r="H215" i="1"/>
  <c r="H415" i="1"/>
  <c r="H127" i="1"/>
  <c r="H30" i="1"/>
  <c r="H355" i="1"/>
  <c r="H39" i="1"/>
  <c r="H479" i="1"/>
  <c r="H148" i="1"/>
  <c r="H149" i="1"/>
  <c r="H34" i="1"/>
  <c r="H256" i="1"/>
  <c r="H369" i="1"/>
  <c r="H418" i="1"/>
  <c r="H500" i="1"/>
  <c r="H336" i="1"/>
  <c r="H564" i="1"/>
  <c r="H533" i="1"/>
  <c r="H539" i="1"/>
  <c r="J20" i="5" l="1"/>
  <c r="V309" i="1"/>
  <c r="B309" i="1" s="1"/>
  <c r="V143" i="1"/>
  <c r="B143" i="1" s="1"/>
  <c r="V444" i="1"/>
  <c r="B444" i="1" s="1"/>
  <c r="V232" i="1"/>
  <c r="B232" i="1" s="1"/>
  <c r="V78" i="1"/>
  <c r="B78" i="1" s="1"/>
  <c r="V77" i="1"/>
  <c r="B77" i="1" s="1"/>
  <c r="V80" i="1"/>
  <c r="B80" i="1" s="1"/>
  <c r="V61" i="1"/>
  <c r="B61" i="1" s="1"/>
  <c r="V66" i="1"/>
  <c r="B66" i="1" s="1"/>
  <c r="V163" i="1"/>
  <c r="B163" i="1" s="1"/>
  <c r="V265" i="1"/>
  <c r="B265" i="1" s="1"/>
  <c r="V41" i="1"/>
  <c r="B41" i="1" s="1"/>
  <c r="V316" i="1"/>
  <c r="B316" i="1" s="1"/>
  <c r="V158" i="1"/>
  <c r="B158" i="1" s="1"/>
  <c r="V405" i="1"/>
  <c r="B405" i="1" s="1"/>
  <c r="V226" i="1"/>
  <c r="B226" i="1" s="1"/>
  <c r="V24" i="1"/>
  <c r="B24" i="1" s="1"/>
  <c r="V141" i="1"/>
  <c r="B141" i="1" s="1"/>
  <c r="V267" i="1"/>
  <c r="B267" i="1" s="1"/>
  <c r="V355" i="1"/>
  <c r="B355" i="1" s="1"/>
  <c r="V308" i="1"/>
  <c r="B308" i="1" s="1"/>
  <c r="V386" i="1"/>
  <c r="B386" i="1" s="1"/>
  <c r="V387" i="1"/>
  <c r="B387" i="1" s="1"/>
  <c r="V389" i="1"/>
  <c r="B389" i="1" s="1"/>
  <c r="V411" i="1"/>
  <c r="B411" i="1" s="1"/>
  <c r="V188" i="1"/>
  <c r="B188" i="1" s="1"/>
  <c r="V475" i="1"/>
  <c r="B475" i="1" s="1"/>
  <c r="V394" i="1"/>
  <c r="B394" i="1" s="1"/>
  <c r="V489" i="1"/>
  <c r="B489" i="1" s="1"/>
  <c r="V445" i="1"/>
  <c r="B445" i="1" s="1"/>
  <c r="V47" i="1"/>
  <c r="B47" i="1" s="1"/>
  <c r="V102" i="1"/>
  <c r="B102" i="1" s="1"/>
  <c r="V132" i="1"/>
  <c r="B132" i="1" s="1"/>
  <c r="V365" i="1"/>
  <c r="B365" i="1" s="1"/>
  <c r="V36" i="1"/>
  <c r="B36" i="1" s="1"/>
  <c r="V549" i="1"/>
  <c r="B549" i="1" s="1"/>
  <c r="V100" i="1"/>
  <c r="B100" i="1" s="1"/>
  <c r="V348" i="1"/>
  <c r="B348" i="1" s="1"/>
  <c r="V477" i="1"/>
  <c r="B477" i="1" s="1"/>
  <c r="V401" i="1"/>
  <c r="B401" i="1" s="1"/>
  <c r="V215" i="1"/>
  <c r="B215" i="1" s="1"/>
  <c r="V349" i="1"/>
  <c r="B349" i="1" s="1"/>
  <c r="V339" i="1"/>
  <c r="B339" i="1" s="1"/>
  <c r="V350" i="1"/>
  <c r="B350" i="1" s="1"/>
  <c r="V59" i="1"/>
  <c r="B59" i="1" s="1"/>
  <c r="V415" i="1"/>
  <c r="B415" i="1" s="1"/>
  <c r="V368" i="1"/>
  <c r="B368" i="1" s="1"/>
  <c r="V32" i="1"/>
  <c r="B32" i="1" s="1"/>
  <c r="V14" i="1"/>
  <c r="B14" i="1" s="1"/>
  <c r="V89" i="1"/>
  <c r="B89" i="1" s="1"/>
  <c r="V22" i="1"/>
  <c r="B22" i="1" s="1"/>
  <c r="V121" i="1"/>
  <c r="B121" i="1" s="1"/>
  <c r="V127" i="1"/>
  <c r="B127" i="1" s="1"/>
  <c r="V484" i="1"/>
  <c r="B484" i="1" s="1"/>
  <c r="V469" i="1"/>
  <c r="B469" i="1" s="1"/>
  <c r="V403" i="1"/>
  <c r="B403" i="1" s="1"/>
  <c r="V478" i="1"/>
  <c r="B478" i="1" s="1"/>
  <c r="V138" i="1"/>
  <c r="B138" i="1" s="1"/>
  <c r="V216" i="1"/>
  <c r="B216" i="1" s="1"/>
  <c r="V252" i="1"/>
  <c r="B252" i="1" s="1"/>
  <c r="V320" i="1"/>
  <c r="B320" i="1" s="1"/>
  <c r="V490" i="1"/>
  <c r="B490" i="1" s="1"/>
  <c r="V64" i="1"/>
  <c r="B64" i="1" s="1"/>
  <c r="V225" i="1"/>
  <c r="B225" i="1" s="1"/>
  <c r="V525" i="1"/>
  <c r="B525" i="1" s="1"/>
  <c r="V579" i="1"/>
  <c r="B579" i="1" s="1"/>
  <c r="V144" i="1"/>
  <c r="B144" i="1" s="1"/>
  <c r="V543" i="1"/>
  <c r="B543" i="1" s="1"/>
  <c r="V575" i="1"/>
  <c r="B575" i="1" s="1"/>
  <c r="V436" i="1"/>
  <c r="B436" i="1" s="1"/>
  <c r="V531" i="1"/>
  <c r="B531" i="1" s="1"/>
  <c r="V537" i="1"/>
  <c r="B537" i="1" s="1"/>
  <c r="V247" i="1"/>
  <c r="B247" i="1" s="1"/>
  <c r="V501" i="1"/>
  <c r="B501" i="1" s="1"/>
  <c r="V174" i="1"/>
  <c r="B174" i="1" s="1"/>
  <c r="V298" i="1"/>
  <c r="B298" i="1" s="1"/>
  <c r="V498" i="1"/>
  <c r="B498" i="1" s="1"/>
  <c r="V196" i="1"/>
  <c r="B196" i="1" s="1"/>
  <c r="V446" i="1"/>
  <c r="B446" i="1" s="1"/>
  <c r="V282" i="1"/>
  <c r="B282" i="1" s="1"/>
  <c r="V175" i="1"/>
  <c r="B175" i="1" s="1"/>
  <c r="V107" i="1"/>
  <c r="B107" i="1" s="1"/>
  <c r="V134" i="1"/>
  <c r="B134" i="1" s="1"/>
  <c r="V233" i="1"/>
  <c r="B233" i="1" s="1"/>
  <c r="V272" i="1"/>
  <c r="B272" i="1" s="1"/>
  <c r="V83" i="1"/>
  <c r="B83" i="1" s="1"/>
  <c r="V73" i="1"/>
  <c r="B73" i="1" s="1"/>
  <c r="V230" i="1"/>
  <c r="B230" i="1" s="1"/>
  <c r="V503" i="1"/>
  <c r="B503" i="1" s="1"/>
  <c r="V510" i="1"/>
  <c r="B510" i="1" s="1"/>
  <c r="V197" i="1"/>
  <c r="B197" i="1" s="1"/>
  <c r="V547" i="1"/>
  <c r="B547" i="1" s="1"/>
  <c r="V574" i="1"/>
  <c r="B574" i="1" s="1"/>
  <c r="V425" i="1"/>
  <c r="B425" i="1" s="1"/>
  <c r="V536" i="1"/>
  <c r="B536" i="1" s="1"/>
  <c r="V337" i="1"/>
  <c r="B337" i="1" s="1"/>
  <c r="V507" i="1"/>
  <c r="B507" i="1" s="1"/>
  <c r="V297" i="1"/>
  <c r="B297" i="1" s="1"/>
  <c r="V495" i="1"/>
  <c r="B495" i="1" s="1"/>
  <c r="V295" i="1"/>
  <c r="B295" i="1" s="1"/>
  <c r="V524" i="1"/>
  <c r="B524" i="1" s="1"/>
  <c r="V527" i="1"/>
  <c r="B527" i="1" s="1"/>
  <c r="V530" i="1"/>
  <c r="B530" i="1" s="1"/>
  <c r="V266" i="1"/>
  <c r="B266" i="1" s="1"/>
  <c r="V335" i="1"/>
  <c r="B335" i="1" s="1"/>
  <c r="V105" i="1"/>
  <c r="B105" i="1" s="1"/>
  <c r="V269" i="1"/>
  <c r="B269" i="1" s="1"/>
  <c r="V432" i="1"/>
  <c r="B432" i="1" s="1"/>
  <c r="V271" i="1"/>
  <c r="B271" i="1" s="1"/>
  <c r="V546" i="1"/>
  <c r="B546" i="1" s="1"/>
  <c r="V541" i="1"/>
  <c r="B541" i="1" s="1"/>
  <c r="V563" i="1"/>
  <c r="B563" i="1" s="1"/>
  <c r="V522" i="1"/>
  <c r="B522" i="1" s="1"/>
  <c r="V534" i="1"/>
  <c r="B534" i="1" s="1"/>
  <c r="V573" i="1"/>
  <c r="B573" i="1" s="1"/>
  <c r="V447" i="1"/>
  <c r="B447" i="1" s="1"/>
  <c r="V407" i="1"/>
  <c r="B407" i="1" s="1"/>
  <c r="V452" i="1"/>
  <c r="B452" i="1" s="1"/>
  <c r="V381" i="1"/>
  <c r="B381" i="1" s="1"/>
  <c r="V12" i="1"/>
  <c r="B12" i="1" s="1"/>
  <c r="V96" i="1"/>
  <c r="B96" i="1" s="1"/>
  <c r="V184" i="1"/>
  <c r="B184" i="1" s="1"/>
  <c r="V48" i="1"/>
  <c r="B48" i="1" s="1"/>
  <c r="V332" i="1"/>
  <c r="B332" i="1" s="1"/>
  <c r="V333" i="1"/>
  <c r="B333" i="1" s="1"/>
  <c r="V296" i="1"/>
  <c r="B296" i="1" s="1"/>
  <c r="V70" i="1"/>
  <c r="B70" i="1" s="1"/>
  <c r="V243" i="1"/>
  <c r="B243" i="1" s="1"/>
  <c r="V371" i="1"/>
  <c r="B371" i="1" s="1"/>
  <c r="V453" i="1"/>
  <c r="B453" i="1" s="1"/>
  <c r="V165" i="1"/>
  <c r="B165" i="1" s="1"/>
  <c r="V318" i="1"/>
  <c r="B318" i="1" s="1"/>
  <c r="V511" i="1"/>
  <c r="B511" i="1" s="1"/>
  <c r="V571" i="1"/>
  <c r="B571" i="1" s="1"/>
  <c r="V331" i="1"/>
  <c r="B331" i="1" s="1"/>
  <c r="V250" i="1"/>
  <c r="B250" i="1" s="1"/>
  <c r="V255" i="1"/>
  <c r="B255" i="1" s="1"/>
  <c r="V288" i="1"/>
  <c r="B288" i="1" s="1"/>
  <c r="V480" i="1"/>
  <c r="B480" i="1" s="1"/>
  <c r="V324" i="1"/>
  <c r="B324" i="1" s="1"/>
  <c r="V373" i="1"/>
  <c r="B373" i="1" s="1"/>
  <c r="V565" i="1"/>
  <c r="B565" i="1" s="1"/>
  <c r="V440" i="1"/>
  <c r="B440" i="1" s="1"/>
  <c r="V258" i="1"/>
  <c r="B258" i="1" s="1"/>
  <c r="V451" i="1"/>
  <c r="B451" i="1" s="1"/>
  <c r="V95" i="1"/>
  <c r="B95" i="1" s="1"/>
  <c r="V437" i="1"/>
  <c r="B437" i="1" s="1"/>
  <c r="V361" i="1"/>
  <c r="B361" i="1" s="1"/>
  <c r="V46" i="1"/>
  <c r="B46" i="1" s="1"/>
  <c r="V91" i="1"/>
  <c r="B91" i="1" s="1"/>
  <c r="V126" i="1"/>
  <c r="B126" i="1" s="1"/>
  <c r="V486" i="1"/>
  <c r="B486" i="1" s="1"/>
  <c r="V345" i="1"/>
  <c r="B345" i="1" s="1"/>
  <c r="V520" i="1"/>
  <c r="B520" i="1" s="1"/>
  <c r="V362" i="1"/>
  <c r="B362" i="1" s="1"/>
  <c r="V166" i="1"/>
  <c r="B166" i="1" s="1"/>
  <c r="V553" i="1"/>
  <c r="B553" i="1" s="1"/>
  <c r="V572" i="1"/>
  <c r="B572" i="1" s="1"/>
  <c r="V424" i="1"/>
  <c r="B424" i="1" s="1"/>
  <c r="V454" i="1"/>
  <c r="B454" i="1" s="1"/>
  <c r="V562" i="1"/>
  <c r="B562" i="1" s="1"/>
  <c r="V555" i="1"/>
  <c r="B555" i="1" s="1"/>
  <c r="V193" i="1"/>
  <c r="B193" i="1" s="1"/>
  <c r="V43" i="1"/>
  <c r="B43" i="1" s="1"/>
  <c r="V322" i="1"/>
  <c r="B322" i="1" s="1"/>
  <c r="V481" i="1"/>
  <c r="B481" i="1" s="1"/>
  <c r="V262" i="1"/>
  <c r="B262" i="1" s="1"/>
  <c r="V249" i="1"/>
  <c r="B249" i="1" s="1"/>
  <c r="V29" i="1"/>
  <c r="B29" i="1" s="1"/>
  <c r="V86" i="1"/>
  <c r="B86" i="1" s="1"/>
  <c r="V109" i="1"/>
  <c r="B109" i="1" s="1"/>
  <c r="V35" i="1"/>
  <c r="B35" i="1" s="1"/>
  <c r="V273" i="1"/>
  <c r="B273" i="1" s="1"/>
  <c r="V496" i="1"/>
  <c r="B496" i="1" s="1"/>
  <c r="V399" i="1"/>
  <c r="B399" i="1" s="1"/>
  <c r="V343" i="1"/>
  <c r="B343" i="1" s="1"/>
  <c r="V111" i="1"/>
  <c r="B111" i="1" s="1"/>
  <c r="V7" i="1"/>
  <c r="B7" i="1" s="1"/>
  <c r="V177" i="1"/>
  <c r="B177" i="1" s="1"/>
  <c r="V209" i="1"/>
  <c r="B209" i="1" s="1"/>
  <c r="V326" i="1"/>
  <c r="B326" i="1" s="1"/>
  <c r="V423" i="1"/>
  <c r="B423" i="1" s="1"/>
  <c r="V552" i="1"/>
  <c r="B552" i="1" s="1"/>
  <c r="V532" i="1"/>
  <c r="B532" i="1" s="1"/>
  <c r="V568" i="1"/>
  <c r="B568" i="1" s="1"/>
  <c r="V560" i="1"/>
  <c r="V341" i="1"/>
  <c r="B341" i="1" s="1"/>
  <c r="V392" i="1"/>
  <c r="B392" i="1" s="1"/>
  <c r="V393" i="1"/>
  <c r="B393" i="1" s="1"/>
  <c r="V119" i="1"/>
  <c r="B119" i="1" s="1"/>
  <c r="V159" i="1"/>
  <c r="B159" i="1" s="1"/>
  <c r="V185" i="1"/>
  <c r="B185" i="1" s="1"/>
  <c r="V385" i="1"/>
  <c r="B385" i="1" s="1"/>
  <c r="V567" i="1"/>
  <c r="B567" i="1" s="1"/>
  <c r="V253" i="1"/>
  <c r="B253" i="1" s="1"/>
  <c r="V257" i="1"/>
  <c r="B257" i="1" s="1"/>
  <c r="V139" i="1"/>
  <c r="B139" i="1" s="1"/>
  <c r="V6" i="1"/>
  <c r="B6" i="1" s="1"/>
  <c r="V167" i="1"/>
  <c r="B167" i="1" s="1"/>
  <c r="V391" i="1"/>
  <c r="B391" i="1" s="1"/>
  <c r="V210" i="1"/>
  <c r="B210" i="1" s="1"/>
  <c r="V186" i="1"/>
  <c r="B186" i="1" s="1"/>
  <c r="V346" i="1"/>
  <c r="B346" i="1" s="1"/>
  <c r="V261" i="1"/>
  <c r="B261" i="1" s="1"/>
  <c r="V23" i="1"/>
  <c r="B23" i="1" s="1"/>
  <c r="V97" i="1"/>
  <c r="B97" i="1" s="1"/>
  <c r="V290" i="1"/>
  <c r="B290" i="1" s="1"/>
  <c r="V82" i="1"/>
  <c r="B82" i="1" s="1"/>
  <c r="V566" i="1"/>
  <c r="B566" i="1" s="1"/>
  <c r="V521" i="1"/>
  <c r="V344" i="1"/>
  <c r="B344" i="1" s="1"/>
  <c r="V554" i="1"/>
  <c r="B554" i="1" s="1"/>
  <c r="V466" i="1"/>
  <c r="B466" i="1" s="1"/>
  <c r="V237" i="1"/>
  <c r="B237" i="1" s="1"/>
  <c r="V305" i="1"/>
  <c r="B305" i="1" s="1"/>
  <c r="V287" i="1"/>
  <c r="B287" i="1" s="1"/>
  <c r="V155" i="1"/>
  <c r="B155" i="1" s="1"/>
  <c r="V313" i="1"/>
  <c r="B313" i="1" s="1"/>
  <c r="V147" i="1"/>
  <c r="B147" i="1" s="1"/>
  <c r="V45" i="1"/>
  <c r="B45" i="1" s="1"/>
  <c r="V204" i="1"/>
  <c r="B204" i="1" s="1"/>
  <c r="V99" i="1"/>
  <c r="B99" i="1" s="1"/>
  <c r="V580" i="1"/>
  <c r="B580" i="1" s="1"/>
  <c r="V145" i="1"/>
  <c r="B145" i="1" s="1"/>
  <c r="V544" i="1"/>
  <c r="B544" i="1" s="1"/>
  <c r="V576" i="1"/>
  <c r="B576" i="1" s="1"/>
  <c r="V470" i="1"/>
  <c r="B470" i="1" s="1"/>
  <c r="V81" i="1"/>
  <c r="B81" i="1" s="1"/>
  <c r="V342" i="1"/>
  <c r="B342" i="1" s="1"/>
  <c r="V124" i="1"/>
  <c r="B124" i="1" s="1"/>
  <c r="V499" i="1"/>
  <c r="B499" i="1" s="1"/>
  <c r="V202" i="1"/>
  <c r="B202" i="1" s="1"/>
  <c r="V427" i="1"/>
  <c r="B427" i="1" s="1"/>
  <c r="V514" i="1"/>
  <c r="B514" i="1" s="1"/>
  <c r="V421" i="1"/>
  <c r="B421" i="1" s="1"/>
  <c r="V136" i="1"/>
  <c r="B136" i="1" s="1"/>
  <c r="V330" i="1"/>
  <c r="B330" i="1" s="1"/>
  <c r="V164" i="1"/>
  <c r="B164" i="1" s="1"/>
  <c r="V456" i="1"/>
  <c r="B456" i="1" s="1"/>
  <c r="V434" i="1"/>
  <c r="B434" i="1" s="1"/>
  <c r="V465" i="1"/>
  <c r="B465" i="1" s="1"/>
  <c r="V548" i="1"/>
  <c r="B548" i="1" s="1"/>
  <c r="V190" i="1"/>
  <c r="B190" i="1" s="1"/>
  <c r="V94" i="1"/>
  <c r="B94" i="1" s="1"/>
  <c r="V476" i="1"/>
  <c r="B476" i="1" s="1"/>
  <c r="V33" i="1"/>
  <c r="B33" i="1" s="1"/>
  <c r="V142" i="1"/>
  <c r="B142" i="1" s="1"/>
  <c r="V116" i="1"/>
  <c r="B116" i="1" s="1"/>
  <c r="V157" i="1"/>
  <c r="B157" i="1" s="1"/>
  <c r="V153" i="1"/>
  <c r="B153" i="1" s="1"/>
  <c r="V241" i="1"/>
  <c r="B241" i="1" s="1"/>
  <c r="V472" i="1"/>
  <c r="B472" i="1" s="1"/>
  <c r="V110" i="1"/>
  <c r="B110" i="1" s="1"/>
  <c r="V76" i="1"/>
  <c r="B76" i="1" s="1"/>
  <c r="V264" i="1"/>
  <c r="B264" i="1" s="1"/>
  <c r="V114" i="1"/>
  <c r="B114" i="1" s="1"/>
  <c r="V55" i="1"/>
  <c r="B55" i="1" s="1"/>
  <c r="V360" i="1"/>
  <c r="B360" i="1" s="1"/>
  <c r="V18" i="1"/>
  <c r="B18" i="1" s="1"/>
  <c r="V302" i="1"/>
  <c r="B302" i="1" s="1"/>
  <c r="V151" i="1"/>
  <c r="B151" i="1" s="1"/>
  <c r="V280" i="1"/>
  <c r="B280" i="1" s="1"/>
  <c r="V379" i="1"/>
  <c r="B379" i="1" s="1"/>
  <c r="V310" i="1"/>
  <c r="B310" i="1" s="1"/>
  <c r="V131" i="1"/>
  <c r="B131" i="1" s="1"/>
  <c r="V406" i="1"/>
  <c r="B406" i="1" s="1"/>
  <c r="V504" i="1"/>
  <c r="B504" i="1" s="1"/>
  <c r="V519" i="1"/>
  <c r="B519" i="1" s="1"/>
  <c r="V284" i="1"/>
  <c r="B284" i="1" s="1"/>
  <c r="V354" i="1"/>
  <c r="B354" i="1" s="1"/>
  <c r="V538" i="1"/>
  <c r="B538" i="1" s="1"/>
  <c r="V422" i="1"/>
  <c r="B422" i="1" s="1"/>
  <c r="V416" i="1"/>
  <c r="B416" i="1" s="1"/>
  <c r="V569" i="1"/>
  <c r="B569" i="1" s="1"/>
  <c r="V561" i="1"/>
  <c r="B561" i="1" s="1"/>
  <c r="V528" i="1"/>
  <c r="B528" i="1" s="1"/>
  <c r="V189" i="1"/>
  <c r="B189" i="1" s="1"/>
  <c r="V108" i="1"/>
  <c r="B108" i="1" s="1"/>
  <c r="V242" i="1"/>
  <c r="B242" i="1" s="1"/>
  <c r="V286" i="1"/>
  <c r="B286" i="1" s="1"/>
  <c r="V170" i="1"/>
  <c r="B170" i="1" s="1"/>
  <c r="V25" i="1"/>
  <c r="B25" i="1" s="1"/>
  <c r="V497" i="1"/>
  <c r="B497" i="1" s="1"/>
  <c r="V171" i="1"/>
  <c r="B171" i="1" s="1"/>
  <c r="V21" i="1"/>
  <c r="B21" i="1" s="1"/>
  <c r="V224" i="1"/>
  <c r="B224" i="1" s="1"/>
  <c r="V281" i="1"/>
  <c r="B281" i="1" s="1"/>
  <c r="V471" i="1"/>
  <c r="B471" i="1" s="1"/>
  <c r="V214" i="1"/>
  <c r="B214" i="1" s="1"/>
  <c r="V457" i="1"/>
  <c r="B457" i="1" s="1"/>
  <c r="V375" i="1"/>
  <c r="B375" i="1" s="1"/>
  <c r="V488" i="1"/>
  <c r="B488" i="1" s="1"/>
  <c r="V5" i="1"/>
  <c r="B5" i="1" s="1"/>
  <c r="V353" i="1"/>
  <c r="B353" i="1" s="1"/>
  <c r="V340" i="1"/>
  <c r="B340" i="1" s="1"/>
  <c r="V26" i="1"/>
  <c r="B26" i="1" s="1"/>
  <c r="V44" i="1"/>
  <c r="B44" i="1" s="1"/>
  <c r="V319" i="1"/>
  <c r="B319" i="1" s="1"/>
  <c r="V448" i="1"/>
  <c r="B448" i="1" s="1"/>
  <c r="V104" i="1"/>
  <c r="B104" i="1" s="1"/>
  <c r="V270" i="1"/>
  <c r="B270" i="1" s="1"/>
  <c r="V370" i="1"/>
  <c r="B370" i="1" s="1"/>
  <c r="V323" i="1"/>
  <c r="B323" i="1" s="1"/>
  <c r="V88" i="1"/>
  <c r="B88" i="1" s="1"/>
  <c r="V176" i="1"/>
  <c r="B176" i="1" s="1"/>
  <c r="V314" i="1"/>
  <c r="B314" i="1" s="1"/>
  <c r="V122" i="1"/>
  <c r="B122" i="1" s="1"/>
  <c r="V535" i="1"/>
  <c r="B535" i="1" s="1"/>
  <c r="V384" i="1"/>
  <c r="B384" i="1" s="1"/>
  <c r="V517" i="1"/>
  <c r="B517" i="1" s="1"/>
  <c r="V129" i="1"/>
  <c r="B129" i="1" s="1"/>
  <c r="V363" i="1"/>
  <c r="B363" i="1" s="1"/>
  <c r="V433" i="1"/>
  <c r="B433" i="1" s="1"/>
  <c r="V551" i="1"/>
  <c r="B551" i="1" s="1"/>
  <c r="V529" i="1"/>
  <c r="B529" i="1" s="1"/>
  <c r="V559" i="1"/>
  <c r="B559" i="1" s="1"/>
  <c r="V515" i="1"/>
  <c r="B515" i="1" s="1"/>
  <c r="V518" i="1"/>
  <c r="V128" i="1"/>
  <c r="B128" i="1" s="1"/>
  <c r="V516" i="1"/>
  <c r="B516" i="1" s="1"/>
  <c r="V130" i="1"/>
  <c r="B130" i="1" s="1"/>
  <c r="V327" i="1"/>
  <c r="B327" i="1" s="1"/>
  <c r="V417" i="1"/>
  <c r="B417" i="1" s="1"/>
  <c r="V550" i="1"/>
  <c r="B550" i="1" s="1"/>
  <c r="V581" i="1"/>
  <c r="V146" i="1"/>
  <c r="B146" i="1" s="1"/>
  <c r="V545" i="1"/>
  <c r="B545" i="1" s="1"/>
  <c r="V577" i="1"/>
  <c r="V540" i="1"/>
  <c r="B540" i="1" s="1"/>
  <c r="V468" i="1"/>
  <c r="B468" i="1" s="1"/>
  <c r="V467" i="1"/>
  <c r="B467" i="1" s="1"/>
  <c r="V431" i="1"/>
  <c r="B431" i="1" s="1"/>
  <c r="V558" i="1"/>
  <c r="B558" i="1" s="1"/>
  <c r="V245" i="1"/>
  <c r="B245" i="1" s="1"/>
  <c r="V455" i="1"/>
  <c r="B455" i="1" s="1"/>
  <c r="V557" i="1"/>
  <c r="B557" i="1" s="1"/>
  <c r="V254" i="1"/>
  <c r="B254" i="1" s="1"/>
  <c r="V168" i="1"/>
  <c r="B168" i="1" s="1"/>
  <c r="V502" i="1"/>
  <c r="B502" i="1" s="1"/>
  <c r="V307" i="1"/>
  <c r="B307" i="1" s="1"/>
  <c r="V17" i="1"/>
  <c r="B17" i="1" s="1"/>
  <c r="V112" i="1"/>
  <c r="B112" i="1" s="1"/>
  <c r="V191" i="1"/>
  <c r="B191" i="1" s="1"/>
  <c r="V152" i="1"/>
  <c r="B152" i="1" s="1"/>
  <c r="V449" i="1"/>
  <c r="B449" i="1" s="1"/>
  <c r="V222" i="1"/>
  <c r="B222" i="1" s="1"/>
  <c r="V299" i="1"/>
  <c r="B299" i="1" s="1"/>
  <c r="V292" i="1"/>
  <c r="B292" i="1" s="1"/>
  <c r="V187" i="1"/>
  <c r="B187" i="1" s="1"/>
  <c r="V154" i="1"/>
  <c r="B154" i="1" s="1"/>
  <c r="V351" i="1"/>
  <c r="B351" i="1" s="1"/>
  <c r="V570" i="1"/>
  <c r="B570" i="1" s="1"/>
  <c r="V304" i="1"/>
  <c r="B304" i="1" s="1"/>
  <c r="V240" i="1"/>
  <c r="B240" i="1" s="1"/>
  <c r="V235" i="1"/>
  <c r="B235" i="1" s="1"/>
  <c r="V268" i="1"/>
  <c r="B268" i="1" s="1"/>
  <c r="V263" i="1"/>
  <c r="B263" i="1" s="1"/>
  <c r="V199" i="1"/>
  <c r="B199" i="1" s="1"/>
  <c r="V419" i="1"/>
  <c r="B419" i="1" s="1"/>
  <c r="V181" i="1"/>
  <c r="B181" i="1" s="1"/>
  <c r="V135" i="1"/>
  <c r="B135" i="1" s="1"/>
  <c r="V162" i="1"/>
  <c r="B162" i="1" s="1"/>
  <c r="V459" i="1"/>
  <c r="B459" i="1" s="1"/>
  <c r="V208" i="1"/>
  <c r="B208" i="1" s="1"/>
  <c r="V54" i="1"/>
  <c r="B54" i="1" s="1"/>
  <c r="V74" i="1"/>
  <c r="B74" i="1" s="1"/>
  <c r="V291" i="1"/>
  <c r="B291" i="1" s="1"/>
  <c r="V487" i="1"/>
  <c r="B487" i="1" s="1"/>
  <c r="V462" i="1"/>
  <c r="B462" i="1" s="1"/>
  <c r="V275" i="1"/>
  <c r="B275" i="1" s="1"/>
  <c r="V506" i="1"/>
  <c r="B506" i="1" s="1"/>
  <c r="V101" i="1"/>
  <c r="B101" i="1" s="1"/>
  <c r="V329" i="1"/>
  <c r="B329" i="1" s="1"/>
  <c r="V213" i="1"/>
  <c r="B213" i="1" s="1"/>
  <c r="V474" i="1"/>
  <c r="B474" i="1" s="1"/>
  <c r="V442" i="1"/>
  <c r="B442" i="1" s="1"/>
  <c r="V106" i="1"/>
  <c r="B106" i="1" s="1"/>
  <c r="V84" i="1"/>
  <c r="B84" i="1" s="1"/>
  <c r="V378" i="1"/>
  <c r="B378" i="1" s="1"/>
  <c r="V395" i="1"/>
  <c r="B395" i="1" s="1"/>
  <c r="V16" i="1"/>
  <c r="B16" i="1" s="1"/>
  <c r="V60" i="1"/>
  <c r="B60" i="1" s="1"/>
  <c r="V227" i="1"/>
  <c r="B227" i="1" s="1"/>
  <c r="V383" i="1"/>
  <c r="B383" i="1" s="1"/>
  <c r="V398" i="1"/>
  <c r="B398" i="1" s="1"/>
  <c r="V301" i="1"/>
  <c r="B301" i="1" s="1"/>
  <c r="V56" i="1"/>
  <c r="B56" i="1" s="1"/>
  <c r="V178" i="1"/>
  <c r="B178" i="1" s="1"/>
  <c r="V160" i="1"/>
  <c r="B160" i="1" s="1"/>
  <c r="V92" i="1"/>
  <c r="B92" i="1" s="1"/>
  <c r="V150" i="1"/>
  <c r="B150" i="1" s="1"/>
  <c r="V219" i="1"/>
  <c r="B219" i="1" s="1"/>
  <c r="V412" i="1"/>
  <c r="B412" i="1" s="1"/>
  <c r="V172" i="1"/>
  <c r="B172" i="1" s="1"/>
  <c r="V248" i="1"/>
  <c r="B248" i="1" s="1"/>
  <c r="V85" i="1"/>
  <c r="B85" i="1" s="1"/>
  <c r="V300" i="1"/>
  <c r="B300" i="1" s="1"/>
  <c r="V244" i="1"/>
  <c r="B244" i="1" s="1"/>
  <c r="V376" i="1"/>
  <c r="B376" i="1" s="1"/>
  <c r="V71" i="1"/>
  <c r="B71" i="1" s="1"/>
  <c r="V372" i="1"/>
  <c r="B372" i="1" s="1"/>
  <c r="V137" i="1"/>
  <c r="B137" i="1" s="1"/>
  <c r="V125" i="1"/>
  <c r="B125" i="1" s="1"/>
  <c r="V413" i="1"/>
  <c r="B413" i="1" s="1"/>
  <c r="V192" i="1"/>
  <c r="B192" i="1" s="1"/>
  <c r="V236" i="1"/>
  <c r="B236" i="1" s="1"/>
  <c r="V239" i="1"/>
  <c r="B239" i="1" s="1"/>
  <c r="V140" i="1"/>
  <c r="B140" i="1" s="1"/>
  <c r="V494" i="1"/>
  <c r="B494" i="1" s="1"/>
  <c r="V278" i="1"/>
  <c r="B278" i="1" s="1"/>
  <c r="V460" i="1"/>
  <c r="B460" i="1" s="1"/>
  <c r="V11" i="1"/>
  <c r="B11" i="1" s="1"/>
  <c r="V408" i="1"/>
  <c r="B408" i="1" s="1"/>
  <c r="V67" i="1"/>
  <c r="B67" i="1" s="1"/>
  <c r="V27" i="1"/>
  <c r="B27" i="1" s="1"/>
  <c r="V203" i="1"/>
  <c r="B203" i="1" s="1"/>
  <c r="V513" i="1"/>
  <c r="B513" i="1" s="1"/>
  <c r="V338" i="1"/>
  <c r="B338" i="1" s="1"/>
  <c r="V207" i="1"/>
  <c r="B207" i="1" s="1"/>
  <c r="V293" i="1"/>
  <c r="B293" i="1" s="1"/>
  <c r="V50" i="1"/>
  <c r="B50" i="1" s="1"/>
  <c r="V13" i="1"/>
  <c r="B13" i="1" s="1"/>
  <c r="V133" i="1"/>
  <c r="B133" i="1" s="1"/>
  <c r="V173" i="1"/>
  <c r="B173" i="1" s="1"/>
  <c r="V57" i="1"/>
  <c r="B57" i="1" s="1"/>
  <c r="V285" i="1"/>
  <c r="B285" i="1" s="1"/>
  <c r="V195" i="1"/>
  <c r="B195" i="1" s="1"/>
  <c r="V505" i="1"/>
  <c r="B505" i="1" s="1"/>
  <c r="V161" i="1"/>
  <c r="B161" i="1" s="1"/>
  <c r="V229" i="1"/>
  <c r="B229" i="1" s="1"/>
  <c r="V53" i="1"/>
  <c r="B53" i="1" s="1"/>
  <c r="V402" i="1"/>
  <c r="B402" i="1" s="1"/>
  <c r="V397" i="1"/>
  <c r="B397" i="1" s="1"/>
  <c r="V283" i="1"/>
  <c r="B283" i="1" s="1"/>
  <c r="V404" i="1"/>
  <c r="B404" i="1" s="1"/>
  <c r="V321" i="1"/>
  <c r="B321" i="1" s="1"/>
  <c r="V38" i="1"/>
  <c r="B38" i="1" s="1"/>
  <c r="V493" i="1"/>
  <c r="B493" i="1" s="1"/>
  <c r="V388" i="1"/>
  <c r="B388" i="1" s="1"/>
  <c r="V251" i="1"/>
  <c r="B251" i="1" s="1"/>
  <c r="V123" i="1"/>
  <c r="B123" i="1" s="1"/>
  <c r="V115" i="1"/>
  <c r="B115" i="1" s="1"/>
  <c r="V334" i="1"/>
  <c r="B334" i="1" s="1"/>
  <c r="V103" i="1"/>
  <c r="B103" i="1" s="1"/>
  <c r="V42" i="1"/>
  <c r="B42" i="1" s="1"/>
  <c r="V182" i="1"/>
  <c r="B182" i="1" s="1"/>
  <c r="V396" i="1"/>
  <c r="B396" i="1" s="1"/>
  <c r="V212" i="1"/>
  <c r="B212" i="1" s="1"/>
  <c r="V325" i="1"/>
  <c r="B325" i="1" s="1"/>
  <c r="V458" i="1"/>
  <c r="B458" i="1" s="1"/>
  <c r="V464" i="1"/>
  <c r="B464" i="1" s="1"/>
  <c r="V366" i="1"/>
  <c r="B366" i="1" s="1"/>
  <c r="V317" i="1"/>
  <c r="B317" i="1" s="1"/>
  <c r="V357" i="1"/>
  <c r="B357" i="1" s="1"/>
  <c r="V156" i="1"/>
  <c r="B156" i="1" s="1"/>
  <c r="V40" i="1"/>
  <c r="B40" i="1" s="1"/>
  <c r="V87" i="1"/>
  <c r="B87" i="1" s="1"/>
  <c r="V4" i="1"/>
  <c r="B4" i="1" s="1"/>
  <c r="V238" i="1"/>
  <c r="B238" i="1" s="1"/>
  <c r="V180" i="1"/>
  <c r="B180" i="1" s="1"/>
  <c r="V62" i="1"/>
  <c r="B62" i="1" s="1"/>
  <c r="V485" i="1"/>
  <c r="B485" i="1" s="1"/>
  <c r="V438" i="1"/>
  <c r="B438" i="1" s="1"/>
  <c r="V118" i="1"/>
  <c r="B118" i="1" s="1"/>
  <c r="V461" i="1"/>
  <c r="B461" i="1" s="1"/>
  <c r="V113" i="1"/>
  <c r="B113" i="1" s="1"/>
  <c r="V274" i="1"/>
  <c r="B274" i="1" s="1"/>
  <c r="V19" i="1"/>
  <c r="B19" i="1" s="1"/>
  <c r="V211" i="1"/>
  <c r="B211" i="1" s="1"/>
  <c r="V414" i="1"/>
  <c r="B414" i="1" s="1"/>
  <c r="V223" i="1"/>
  <c r="B223" i="1" s="1"/>
  <c r="V63" i="1"/>
  <c r="B63" i="1" s="1"/>
  <c r="V194" i="1"/>
  <c r="B194" i="1" s="1"/>
  <c r="V279" i="1"/>
  <c r="B279" i="1" s="1"/>
  <c r="V492" i="1"/>
  <c r="B492" i="1" s="1"/>
  <c r="V328" i="1"/>
  <c r="B328" i="1" s="1"/>
  <c r="V491" i="1"/>
  <c r="B491" i="1" s="1"/>
  <c r="V201" i="1"/>
  <c r="B201" i="1" s="1"/>
  <c r="V441" i="1"/>
  <c r="B441" i="1" s="1"/>
  <c r="V352" i="1"/>
  <c r="B352" i="1" s="1"/>
  <c r="V183" i="1"/>
  <c r="B183" i="1" s="1"/>
  <c r="V276" i="1"/>
  <c r="B276" i="1" s="1"/>
  <c r="V72" i="1"/>
  <c r="B72" i="1" s="1"/>
  <c r="V79" i="1"/>
  <c r="B79" i="1" s="1"/>
  <c r="V312" i="1"/>
  <c r="B312" i="1" s="1"/>
  <c r="V311" i="1"/>
  <c r="B311" i="1" s="1"/>
  <c r="V450" i="1"/>
  <c r="B450" i="1" s="1"/>
  <c r="V228" i="1"/>
  <c r="B228" i="1" s="1"/>
  <c r="V51" i="1"/>
  <c r="B51" i="1" s="1"/>
  <c r="V359" i="1"/>
  <c r="B359" i="1" s="1"/>
  <c r="V430" i="1"/>
  <c r="B430" i="1" s="1"/>
  <c r="V37" i="1"/>
  <c r="B37" i="1" s="1"/>
  <c r="V377" i="1"/>
  <c r="B377" i="1" s="1"/>
  <c r="V205" i="1"/>
  <c r="B205" i="1" s="1"/>
  <c r="V390" i="1"/>
  <c r="B390" i="1" s="1"/>
  <c r="V206" i="1"/>
  <c r="B206" i="1" s="1"/>
  <c r="V429" i="1"/>
  <c r="B429" i="1" s="1"/>
  <c r="V117" i="1"/>
  <c r="B117" i="1" s="1"/>
  <c r="V356" i="1"/>
  <c r="B356" i="1" s="1"/>
  <c r="V28" i="1"/>
  <c r="B28" i="1" s="1"/>
  <c r="V303" i="1"/>
  <c r="B303" i="1" s="1"/>
  <c r="V473" i="1"/>
  <c r="B473" i="1" s="1"/>
  <c r="V231" i="1"/>
  <c r="B231" i="1" s="1"/>
  <c r="V512" i="1"/>
  <c r="B512" i="1" s="1"/>
  <c r="V234" i="1"/>
  <c r="B234" i="1" s="1"/>
  <c r="V306" i="1"/>
  <c r="B306" i="1" s="1"/>
  <c r="V289" i="1"/>
  <c r="B289" i="1" s="1"/>
  <c r="V420" i="1"/>
  <c r="B420" i="1" s="1"/>
  <c r="V179" i="1"/>
  <c r="B179" i="1" s="1"/>
  <c r="V218" i="1"/>
  <c r="B218" i="1" s="1"/>
  <c r="V15" i="1"/>
  <c r="B15" i="1" s="1"/>
  <c r="V260" i="1"/>
  <c r="B260" i="1" s="1"/>
  <c r="V509" i="1"/>
  <c r="B509" i="1" s="1"/>
  <c r="V463" i="1"/>
  <c r="B463" i="1" s="1"/>
  <c r="V382" i="1"/>
  <c r="B382" i="1" s="1"/>
  <c r="V8" i="1"/>
  <c r="B8" i="1" s="1"/>
  <c r="V93" i="1"/>
  <c r="B93" i="1" s="1"/>
  <c r="V443" i="1"/>
  <c r="B443" i="1" s="1"/>
  <c r="V426" i="1"/>
  <c r="B426" i="1" s="1"/>
  <c r="V20" i="1"/>
  <c r="B20" i="1" s="1"/>
  <c r="V428" i="1"/>
  <c r="B428" i="1" s="1"/>
  <c r="V358" i="1"/>
  <c r="B358" i="1" s="1"/>
  <c r="V68" i="1"/>
  <c r="B68" i="1" s="1"/>
  <c r="V409" i="1"/>
  <c r="B409" i="1" s="1"/>
  <c r="V198" i="1"/>
  <c r="B198" i="1" s="1"/>
  <c r="V58" i="1"/>
  <c r="B58" i="1" s="1"/>
  <c r="V221" i="1"/>
  <c r="B221" i="1" s="1"/>
  <c r="V367" i="1"/>
  <c r="B367" i="1" s="1"/>
  <c r="V246" i="1"/>
  <c r="B246" i="1" s="1"/>
  <c r="V539" i="1"/>
  <c r="B539" i="1" s="1"/>
  <c r="V578" i="1"/>
  <c r="B578" i="1" s="1"/>
  <c r="V542" i="1"/>
  <c r="B542" i="1" s="1"/>
  <c r="V533" i="1"/>
  <c r="B533" i="1" s="1"/>
  <c r="V435" i="1"/>
  <c r="B435" i="1" s="1"/>
  <c r="V526" i="1"/>
  <c r="B526" i="1" s="1"/>
  <c r="V564" i="1"/>
  <c r="B564" i="1" s="1"/>
  <c r="V556" i="1"/>
  <c r="B556" i="1" s="1"/>
  <c r="V400" i="1"/>
  <c r="B400" i="1" s="1"/>
  <c r="V336" i="1"/>
  <c r="B336" i="1" s="1"/>
  <c r="V374" i="1"/>
  <c r="B374" i="1" s="1"/>
  <c r="V482" i="1"/>
  <c r="B482" i="1" s="1"/>
  <c r="V500" i="1"/>
  <c r="B500" i="1" s="1"/>
  <c r="V52" i="1"/>
  <c r="B52" i="1" s="1"/>
  <c r="V75" i="1"/>
  <c r="B75" i="1" s="1"/>
  <c r="V418" i="1"/>
  <c r="B418" i="1" s="1"/>
  <c r="V220" i="1"/>
  <c r="B220" i="1" s="1"/>
  <c r="V347" i="1"/>
  <c r="B347" i="1" s="1"/>
  <c r="V369" i="1"/>
  <c r="B369" i="1" s="1"/>
  <c r="V439" i="1"/>
  <c r="B439" i="1" s="1"/>
  <c r="V31" i="1"/>
  <c r="B31" i="1" s="1"/>
  <c r="V256" i="1"/>
  <c r="B256" i="1" s="1"/>
  <c r="V49" i="1"/>
  <c r="B49" i="1" s="1"/>
  <c r="V364" i="1"/>
  <c r="B364" i="1" s="1"/>
  <c r="V34" i="1"/>
  <c r="B34" i="1" s="1"/>
  <c r="V200" i="1"/>
  <c r="B200" i="1" s="1"/>
  <c r="V259" i="1"/>
  <c r="B259" i="1" s="1"/>
  <c r="V149" i="1"/>
  <c r="B149" i="1" s="1"/>
  <c r="V90" i="1"/>
  <c r="B90" i="1" s="1"/>
  <c r="V98" i="1"/>
  <c r="B98" i="1" s="1"/>
  <c r="V148" i="1"/>
  <c r="B148" i="1" s="1"/>
  <c r="V380" i="1"/>
  <c r="B380" i="1" s="1"/>
  <c r="V294" i="1"/>
  <c r="B294" i="1" s="1"/>
  <c r="V479" i="1"/>
  <c r="B479" i="1" s="1"/>
  <c r="V69" i="1"/>
  <c r="B69" i="1" s="1"/>
  <c r="V277" i="1"/>
  <c r="B277" i="1" s="1"/>
  <c r="V39" i="1"/>
  <c r="B39" i="1" s="1"/>
  <c r="V120" i="1"/>
  <c r="B120" i="1" s="1"/>
  <c r="V169" i="1"/>
  <c r="B169" i="1" s="1"/>
  <c r="V523" i="1"/>
  <c r="B523" i="1" s="1"/>
  <c r="V30" i="1"/>
  <c r="B30" i="1" s="1"/>
  <c r="V9" i="1"/>
  <c r="B9" i="1" s="1"/>
  <c r="V410" i="1"/>
  <c r="B410" i="1" s="1"/>
  <c r="V315" i="1"/>
  <c r="B315" i="1" s="1"/>
  <c r="V10" i="1"/>
  <c r="B10" i="1" s="1"/>
  <c r="V483" i="1"/>
  <c r="B483" i="1" s="1"/>
  <c r="V508" i="1"/>
  <c r="B508" i="1" s="1"/>
  <c r="V217" i="1"/>
  <c r="B217" i="1" s="1"/>
  <c r="V65" i="1"/>
  <c r="B65" i="1" s="1"/>
  <c r="B521" i="1"/>
  <c r="B518" i="1"/>
  <c r="B577" i="1"/>
  <c r="B560" i="1"/>
  <c r="B581" i="1"/>
  <c r="AU164" i="1" l="1"/>
  <c r="AU581" i="1"/>
  <c r="AU560" i="1"/>
  <c r="AU561" i="1"/>
  <c r="AU467" i="1"/>
  <c r="AU577" i="1"/>
  <c r="AU535" i="1"/>
  <c r="AU516" i="1"/>
  <c r="AU518" i="1"/>
  <c r="AU521" i="1"/>
  <c r="AU378" i="1"/>
  <c r="AU381" i="1"/>
  <c r="AU65" i="1"/>
  <c r="AU217" i="1"/>
  <c r="AU508" i="1"/>
  <c r="AU483" i="1"/>
  <c r="AU10" i="1"/>
  <c r="AU315" i="1"/>
  <c r="AU410" i="1"/>
  <c r="AU9" i="1"/>
  <c r="AU30" i="1"/>
  <c r="AU523" i="1"/>
  <c r="AU169" i="1"/>
  <c r="AU120" i="1"/>
  <c r="AU39" i="1"/>
  <c r="AU277" i="1"/>
  <c r="AU69" i="1"/>
  <c r="AU479" i="1"/>
  <c r="AU294" i="1"/>
  <c r="AU380" i="1"/>
  <c r="AU148" i="1"/>
  <c r="AU98" i="1"/>
  <c r="AU90" i="1"/>
  <c r="AU149" i="1"/>
  <c r="AU259" i="1"/>
  <c r="AU200" i="1"/>
  <c r="AU34" i="1"/>
  <c r="AU364" i="1"/>
  <c r="AU49" i="1"/>
  <c r="AU256" i="1"/>
  <c r="AU31" i="1"/>
  <c r="AU439" i="1"/>
  <c r="AU369" i="1"/>
  <c r="AU347" i="1"/>
  <c r="AU220" i="1"/>
  <c r="AU418" i="1"/>
  <c r="AU75" i="1"/>
  <c r="AU52" i="1"/>
  <c r="AU500" i="1"/>
  <c r="AU482" i="1"/>
  <c r="AU374" i="1"/>
  <c r="AU336" i="1"/>
  <c r="AU400" i="1"/>
  <c r="AU556" i="1"/>
  <c r="AU564" i="1"/>
  <c r="AU526" i="1"/>
  <c r="AU435" i="1"/>
  <c r="AU533" i="1"/>
  <c r="AU542" i="1"/>
  <c r="AU578" i="1"/>
  <c r="AU539" i="1"/>
  <c r="AU246" i="1"/>
  <c r="AU367" i="1"/>
  <c r="AU221" i="1"/>
  <c r="AU58" i="1"/>
  <c r="AU198" i="1"/>
  <c r="AU409" i="1"/>
  <c r="AU68" i="1"/>
  <c r="AU358" i="1"/>
  <c r="AU428" i="1"/>
  <c r="AU20" i="1"/>
  <c r="AU426" i="1"/>
  <c r="AU443" i="1"/>
  <c r="AU93" i="1"/>
  <c r="AU8" i="1"/>
  <c r="AU382" i="1"/>
  <c r="AU463" i="1"/>
  <c r="AU509" i="1"/>
  <c r="AU260" i="1"/>
  <c r="AU15" i="1"/>
  <c r="AU218" i="1"/>
  <c r="AU179" i="1"/>
  <c r="AU420" i="1"/>
  <c r="AU289" i="1"/>
  <c r="AU306" i="1"/>
  <c r="AU234" i="1"/>
  <c r="AU512" i="1"/>
  <c r="AU231" i="1"/>
  <c r="AU473" i="1"/>
  <c r="AU303" i="1"/>
  <c r="AU28" i="1"/>
  <c r="AU356" i="1"/>
  <c r="AU117" i="1"/>
  <c r="AU429" i="1"/>
  <c r="AU206" i="1"/>
  <c r="AU390" i="1"/>
  <c r="AU205" i="1"/>
  <c r="AU377" i="1"/>
  <c r="AU37" i="1"/>
  <c r="AU430" i="1"/>
  <c r="AU359" i="1"/>
  <c r="AU51" i="1"/>
  <c r="AU228" i="1"/>
  <c r="AU450" i="1"/>
  <c r="AU311" i="1"/>
  <c r="AU312" i="1"/>
  <c r="AU79" i="1"/>
  <c r="AU72" i="1"/>
  <c r="AU276" i="1"/>
  <c r="AU183" i="1"/>
  <c r="AU352" i="1"/>
  <c r="AU441" i="1"/>
  <c r="AU201" i="1"/>
  <c r="AU491" i="1"/>
  <c r="AU328" i="1"/>
  <c r="AU492" i="1"/>
  <c r="AU279" i="1"/>
  <c r="AU194" i="1"/>
  <c r="AU63" i="1"/>
  <c r="AU223" i="1"/>
  <c r="AU414" i="1"/>
  <c r="AU211" i="1"/>
  <c r="AU19" i="1"/>
  <c r="AU274" i="1"/>
  <c r="AU113" i="1"/>
  <c r="AU461" i="1"/>
  <c r="AU118" i="1"/>
  <c r="AU438" i="1"/>
  <c r="AU485" i="1"/>
  <c r="AU62" i="1"/>
  <c r="AU180" i="1"/>
  <c r="AU238" i="1"/>
  <c r="AU4" i="1"/>
  <c r="AU87" i="1"/>
  <c r="AU40" i="1"/>
  <c r="AU156" i="1"/>
  <c r="AU357" i="1"/>
  <c r="AU317" i="1"/>
  <c r="AU366" i="1"/>
  <c r="AU464" i="1"/>
  <c r="AU458" i="1"/>
  <c r="AU325" i="1"/>
  <c r="AU212" i="1"/>
  <c r="AU396" i="1"/>
  <c r="AU182" i="1"/>
  <c r="AU42" i="1"/>
  <c r="AU103" i="1"/>
  <c r="AU334" i="1"/>
  <c r="AU115" i="1"/>
  <c r="AU123" i="1"/>
  <c r="AU251" i="1"/>
  <c r="AU388" i="1"/>
  <c r="AU493" i="1"/>
  <c r="AU38" i="1"/>
  <c r="AU321" i="1"/>
  <c r="AU404" i="1"/>
  <c r="AU283" i="1"/>
  <c r="AU397" i="1"/>
  <c r="AU402" i="1"/>
  <c r="AU53" i="1"/>
  <c r="AU229" i="1"/>
  <c r="AU161" i="1"/>
  <c r="AU505" i="1"/>
  <c r="AU195" i="1"/>
  <c r="AU285" i="1"/>
  <c r="AU57" i="1"/>
  <c r="AU173" i="1"/>
  <c r="AU133" i="1"/>
  <c r="AU13" i="1"/>
  <c r="AU50" i="1"/>
  <c r="AU293" i="1"/>
  <c r="AU207" i="1"/>
  <c r="AU338" i="1"/>
  <c r="AU513" i="1"/>
  <c r="AU203" i="1"/>
  <c r="AU27" i="1"/>
  <c r="AU67" i="1"/>
  <c r="AU408" i="1"/>
  <c r="AU11" i="1"/>
  <c r="AU460" i="1"/>
  <c r="AU278" i="1"/>
  <c r="AU494" i="1"/>
  <c r="AU140" i="1"/>
  <c r="AU239" i="1"/>
  <c r="AU236" i="1"/>
  <c r="AU192" i="1"/>
  <c r="AU413" i="1"/>
  <c r="AU125" i="1"/>
  <c r="AU137" i="1"/>
  <c r="AU372" i="1"/>
  <c r="AU71" i="1"/>
  <c r="AU376" i="1"/>
  <c r="AU244" i="1"/>
  <c r="AU300" i="1"/>
  <c r="AU85" i="1"/>
  <c r="AU248" i="1"/>
  <c r="AU172" i="1"/>
  <c r="AU412" i="1"/>
  <c r="AU219" i="1"/>
  <c r="AU150" i="1"/>
  <c r="AU92" i="1"/>
  <c r="AU160" i="1"/>
  <c r="AU178" i="1"/>
  <c r="AU56" i="1"/>
  <c r="AU301" i="1"/>
  <c r="AU398" i="1"/>
  <c r="AU383" i="1"/>
  <c r="AU227" i="1"/>
  <c r="AU60" i="1"/>
  <c r="AU16" i="1"/>
  <c r="AU395" i="1"/>
  <c r="AU84" i="1"/>
  <c r="AU106" i="1"/>
  <c r="AU442" i="1"/>
  <c r="AU474" i="1"/>
  <c r="AU213" i="1"/>
  <c r="AU329" i="1"/>
  <c r="AU101" i="1"/>
  <c r="AU506" i="1"/>
  <c r="AU275" i="1"/>
  <c r="AU462" i="1"/>
  <c r="AU487" i="1"/>
  <c r="AU291" i="1"/>
  <c r="AU74" i="1"/>
  <c r="AU54" i="1"/>
  <c r="AU208" i="1"/>
  <c r="AU459" i="1"/>
  <c r="AU162" i="1"/>
  <c r="AU135" i="1"/>
  <c r="AU181" i="1"/>
  <c r="AU419" i="1"/>
  <c r="AU199" i="1"/>
  <c r="AU263" i="1"/>
  <c r="AU268" i="1"/>
  <c r="AU235" i="1"/>
  <c r="AU240" i="1"/>
  <c r="AU304" i="1"/>
  <c r="AU570" i="1"/>
  <c r="AU351" i="1"/>
  <c r="AU154" i="1"/>
  <c r="AU187" i="1"/>
  <c r="AU292" i="1"/>
  <c r="AU299" i="1"/>
  <c r="AU222" i="1"/>
  <c r="AU449" i="1"/>
  <c r="AU152" i="1"/>
  <c r="AU191" i="1"/>
  <c r="AU112" i="1"/>
  <c r="AU17" i="1"/>
  <c r="AU307" i="1"/>
  <c r="AU502" i="1"/>
  <c r="AU168" i="1"/>
  <c r="AU254" i="1"/>
  <c r="AU557" i="1"/>
  <c r="AU455" i="1"/>
  <c r="AU245" i="1"/>
  <c r="AU558" i="1"/>
  <c r="AU431" i="1"/>
  <c r="AU468" i="1"/>
  <c r="AU540" i="1"/>
  <c r="AU545" i="1"/>
  <c r="AU146" i="1"/>
  <c r="AU550" i="1"/>
  <c r="AU417" i="1"/>
  <c r="AU327" i="1"/>
  <c r="AU130" i="1"/>
  <c r="AU128" i="1"/>
  <c r="AU515" i="1"/>
  <c r="AU559" i="1"/>
  <c r="AU529" i="1"/>
  <c r="AU551" i="1"/>
  <c r="AU433" i="1"/>
  <c r="AU363" i="1"/>
  <c r="AU129" i="1"/>
  <c r="AU517" i="1"/>
  <c r="AU384" i="1"/>
  <c r="AU122" i="1"/>
  <c r="AU314" i="1"/>
  <c r="AU176" i="1"/>
  <c r="AU88" i="1"/>
  <c r="AU323" i="1"/>
  <c r="AU370" i="1"/>
  <c r="AU270" i="1"/>
  <c r="AU104" i="1"/>
  <c r="AU448" i="1"/>
  <c r="AU319" i="1"/>
  <c r="AU44" i="1"/>
  <c r="AU26" i="1"/>
  <c r="AU340" i="1"/>
  <c r="AU353" i="1"/>
  <c r="AU5" i="1"/>
  <c r="AU488" i="1"/>
  <c r="AU375" i="1"/>
  <c r="AU457" i="1"/>
  <c r="AU214" i="1"/>
  <c r="AU471" i="1"/>
  <c r="AU281" i="1"/>
  <c r="AU224" i="1"/>
  <c r="AU21" i="1"/>
  <c r="AU171" i="1"/>
  <c r="AU497" i="1"/>
  <c r="AU25" i="1"/>
  <c r="AU170" i="1"/>
  <c r="AU286" i="1"/>
  <c r="AU242" i="1"/>
  <c r="AU108" i="1"/>
  <c r="AU189" i="1"/>
  <c r="AU528" i="1"/>
  <c r="AU569" i="1"/>
  <c r="AU416" i="1"/>
  <c r="AU422" i="1"/>
  <c r="AU538" i="1"/>
  <c r="AU354" i="1"/>
  <c r="AU284" i="1"/>
  <c r="AU519" i="1"/>
  <c r="AU504" i="1"/>
  <c r="AU406" i="1"/>
  <c r="AU131" i="1"/>
  <c r="AU310" i="1"/>
  <c r="AU379" i="1"/>
  <c r="AU280" i="1"/>
  <c r="AU151" i="1"/>
  <c r="AU302" i="1"/>
  <c r="AU18" i="1"/>
  <c r="AU360" i="1"/>
  <c r="AU55" i="1"/>
  <c r="AU114" i="1"/>
  <c r="AU264" i="1"/>
  <c r="AU76" i="1"/>
  <c r="AU110" i="1"/>
  <c r="AU472" i="1"/>
  <c r="AU241" i="1"/>
  <c r="AU153" i="1"/>
  <c r="AU157" i="1"/>
  <c r="AU116" i="1"/>
  <c r="AU142" i="1"/>
  <c r="AU33" i="1"/>
  <c r="AU476" i="1"/>
  <c r="AU94" i="1"/>
  <c r="AU190" i="1"/>
  <c r="AU548" i="1"/>
  <c r="AU465" i="1"/>
  <c r="AU434" i="1"/>
  <c r="AU456" i="1"/>
  <c r="AU330" i="1"/>
  <c r="AU136" i="1"/>
  <c r="AU421" i="1"/>
  <c r="AU514" i="1"/>
  <c r="AU427" i="1"/>
  <c r="AU202" i="1"/>
  <c r="AU499" i="1"/>
  <c r="AU124" i="1"/>
  <c r="AU342" i="1"/>
  <c r="AU81" i="1"/>
  <c r="AU470" i="1"/>
  <c r="AU576" i="1"/>
  <c r="AU544" i="1"/>
  <c r="AU145" i="1"/>
  <c r="AU580" i="1"/>
  <c r="AU99" i="1"/>
  <c r="AU204" i="1"/>
  <c r="AU45" i="1"/>
  <c r="AU147" i="1"/>
  <c r="AU313" i="1"/>
  <c r="AU155" i="1"/>
  <c r="AU287" i="1"/>
  <c r="AU305" i="1"/>
  <c r="AU237" i="1"/>
  <c r="AU466" i="1"/>
  <c r="AU554" i="1"/>
  <c r="AU344" i="1"/>
  <c r="AU566" i="1"/>
  <c r="AU82" i="1"/>
  <c r="AU290" i="1"/>
  <c r="AU97" i="1"/>
  <c r="AU23" i="1"/>
  <c r="AU261" i="1"/>
  <c r="AU346" i="1"/>
  <c r="AU186" i="1"/>
  <c r="AU210" i="1"/>
  <c r="AU391" i="1"/>
  <c r="AU167" i="1"/>
  <c r="AU6" i="1"/>
  <c r="AU139" i="1"/>
  <c r="AU257" i="1"/>
  <c r="AU253" i="1"/>
  <c r="AU567" i="1"/>
  <c r="AU385" i="1"/>
  <c r="AU185" i="1"/>
  <c r="AU159" i="1"/>
  <c r="AU119" i="1"/>
  <c r="AU393" i="1"/>
  <c r="AU392" i="1"/>
  <c r="AU341" i="1"/>
  <c r="AU568" i="1"/>
  <c r="AU532" i="1"/>
  <c r="AU552" i="1"/>
  <c r="AU423" i="1"/>
  <c r="AU326" i="1"/>
  <c r="AU209" i="1"/>
  <c r="AU177" i="1"/>
  <c r="AU7" i="1"/>
  <c r="AU111" i="1"/>
  <c r="AU343" i="1"/>
  <c r="AU399" i="1"/>
  <c r="AU496" i="1"/>
  <c r="AU273" i="1"/>
  <c r="AU35" i="1"/>
  <c r="AU109" i="1"/>
  <c r="AU86" i="1"/>
  <c r="AU29" i="1"/>
  <c r="AU249" i="1"/>
  <c r="AU262" i="1"/>
  <c r="AU481" i="1"/>
  <c r="AU322" i="1"/>
  <c r="AU43" i="1"/>
  <c r="AU193" i="1"/>
  <c r="AU555" i="1"/>
  <c r="AU562" i="1"/>
  <c r="AU454" i="1"/>
  <c r="AU424" i="1"/>
  <c r="AU572" i="1"/>
  <c r="AU553" i="1"/>
  <c r="AU166" i="1"/>
  <c r="AU362" i="1"/>
  <c r="AU520" i="1"/>
  <c r="AU345" i="1"/>
  <c r="AU486" i="1"/>
  <c r="AU126" i="1"/>
  <c r="AU91" i="1"/>
  <c r="AU46" i="1"/>
  <c r="AU361" i="1"/>
  <c r="AU437" i="1"/>
  <c r="AU95" i="1"/>
  <c r="AU451" i="1"/>
  <c r="AU258" i="1"/>
  <c r="AU440" i="1"/>
  <c r="AU565" i="1"/>
  <c r="AU373" i="1"/>
  <c r="AU324" i="1"/>
  <c r="AU480" i="1"/>
  <c r="AU288" i="1"/>
  <c r="AU255" i="1"/>
  <c r="AU250" i="1"/>
  <c r="AU331" i="1"/>
  <c r="AU571" i="1"/>
  <c r="AU511" i="1"/>
  <c r="AU318" i="1"/>
  <c r="AU165" i="1"/>
  <c r="AU453" i="1"/>
  <c r="AU371" i="1"/>
  <c r="AU243" i="1"/>
  <c r="AU70" i="1"/>
  <c r="AU296" i="1"/>
  <c r="AU333" i="1"/>
  <c r="AU332" i="1"/>
  <c r="AU48" i="1"/>
  <c r="AU184" i="1"/>
  <c r="AU96" i="1"/>
  <c r="AU12" i="1"/>
  <c r="AU452" i="1"/>
  <c r="AU407" i="1"/>
  <c r="AU447" i="1"/>
  <c r="AU573" i="1"/>
  <c r="AU534" i="1"/>
  <c r="AU522" i="1"/>
  <c r="AU563" i="1"/>
  <c r="AU541" i="1"/>
  <c r="AU546" i="1"/>
  <c r="AU271" i="1"/>
  <c r="AU432" i="1"/>
  <c r="AU269" i="1"/>
  <c r="AU105" i="1"/>
  <c r="AU335" i="1"/>
  <c r="AU266" i="1"/>
  <c r="AU530" i="1"/>
  <c r="AU527" i="1"/>
  <c r="AU524" i="1"/>
  <c r="AU295" i="1"/>
  <c r="AU495" i="1"/>
  <c r="AU297" i="1"/>
  <c r="AU507" i="1"/>
  <c r="AU337" i="1"/>
  <c r="AU536" i="1"/>
  <c r="AU425" i="1"/>
  <c r="AU574" i="1"/>
  <c r="AU547" i="1"/>
  <c r="AU197" i="1"/>
  <c r="AU510" i="1"/>
  <c r="AU503" i="1"/>
  <c r="AU230" i="1"/>
  <c r="AU73" i="1"/>
  <c r="AU83" i="1"/>
  <c r="AU272" i="1"/>
  <c r="AU233" i="1"/>
  <c r="AU134" i="1"/>
  <c r="AU107" i="1"/>
  <c r="AU175" i="1"/>
  <c r="AU282" i="1"/>
  <c r="AU446" i="1"/>
  <c r="AU196" i="1"/>
  <c r="AU498" i="1"/>
  <c r="AU298" i="1"/>
  <c r="AU174" i="1"/>
  <c r="AU501" i="1"/>
  <c r="AU247" i="1"/>
  <c r="AU537" i="1"/>
  <c r="AU531" i="1"/>
  <c r="AU436" i="1"/>
  <c r="AU575" i="1"/>
  <c r="AU543" i="1"/>
  <c r="AU144" i="1"/>
  <c r="AU579" i="1"/>
  <c r="AU525" i="1"/>
  <c r="AU225" i="1"/>
  <c r="AU64" i="1"/>
  <c r="AU490" i="1"/>
  <c r="AU320" i="1"/>
  <c r="AU252" i="1"/>
  <c r="AU216" i="1"/>
  <c r="AU138" i="1"/>
  <c r="AU478" i="1"/>
  <c r="AU403" i="1"/>
  <c r="AU469" i="1"/>
  <c r="AU484" i="1"/>
  <c r="AU127" i="1"/>
  <c r="AU121" i="1"/>
  <c r="AU22" i="1"/>
  <c r="AU89" i="1"/>
  <c r="AU14" i="1"/>
  <c r="AU32" i="1"/>
  <c r="AU368" i="1"/>
  <c r="AU415" i="1"/>
  <c r="AU59" i="1"/>
  <c r="AU350" i="1"/>
  <c r="AU339" i="1"/>
  <c r="AU349" i="1"/>
  <c r="AU215" i="1"/>
  <c r="AU401" i="1"/>
  <c r="AU477" i="1"/>
  <c r="AU348" i="1"/>
  <c r="AU100" i="1"/>
  <c r="AU549" i="1"/>
  <c r="AU36" i="1"/>
  <c r="AU365" i="1"/>
  <c r="AU132" i="1"/>
  <c r="AU102" i="1"/>
  <c r="AU47" i="1"/>
  <c r="AU445" i="1"/>
  <c r="AU489" i="1"/>
  <c r="AU394" i="1"/>
  <c r="AU475" i="1"/>
  <c r="AU188" i="1"/>
  <c r="AU411" i="1"/>
  <c r="AU389" i="1"/>
  <c r="AU387" i="1"/>
  <c r="AU386" i="1"/>
  <c r="AU308" i="1"/>
  <c r="AU355" i="1"/>
  <c r="AU267" i="1"/>
  <c r="AU141" i="1"/>
  <c r="AU24" i="1"/>
  <c r="AU226" i="1"/>
  <c r="AU405" i="1"/>
  <c r="AU158" i="1"/>
  <c r="AU316" i="1"/>
  <c r="AU41" i="1"/>
  <c r="AU265" i="1"/>
  <c r="AU163" i="1"/>
  <c r="AU66" i="1"/>
  <c r="AU61" i="1"/>
  <c r="AU80" i="1"/>
  <c r="AU77" i="1"/>
  <c r="AU78" i="1"/>
  <c r="AU232" i="1"/>
  <c r="AU444" i="1"/>
  <c r="AU143" i="1"/>
  <c r="AU309" i="1"/>
  <c r="J22" i="5"/>
  <c r="J21" i="5"/>
  <c r="AQ65" i="1"/>
  <c r="AR65" i="1" s="1"/>
  <c r="AQ164" i="1"/>
  <c r="AR164" i="1" s="1"/>
  <c r="AQ581" i="1"/>
  <c r="AR581" i="1" s="1"/>
  <c r="AQ560" i="1"/>
  <c r="AR560" i="1" s="1"/>
  <c r="AQ561" i="1"/>
  <c r="AR561" i="1" s="1"/>
  <c r="AQ577" i="1"/>
  <c r="AR577" i="1" s="1"/>
  <c r="AQ516" i="1"/>
  <c r="AR516" i="1" s="1"/>
  <c r="AQ518" i="1"/>
  <c r="AR518" i="1" s="1"/>
  <c r="AQ521" i="1"/>
  <c r="AR521" i="1" s="1"/>
  <c r="AQ381" i="1"/>
  <c r="AR381" i="1" s="1"/>
  <c r="AQ217" i="1"/>
  <c r="AR217" i="1" s="1"/>
  <c r="AQ508" i="1"/>
  <c r="AR508" i="1" s="1"/>
  <c r="AQ483" i="1"/>
  <c r="AR483" i="1" s="1"/>
  <c r="AQ315" i="1"/>
  <c r="AR315" i="1" s="1"/>
  <c r="AQ523" i="1"/>
  <c r="AR523" i="1" s="1"/>
  <c r="AQ120" i="1"/>
  <c r="AR120" i="1" s="1"/>
  <c r="AQ39" i="1"/>
  <c r="AR39" i="1" s="1"/>
  <c r="AQ277" i="1"/>
  <c r="AR277" i="1" s="1"/>
  <c r="AQ380" i="1"/>
  <c r="AR380" i="1" s="1"/>
  <c r="AQ148" i="1"/>
  <c r="AR148" i="1" s="1"/>
  <c r="AQ98" i="1"/>
  <c r="AR98" i="1" s="1"/>
  <c r="AQ90" i="1"/>
  <c r="AR90" i="1" s="1"/>
  <c r="AQ259" i="1"/>
  <c r="AR259" i="1" s="1"/>
  <c r="AQ200" i="1"/>
  <c r="AR200" i="1" s="1"/>
  <c r="AQ364" i="1"/>
  <c r="AR364" i="1" s="1"/>
  <c r="AQ256" i="1"/>
  <c r="AR256" i="1" s="1"/>
  <c r="AQ31" i="1"/>
  <c r="AR31" i="1" s="1"/>
  <c r="AQ439" i="1"/>
  <c r="AR439" i="1" s="1"/>
  <c r="AQ220" i="1"/>
  <c r="AR220" i="1" s="1"/>
  <c r="AQ75" i="1"/>
  <c r="AR75" i="1" s="1"/>
  <c r="AQ52" i="1"/>
  <c r="AR52" i="1" s="1"/>
  <c r="AQ500" i="1"/>
  <c r="AR500" i="1" s="1"/>
  <c r="AQ482" i="1"/>
  <c r="AR482" i="1" s="1"/>
  <c r="AQ400" i="1"/>
  <c r="AR400" i="1" s="1"/>
  <c r="AQ556" i="1"/>
  <c r="AR556" i="1" s="1"/>
  <c r="AQ564" i="1"/>
  <c r="AR564" i="1" s="1"/>
  <c r="AQ435" i="1"/>
  <c r="AR435" i="1" s="1"/>
  <c r="AQ542" i="1"/>
  <c r="AR542" i="1" s="1"/>
  <c r="AQ578" i="1"/>
  <c r="AR578" i="1" s="1"/>
  <c r="AQ539" i="1"/>
  <c r="AR539" i="1" s="1"/>
  <c r="AQ246" i="1"/>
  <c r="AR246" i="1" s="1"/>
  <c r="AQ58" i="1"/>
  <c r="AR58" i="1" s="1"/>
  <c r="AQ198" i="1"/>
  <c r="AR198" i="1" s="1"/>
  <c r="AQ382" i="1"/>
  <c r="AR382" i="1" s="1"/>
  <c r="AQ463" i="1"/>
  <c r="AR463" i="1" s="1"/>
  <c r="AQ509" i="1"/>
  <c r="AR509" i="1" s="1"/>
  <c r="AQ15" i="1"/>
  <c r="AR15" i="1" s="1"/>
  <c r="AQ218" i="1"/>
  <c r="AR218" i="1" s="1"/>
  <c r="AQ179" i="1"/>
  <c r="AR179" i="1" s="1"/>
  <c r="AQ306" i="1"/>
  <c r="AR306" i="1" s="1"/>
  <c r="AQ512" i="1"/>
  <c r="AR512" i="1" s="1"/>
  <c r="AQ303" i="1"/>
  <c r="AR303" i="1" s="1"/>
  <c r="AQ356" i="1"/>
  <c r="AR356" i="1" s="1"/>
  <c r="AQ390" i="1"/>
  <c r="AR390" i="1" s="1"/>
  <c r="AQ205" i="1"/>
  <c r="AR205" i="1" s="1"/>
  <c r="AQ430" i="1"/>
  <c r="AR430" i="1" s="1"/>
  <c r="AQ359" i="1"/>
  <c r="AR359" i="1" s="1"/>
  <c r="AQ51" i="1"/>
  <c r="AR51" i="1" s="1"/>
  <c r="AQ228" i="1"/>
  <c r="AR228" i="1" s="1"/>
  <c r="AQ79" i="1"/>
  <c r="AR79" i="1" s="1"/>
  <c r="AQ72" i="1"/>
  <c r="AR72" i="1" s="1"/>
  <c r="AQ183" i="1"/>
  <c r="AR183" i="1" s="1"/>
  <c r="AQ352" i="1"/>
  <c r="AR352" i="1" s="1"/>
  <c r="AQ201" i="1"/>
  <c r="AR201" i="1" s="1"/>
  <c r="AQ491" i="1"/>
  <c r="AR491" i="1" s="1"/>
  <c r="AQ492" i="1"/>
  <c r="AR492" i="1" s="1"/>
  <c r="AQ279" i="1"/>
  <c r="AR279" i="1" s="1"/>
  <c r="AQ194" i="1"/>
  <c r="AR194" i="1" s="1"/>
  <c r="AQ63" i="1"/>
  <c r="AR63" i="1" s="1"/>
  <c r="AQ223" i="1"/>
  <c r="AR223" i="1" s="1"/>
  <c r="AQ211" i="1"/>
  <c r="AR211" i="1" s="1"/>
  <c r="AQ274" i="1"/>
  <c r="AR274" i="1" s="1"/>
  <c r="AQ485" i="1"/>
  <c r="AR485" i="1" s="1"/>
  <c r="AQ180" i="1"/>
  <c r="AR180" i="1" s="1"/>
  <c r="AQ238" i="1"/>
  <c r="AR238" i="1" s="1"/>
  <c r="AQ317" i="1"/>
  <c r="AR317" i="1" s="1"/>
  <c r="AQ366" i="1"/>
  <c r="AR366" i="1" s="1"/>
  <c r="AQ464" i="1"/>
  <c r="AR464" i="1" s="1"/>
  <c r="AQ325" i="1"/>
  <c r="AR325" i="1" s="1"/>
  <c r="AQ396" i="1"/>
  <c r="AR396" i="1" s="1"/>
  <c r="AQ103" i="1"/>
  <c r="AR103" i="1" s="1"/>
  <c r="AQ334" i="1"/>
  <c r="AR334" i="1" s="1"/>
  <c r="AQ115" i="1"/>
  <c r="AR115" i="1" s="1"/>
  <c r="AQ123" i="1"/>
  <c r="AR123" i="1" s="1"/>
  <c r="AQ251" i="1"/>
  <c r="AR251" i="1" s="1"/>
  <c r="AQ388" i="1"/>
  <c r="AR388" i="1" s="1"/>
  <c r="AQ493" i="1"/>
  <c r="AR493" i="1" s="1"/>
  <c r="AQ321" i="1"/>
  <c r="AR321" i="1" s="1"/>
  <c r="AQ404" i="1"/>
  <c r="AR404" i="1" s="1"/>
  <c r="AQ283" i="1"/>
  <c r="AR283" i="1" s="1"/>
  <c r="AQ397" i="1"/>
  <c r="AR397" i="1" s="1"/>
  <c r="AQ402" i="1"/>
  <c r="AR402" i="1" s="1"/>
  <c r="AQ229" i="1"/>
  <c r="AR229" i="1" s="1"/>
  <c r="AQ161" i="1"/>
  <c r="AR161" i="1" s="1"/>
  <c r="AQ505" i="1"/>
  <c r="AR505" i="1" s="1"/>
  <c r="AQ195" i="1"/>
  <c r="AR195" i="1" s="1"/>
  <c r="AQ57" i="1"/>
  <c r="AR57" i="1" s="1"/>
  <c r="AQ338" i="1"/>
  <c r="AR338" i="1" s="1"/>
  <c r="AQ513" i="1"/>
  <c r="AR513" i="1" s="1"/>
  <c r="AQ67" i="1"/>
  <c r="AR67" i="1" s="1"/>
  <c r="AQ408" i="1"/>
  <c r="AR408" i="1" s="1"/>
  <c r="AQ460" i="1"/>
  <c r="AR460" i="1" s="1"/>
  <c r="AQ278" i="1"/>
  <c r="AR278" i="1" s="1"/>
  <c r="AQ494" i="1"/>
  <c r="AR494" i="1" s="1"/>
  <c r="AQ239" i="1"/>
  <c r="AR239" i="1" s="1"/>
  <c r="AQ236" i="1"/>
  <c r="AR236" i="1" s="1"/>
  <c r="AQ192" i="1"/>
  <c r="AR192" i="1" s="1"/>
  <c r="AQ372" i="1"/>
  <c r="AR372" i="1" s="1"/>
  <c r="AQ244" i="1"/>
  <c r="AR244" i="1" s="1"/>
  <c r="AQ219" i="1"/>
  <c r="AR219" i="1" s="1"/>
  <c r="AQ92" i="1"/>
  <c r="AR92" i="1" s="1"/>
  <c r="AQ160" i="1"/>
  <c r="AR160" i="1" s="1"/>
  <c r="AQ301" i="1"/>
  <c r="AR301" i="1" s="1"/>
  <c r="AQ398" i="1"/>
  <c r="AR398" i="1" s="1"/>
  <c r="AQ383" i="1"/>
  <c r="AR383" i="1" s="1"/>
  <c r="AQ227" i="1"/>
  <c r="AR227" i="1" s="1"/>
  <c r="AQ395" i="1"/>
  <c r="AR395" i="1" s="1"/>
  <c r="AQ329" i="1"/>
  <c r="AR329" i="1" s="1"/>
  <c r="AQ506" i="1"/>
  <c r="AR506" i="1" s="1"/>
  <c r="AQ275" i="1"/>
  <c r="AR275" i="1" s="1"/>
  <c r="AQ462" i="1"/>
  <c r="AR462" i="1" s="1"/>
  <c r="AQ487" i="1"/>
  <c r="AR487" i="1" s="1"/>
  <c r="AQ74" i="1"/>
  <c r="AR74" i="1" s="1"/>
  <c r="AQ208" i="1"/>
  <c r="AR208" i="1" s="1"/>
  <c r="AQ135" i="1"/>
  <c r="AR135" i="1" s="1"/>
  <c r="AQ199" i="1"/>
  <c r="AR199" i="1" s="1"/>
  <c r="AQ263" i="1"/>
  <c r="AR263" i="1" s="1"/>
  <c r="AQ235" i="1"/>
  <c r="AR235" i="1" s="1"/>
  <c r="AQ240" i="1"/>
  <c r="AR240" i="1" s="1"/>
  <c r="AQ304" i="1"/>
  <c r="AR304" i="1" s="1"/>
  <c r="AQ570" i="1"/>
  <c r="AR570" i="1" s="1"/>
  <c r="AQ351" i="1"/>
  <c r="AR351" i="1" s="1"/>
  <c r="AQ154" i="1"/>
  <c r="AR154" i="1" s="1"/>
  <c r="AQ187" i="1"/>
  <c r="AR187" i="1" s="1"/>
  <c r="AQ292" i="1"/>
  <c r="AR292" i="1" s="1"/>
  <c r="AQ152" i="1"/>
  <c r="AR152" i="1" s="1"/>
  <c r="AQ191" i="1"/>
  <c r="AR191" i="1" s="1"/>
  <c r="AQ112" i="1"/>
  <c r="AR112" i="1" s="1"/>
  <c r="AQ17" i="1"/>
  <c r="AR17" i="1" s="1"/>
  <c r="AQ307" i="1"/>
  <c r="AR307" i="1" s="1"/>
  <c r="AQ502" i="1"/>
  <c r="AR502" i="1" s="1"/>
  <c r="AQ254" i="1"/>
  <c r="AR254" i="1" s="1"/>
  <c r="AQ557" i="1"/>
  <c r="AR557" i="1" s="1"/>
  <c r="AQ455" i="1"/>
  <c r="AR455" i="1" s="1"/>
  <c r="AQ245" i="1"/>
  <c r="AR245" i="1" s="1"/>
  <c r="AQ558" i="1"/>
  <c r="AR558" i="1" s="1"/>
  <c r="AQ468" i="1"/>
  <c r="AR468" i="1" s="1"/>
  <c r="AQ540" i="1"/>
  <c r="AR540" i="1" s="1"/>
  <c r="AQ545" i="1"/>
  <c r="AR545" i="1" s="1"/>
  <c r="AQ146" i="1"/>
  <c r="AR146" i="1" s="1"/>
  <c r="AQ550" i="1"/>
  <c r="AR550" i="1" s="1"/>
  <c r="AQ417" i="1"/>
  <c r="AR417" i="1" s="1"/>
  <c r="AQ130" i="1"/>
  <c r="AR130" i="1" s="1"/>
  <c r="AQ128" i="1"/>
  <c r="AR128" i="1" s="1"/>
  <c r="AQ515" i="1"/>
  <c r="AR515" i="1" s="1"/>
  <c r="AQ559" i="1"/>
  <c r="AR559" i="1" s="1"/>
  <c r="AQ551" i="1"/>
  <c r="AR551" i="1" s="1"/>
  <c r="AQ433" i="1"/>
  <c r="AR433" i="1" s="1"/>
  <c r="AQ129" i="1"/>
  <c r="AR129" i="1" s="1"/>
  <c r="AQ517" i="1"/>
  <c r="AR517" i="1" s="1"/>
  <c r="AQ384" i="1"/>
  <c r="AR384" i="1" s="1"/>
  <c r="AQ122" i="1"/>
  <c r="AR122" i="1" s="1"/>
  <c r="AQ314" i="1"/>
  <c r="AR314" i="1" s="1"/>
  <c r="AQ323" i="1"/>
  <c r="AR323" i="1" s="1"/>
  <c r="AQ370" i="1"/>
  <c r="AR370" i="1" s="1"/>
  <c r="AQ448" i="1"/>
  <c r="AR448" i="1" s="1"/>
  <c r="AQ319" i="1"/>
  <c r="AR319" i="1" s="1"/>
  <c r="AQ340" i="1"/>
  <c r="AR340" i="1" s="1"/>
  <c r="AQ353" i="1"/>
  <c r="AR353" i="1" s="1"/>
  <c r="AQ488" i="1"/>
  <c r="AR488" i="1" s="1"/>
  <c r="AQ281" i="1"/>
  <c r="AR281" i="1" s="1"/>
  <c r="AQ224" i="1"/>
  <c r="AR224" i="1" s="1"/>
  <c r="AQ497" i="1"/>
  <c r="AR497" i="1" s="1"/>
  <c r="AQ170" i="1"/>
  <c r="AR170" i="1" s="1"/>
  <c r="AQ189" i="1"/>
  <c r="AR189" i="1" s="1"/>
  <c r="AQ569" i="1"/>
  <c r="AR569" i="1" s="1"/>
  <c r="AQ416" i="1"/>
  <c r="AR416" i="1" s="1"/>
  <c r="AQ538" i="1"/>
  <c r="AR538" i="1" s="1"/>
  <c r="AQ284" i="1"/>
  <c r="AR284" i="1" s="1"/>
  <c r="AQ519" i="1"/>
  <c r="AR519" i="1" s="1"/>
  <c r="AQ504" i="1"/>
  <c r="AR504" i="1" s="1"/>
  <c r="AQ131" i="1"/>
  <c r="AR131" i="1" s="1"/>
  <c r="AQ379" i="1"/>
  <c r="AR379" i="1" s="1"/>
  <c r="AQ151" i="1"/>
  <c r="AR151" i="1" s="1"/>
  <c r="AQ302" i="1"/>
  <c r="AR302" i="1" s="1"/>
  <c r="AQ360" i="1"/>
  <c r="AR360" i="1" s="1"/>
  <c r="AQ264" i="1"/>
  <c r="AR264" i="1" s="1"/>
  <c r="AQ241" i="1"/>
  <c r="AR241" i="1" s="1"/>
  <c r="AQ153" i="1"/>
  <c r="AR153" i="1" s="1"/>
  <c r="AQ33" i="1"/>
  <c r="AR33" i="1" s="1"/>
  <c r="AQ190" i="1"/>
  <c r="AR190" i="1" s="1"/>
  <c r="AQ548" i="1"/>
  <c r="AR548" i="1" s="1"/>
  <c r="AQ434" i="1"/>
  <c r="AR434" i="1" s="1"/>
  <c r="AQ456" i="1"/>
  <c r="AR456" i="1" s="1"/>
  <c r="AQ330" i="1"/>
  <c r="AR330" i="1" s="1"/>
  <c r="AQ136" i="1"/>
  <c r="AR136" i="1" s="1"/>
  <c r="AQ421" i="1"/>
  <c r="AR421" i="1" s="1"/>
  <c r="AQ514" i="1"/>
  <c r="AR514" i="1" s="1"/>
  <c r="AQ427" i="1"/>
  <c r="AR427" i="1" s="1"/>
  <c r="AQ202" i="1"/>
  <c r="AR202" i="1" s="1"/>
  <c r="AQ499" i="1"/>
  <c r="AR499" i="1" s="1"/>
  <c r="AQ342" i="1"/>
  <c r="AR342" i="1" s="1"/>
  <c r="AQ470" i="1"/>
  <c r="AR470" i="1" s="1"/>
  <c r="AQ576" i="1"/>
  <c r="AR576" i="1" s="1"/>
  <c r="AQ544" i="1"/>
  <c r="AR544" i="1" s="1"/>
  <c r="AQ145" i="1"/>
  <c r="AR145" i="1" s="1"/>
  <c r="AQ580" i="1"/>
  <c r="AR580" i="1" s="1"/>
  <c r="AQ99" i="1"/>
  <c r="AR99" i="1" s="1"/>
  <c r="AQ204" i="1"/>
  <c r="AR204" i="1" s="1"/>
  <c r="AQ313" i="1"/>
  <c r="AR313" i="1" s="1"/>
  <c r="AQ287" i="1"/>
  <c r="AR287" i="1" s="1"/>
  <c r="AQ237" i="1"/>
  <c r="AR237" i="1" s="1"/>
  <c r="AQ554" i="1"/>
  <c r="AR554" i="1" s="1"/>
  <c r="AQ344" i="1"/>
  <c r="AR344" i="1" s="1"/>
  <c r="AQ566" i="1"/>
  <c r="AR566" i="1" s="1"/>
  <c r="AQ346" i="1"/>
  <c r="AR346" i="1" s="1"/>
  <c r="AQ210" i="1"/>
  <c r="AR210" i="1" s="1"/>
  <c r="AQ391" i="1"/>
  <c r="AR391" i="1" s="1"/>
  <c r="AQ167" i="1"/>
  <c r="AR167" i="1" s="1"/>
  <c r="AQ6" i="1"/>
  <c r="AR6" i="1" s="1"/>
  <c r="AQ139" i="1"/>
  <c r="AR139" i="1" s="1"/>
  <c r="AQ253" i="1"/>
  <c r="AR253" i="1" s="1"/>
  <c r="AQ567" i="1"/>
  <c r="AR567" i="1" s="1"/>
  <c r="AQ385" i="1"/>
  <c r="AR385" i="1" s="1"/>
  <c r="AQ392" i="1"/>
  <c r="AR392" i="1" s="1"/>
  <c r="AQ341" i="1"/>
  <c r="AR341" i="1" s="1"/>
  <c r="AQ568" i="1"/>
  <c r="AR568" i="1" s="1"/>
  <c r="AQ552" i="1"/>
  <c r="AR552" i="1" s="1"/>
  <c r="AQ423" i="1"/>
  <c r="AR423" i="1" s="1"/>
  <c r="AQ177" i="1"/>
  <c r="AR177" i="1" s="1"/>
  <c r="AQ399" i="1"/>
  <c r="AR399" i="1" s="1"/>
  <c r="AQ496" i="1"/>
  <c r="AR496" i="1" s="1"/>
  <c r="AQ273" i="1"/>
  <c r="AR273" i="1" s="1"/>
  <c r="AQ109" i="1"/>
  <c r="AR109" i="1" s="1"/>
  <c r="AQ262" i="1"/>
  <c r="AR262" i="1" s="1"/>
  <c r="AQ481" i="1"/>
  <c r="AR481" i="1" s="1"/>
  <c r="AQ322" i="1"/>
  <c r="AR322" i="1" s="1"/>
  <c r="AQ43" i="1"/>
  <c r="AR43" i="1" s="1"/>
  <c r="AQ193" i="1"/>
  <c r="AR193" i="1" s="1"/>
  <c r="AQ555" i="1"/>
  <c r="AR555" i="1" s="1"/>
  <c r="AQ562" i="1"/>
  <c r="AR562" i="1" s="1"/>
  <c r="AQ424" i="1"/>
  <c r="AR424" i="1" s="1"/>
  <c r="AQ572" i="1"/>
  <c r="AR572" i="1" s="1"/>
  <c r="AQ553" i="1"/>
  <c r="AR553" i="1" s="1"/>
  <c r="AQ166" i="1"/>
  <c r="AR166" i="1" s="1"/>
  <c r="AQ362" i="1"/>
  <c r="AR362" i="1" s="1"/>
  <c r="AQ520" i="1"/>
  <c r="AR520" i="1" s="1"/>
  <c r="AQ345" i="1"/>
  <c r="AR345" i="1" s="1"/>
  <c r="AQ486" i="1"/>
  <c r="AR486" i="1" s="1"/>
  <c r="AQ361" i="1"/>
  <c r="AR361" i="1" s="1"/>
  <c r="AQ95" i="1"/>
  <c r="AR95" i="1" s="1"/>
  <c r="AQ451" i="1"/>
  <c r="AR451" i="1" s="1"/>
  <c r="AQ440" i="1"/>
  <c r="AR440" i="1" s="1"/>
  <c r="AQ565" i="1"/>
  <c r="AR565" i="1" s="1"/>
  <c r="AQ373" i="1"/>
  <c r="AR373" i="1" s="1"/>
  <c r="AQ324" i="1"/>
  <c r="AR324" i="1" s="1"/>
  <c r="AQ480" i="1"/>
  <c r="AR480" i="1" s="1"/>
  <c r="AQ288" i="1"/>
  <c r="AR288" i="1" s="1"/>
  <c r="AQ255" i="1"/>
  <c r="AR255" i="1" s="1"/>
  <c r="AQ250" i="1"/>
  <c r="AR250" i="1" s="1"/>
  <c r="AQ331" i="1"/>
  <c r="AR331" i="1" s="1"/>
  <c r="AQ571" i="1"/>
  <c r="AR571" i="1" s="1"/>
  <c r="AQ511" i="1"/>
  <c r="AR511" i="1" s="1"/>
  <c r="AQ318" i="1"/>
  <c r="AR318" i="1" s="1"/>
  <c r="AQ165" i="1"/>
  <c r="AR165" i="1" s="1"/>
  <c r="AQ453" i="1"/>
  <c r="AR453" i="1" s="1"/>
  <c r="AQ371" i="1"/>
  <c r="AR371" i="1" s="1"/>
  <c r="AQ243" i="1"/>
  <c r="AR243" i="1" s="1"/>
  <c r="AQ296" i="1"/>
  <c r="AR296" i="1" s="1"/>
  <c r="AQ333" i="1"/>
  <c r="AR333" i="1" s="1"/>
  <c r="AQ332" i="1"/>
  <c r="AR332" i="1" s="1"/>
  <c r="AQ48" i="1"/>
  <c r="AR48" i="1" s="1"/>
  <c r="AQ184" i="1"/>
  <c r="AR184" i="1" s="1"/>
  <c r="AQ96" i="1"/>
  <c r="AR96" i="1" s="1"/>
  <c r="AQ452" i="1"/>
  <c r="AR452" i="1" s="1"/>
  <c r="AQ407" i="1"/>
  <c r="AR407" i="1" s="1"/>
  <c r="AQ573" i="1"/>
  <c r="AR573" i="1" s="1"/>
  <c r="AQ522" i="1"/>
  <c r="AR522" i="1" s="1"/>
  <c r="AQ563" i="1"/>
  <c r="AR563" i="1" s="1"/>
  <c r="AQ541" i="1"/>
  <c r="AR541" i="1" s="1"/>
  <c r="AQ546" i="1"/>
  <c r="AR546" i="1" s="1"/>
  <c r="AQ432" i="1"/>
  <c r="AR432" i="1" s="1"/>
  <c r="AQ269" i="1"/>
  <c r="AR269" i="1" s="1"/>
  <c r="AQ266" i="1"/>
  <c r="AR266" i="1" s="1"/>
  <c r="AQ524" i="1"/>
  <c r="AR524" i="1" s="1"/>
  <c r="AQ295" i="1"/>
  <c r="AR295" i="1" s="1"/>
  <c r="AQ495" i="1"/>
  <c r="AR495" i="1" s="1"/>
  <c r="AQ297" i="1"/>
  <c r="AR297" i="1" s="1"/>
  <c r="AQ507" i="1"/>
  <c r="AR507" i="1" s="1"/>
  <c r="AQ536" i="1"/>
  <c r="AR536" i="1" s="1"/>
  <c r="AQ425" i="1"/>
  <c r="AR425" i="1" s="1"/>
  <c r="AQ574" i="1"/>
  <c r="AR574" i="1" s="1"/>
  <c r="AQ547" i="1"/>
  <c r="AR547" i="1" s="1"/>
  <c r="AQ197" i="1"/>
  <c r="AR197" i="1" s="1"/>
  <c r="AQ510" i="1"/>
  <c r="AR510" i="1" s="1"/>
  <c r="AQ503" i="1"/>
  <c r="AR503" i="1" s="1"/>
  <c r="AQ233" i="1"/>
  <c r="AR233" i="1" s="1"/>
  <c r="AQ107" i="1"/>
  <c r="AR107" i="1" s="1"/>
  <c r="AQ175" i="1"/>
  <c r="AR175" i="1" s="1"/>
  <c r="AQ282" i="1"/>
  <c r="AR282" i="1" s="1"/>
  <c r="AQ446" i="1"/>
  <c r="AR446" i="1" s="1"/>
  <c r="AQ196" i="1"/>
  <c r="AR196" i="1" s="1"/>
  <c r="AQ498" i="1"/>
  <c r="AR498" i="1" s="1"/>
  <c r="AQ298" i="1"/>
  <c r="AR298" i="1" s="1"/>
  <c r="AQ174" i="1"/>
  <c r="AR174" i="1" s="1"/>
  <c r="AQ501" i="1"/>
  <c r="AR501" i="1" s="1"/>
  <c r="AQ247" i="1"/>
  <c r="AR247" i="1" s="1"/>
  <c r="AQ537" i="1"/>
  <c r="AR537" i="1" s="1"/>
  <c r="AQ436" i="1"/>
  <c r="AR436" i="1" s="1"/>
  <c r="AQ575" i="1"/>
  <c r="AR575" i="1" s="1"/>
  <c r="AQ543" i="1"/>
  <c r="AR543" i="1" s="1"/>
  <c r="AQ144" i="1"/>
  <c r="AR144" i="1" s="1"/>
  <c r="AQ579" i="1"/>
  <c r="AR579" i="1" s="1"/>
  <c r="AQ525" i="1"/>
  <c r="AR525" i="1" s="1"/>
  <c r="AQ225" i="1"/>
  <c r="AR225" i="1" s="1"/>
  <c r="AQ490" i="1"/>
  <c r="AR490" i="1" s="1"/>
  <c r="AQ320" i="1"/>
  <c r="AR320" i="1" s="1"/>
  <c r="AQ252" i="1"/>
  <c r="AR252" i="1" s="1"/>
  <c r="AQ216" i="1"/>
  <c r="AR216" i="1" s="1"/>
  <c r="AQ403" i="1"/>
  <c r="AR403" i="1" s="1"/>
  <c r="AQ469" i="1"/>
  <c r="AR469" i="1" s="1"/>
  <c r="AQ484" i="1"/>
  <c r="AR484" i="1" s="1"/>
  <c r="AQ127" i="1"/>
  <c r="AR127" i="1" s="1"/>
  <c r="AQ89" i="1"/>
  <c r="AR89" i="1" s="1"/>
  <c r="AQ415" i="1"/>
  <c r="AR415" i="1" s="1"/>
  <c r="AQ350" i="1"/>
  <c r="AR350" i="1" s="1"/>
  <c r="AQ339" i="1"/>
  <c r="AR339" i="1" s="1"/>
  <c r="AQ349" i="1"/>
  <c r="AR349" i="1" s="1"/>
  <c r="AQ401" i="1"/>
  <c r="AR401" i="1" s="1"/>
  <c r="AQ348" i="1"/>
  <c r="AR348" i="1" s="1"/>
  <c r="AQ549" i="1"/>
  <c r="AR549" i="1" s="1"/>
  <c r="AQ365" i="1"/>
  <c r="AR365" i="1" s="1"/>
  <c r="AQ445" i="1"/>
  <c r="AR445" i="1" s="1"/>
  <c r="AQ489" i="1"/>
  <c r="AR489" i="1" s="1"/>
  <c r="AQ188" i="1"/>
  <c r="AR188" i="1" s="1"/>
  <c r="AQ411" i="1"/>
  <c r="AR411" i="1" s="1"/>
  <c r="AQ389" i="1"/>
  <c r="AR389" i="1" s="1"/>
  <c r="AQ308" i="1"/>
  <c r="AR308" i="1" s="1"/>
  <c r="AQ267" i="1"/>
  <c r="AR267" i="1" s="1"/>
  <c r="AQ405" i="1"/>
  <c r="AR405" i="1" s="1"/>
  <c r="AQ158" i="1"/>
  <c r="AR158" i="1" s="1"/>
  <c r="AQ316" i="1"/>
  <c r="AR316" i="1" s="1"/>
  <c r="AQ265" i="1"/>
  <c r="AR265" i="1" s="1"/>
  <c r="AQ163" i="1"/>
  <c r="AR163" i="1" s="1"/>
  <c r="AQ80" i="1"/>
  <c r="AR80" i="1" s="1"/>
  <c r="AQ232" i="1"/>
  <c r="AR232" i="1" s="1"/>
  <c r="AQ444" i="1"/>
  <c r="AR444" i="1" s="1"/>
  <c r="AQ143" i="1"/>
  <c r="AR143" i="1" s="1"/>
  <c r="AQ413" i="1"/>
  <c r="AR413" i="1" s="1"/>
  <c r="AQ467" i="1"/>
  <c r="AR467" i="1" s="1"/>
  <c r="AQ535" i="1"/>
  <c r="AR535" i="1" s="1"/>
  <c r="AQ378" i="1"/>
  <c r="AR378" i="1" s="1"/>
  <c r="AQ10" i="1"/>
  <c r="AR10" i="1" s="1"/>
  <c r="AQ410" i="1"/>
  <c r="AR410" i="1" s="1"/>
  <c r="AQ9" i="1"/>
  <c r="AR9" i="1" s="1"/>
  <c r="AQ30" i="1"/>
  <c r="AR30" i="1" s="1"/>
  <c r="AQ169" i="1"/>
  <c r="AR169" i="1" s="1"/>
  <c r="AQ69" i="1"/>
  <c r="AR69" i="1" s="1"/>
  <c r="AQ479" i="1"/>
  <c r="AR479" i="1" s="1"/>
  <c r="AQ294" i="1"/>
  <c r="AR294" i="1" s="1"/>
  <c r="AQ149" i="1"/>
  <c r="AR149" i="1" s="1"/>
  <c r="AQ34" i="1"/>
  <c r="AR34" i="1" s="1"/>
  <c r="AQ49" i="1"/>
  <c r="AR49" i="1" s="1"/>
  <c r="AQ369" i="1"/>
  <c r="AR369" i="1" s="1"/>
  <c r="AQ347" i="1"/>
  <c r="AR347" i="1" s="1"/>
  <c r="AQ418" i="1"/>
  <c r="AR418" i="1" s="1"/>
  <c r="AQ374" i="1"/>
  <c r="AR374" i="1" s="1"/>
  <c r="AQ336" i="1"/>
  <c r="AR336" i="1" s="1"/>
  <c r="AQ526" i="1"/>
  <c r="AR526" i="1" s="1"/>
  <c r="AQ533" i="1"/>
  <c r="AR533" i="1" s="1"/>
  <c r="AQ367" i="1"/>
  <c r="AR367" i="1" s="1"/>
  <c r="AQ221" i="1"/>
  <c r="AR221" i="1" s="1"/>
  <c r="AQ409" i="1"/>
  <c r="AR409" i="1" s="1"/>
  <c r="AQ68" i="1"/>
  <c r="AR68" i="1" s="1"/>
  <c r="AQ358" i="1"/>
  <c r="AR358" i="1" s="1"/>
  <c r="AQ428" i="1"/>
  <c r="AR428" i="1" s="1"/>
  <c r="AQ20" i="1"/>
  <c r="AR20" i="1" s="1"/>
  <c r="AQ426" i="1"/>
  <c r="AR426" i="1" s="1"/>
  <c r="AQ443" i="1"/>
  <c r="AR443" i="1" s="1"/>
  <c r="AQ93" i="1"/>
  <c r="AR93" i="1" s="1"/>
  <c r="AQ8" i="1"/>
  <c r="AR8" i="1" s="1"/>
  <c r="AQ260" i="1"/>
  <c r="AR260" i="1" s="1"/>
  <c r="AQ420" i="1"/>
  <c r="AR420" i="1" s="1"/>
  <c r="AQ289" i="1"/>
  <c r="AR289" i="1" s="1"/>
  <c r="AQ234" i="1"/>
  <c r="AR234" i="1" s="1"/>
  <c r="AQ231" i="1"/>
  <c r="AR231" i="1" s="1"/>
  <c r="AQ473" i="1"/>
  <c r="AR473" i="1" s="1"/>
  <c r="AQ28" i="1"/>
  <c r="AR28" i="1" s="1"/>
  <c r="AQ117" i="1"/>
  <c r="AR117" i="1" s="1"/>
  <c r="AQ429" i="1"/>
  <c r="AR429" i="1" s="1"/>
  <c r="AQ206" i="1"/>
  <c r="AR206" i="1" s="1"/>
  <c r="AQ377" i="1"/>
  <c r="AR377" i="1" s="1"/>
  <c r="AQ37" i="1"/>
  <c r="AR37" i="1" s="1"/>
  <c r="AQ450" i="1"/>
  <c r="AR450" i="1" s="1"/>
  <c r="AQ311" i="1"/>
  <c r="AR311" i="1" s="1"/>
  <c r="AQ312" i="1"/>
  <c r="AR312" i="1" s="1"/>
  <c r="AQ276" i="1"/>
  <c r="AR276" i="1" s="1"/>
  <c r="AQ441" i="1"/>
  <c r="AR441" i="1" s="1"/>
  <c r="AQ328" i="1"/>
  <c r="AR328" i="1" s="1"/>
  <c r="AQ414" i="1"/>
  <c r="AR414" i="1" s="1"/>
  <c r="AQ19" i="1"/>
  <c r="AR19" i="1" s="1"/>
  <c r="AQ113" i="1"/>
  <c r="AR113" i="1" s="1"/>
  <c r="AQ461" i="1"/>
  <c r="AR461" i="1" s="1"/>
  <c r="AQ118" i="1"/>
  <c r="AR118" i="1" s="1"/>
  <c r="AQ438" i="1"/>
  <c r="AR438" i="1" s="1"/>
  <c r="AQ62" i="1"/>
  <c r="AR62" i="1" s="1"/>
  <c r="AQ4" i="1"/>
  <c r="AR4" i="1" s="1"/>
  <c r="AQ87" i="1"/>
  <c r="AR87" i="1" s="1"/>
  <c r="AQ40" i="1"/>
  <c r="AR40" i="1" s="1"/>
  <c r="AQ156" i="1"/>
  <c r="AR156" i="1" s="1"/>
  <c r="AQ357" i="1"/>
  <c r="AR357" i="1" s="1"/>
  <c r="AQ458" i="1"/>
  <c r="AR458" i="1" s="1"/>
  <c r="AQ212" i="1"/>
  <c r="AR212" i="1" s="1"/>
  <c r="AQ182" i="1"/>
  <c r="AR182" i="1" s="1"/>
  <c r="AQ42" i="1"/>
  <c r="AR42" i="1" s="1"/>
  <c r="AQ38" i="1"/>
  <c r="AR38" i="1" s="1"/>
  <c r="AQ53" i="1"/>
  <c r="AR53" i="1" s="1"/>
  <c r="AQ285" i="1"/>
  <c r="AR285" i="1" s="1"/>
  <c r="AQ173" i="1"/>
  <c r="AR173" i="1" s="1"/>
  <c r="AQ133" i="1"/>
  <c r="AR133" i="1" s="1"/>
  <c r="AQ13" i="1"/>
  <c r="AR13" i="1" s="1"/>
  <c r="AQ50" i="1"/>
  <c r="AR50" i="1" s="1"/>
  <c r="AQ293" i="1"/>
  <c r="AR293" i="1" s="1"/>
  <c r="AQ207" i="1"/>
  <c r="AR207" i="1" s="1"/>
  <c r="AQ203" i="1"/>
  <c r="AR203" i="1" s="1"/>
  <c r="AQ27" i="1"/>
  <c r="AR27" i="1" s="1"/>
  <c r="AQ11" i="1"/>
  <c r="AR11" i="1" s="1"/>
  <c r="AQ140" i="1"/>
  <c r="AR140" i="1" s="1"/>
  <c r="AQ125" i="1"/>
  <c r="AR125" i="1" s="1"/>
  <c r="AQ137" i="1"/>
  <c r="AR137" i="1" s="1"/>
  <c r="AQ71" i="1"/>
  <c r="AR71" i="1" s="1"/>
  <c r="AQ376" i="1"/>
  <c r="AR376" i="1" s="1"/>
  <c r="AQ300" i="1"/>
  <c r="AR300" i="1" s="1"/>
  <c r="AQ85" i="1"/>
  <c r="AR85" i="1" s="1"/>
  <c r="AQ248" i="1"/>
  <c r="AR248" i="1" s="1"/>
  <c r="AQ172" i="1"/>
  <c r="AR172" i="1" s="1"/>
  <c r="AQ412" i="1"/>
  <c r="AR412" i="1" s="1"/>
  <c r="AQ150" i="1"/>
  <c r="AR150" i="1" s="1"/>
  <c r="AQ178" i="1"/>
  <c r="AR178" i="1" s="1"/>
  <c r="AQ56" i="1"/>
  <c r="AR56" i="1" s="1"/>
  <c r="AQ60" i="1"/>
  <c r="AR60" i="1" s="1"/>
  <c r="AQ16" i="1"/>
  <c r="AR16" i="1" s="1"/>
  <c r="AQ84" i="1"/>
  <c r="AR84" i="1" s="1"/>
  <c r="AQ106" i="1"/>
  <c r="AR106" i="1" s="1"/>
  <c r="AQ442" i="1"/>
  <c r="AR442" i="1" s="1"/>
  <c r="AQ474" i="1"/>
  <c r="AR474" i="1" s="1"/>
  <c r="AQ213" i="1"/>
  <c r="AR213" i="1" s="1"/>
  <c r="AQ101" i="1"/>
  <c r="AR101" i="1" s="1"/>
  <c r="AQ291" i="1"/>
  <c r="AR291" i="1" s="1"/>
  <c r="AQ54" i="1"/>
  <c r="AR54" i="1" s="1"/>
  <c r="AQ459" i="1"/>
  <c r="AR459" i="1" s="1"/>
  <c r="AQ162" i="1"/>
  <c r="AR162" i="1" s="1"/>
  <c r="AQ181" i="1"/>
  <c r="AR181" i="1" s="1"/>
  <c r="AQ419" i="1"/>
  <c r="AR419" i="1" s="1"/>
  <c r="AQ268" i="1"/>
  <c r="AR268" i="1" s="1"/>
  <c r="AQ299" i="1"/>
  <c r="AR299" i="1" s="1"/>
  <c r="AQ222" i="1"/>
  <c r="AR222" i="1" s="1"/>
  <c r="AQ449" i="1"/>
  <c r="AR449" i="1" s="1"/>
  <c r="AQ168" i="1"/>
  <c r="AR168" i="1" s="1"/>
  <c r="AQ431" i="1"/>
  <c r="AR431" i="1" s="1"/>
  <c r="AQ327" i="1"/>
  <c r="AR327" i="1" s="1"/>
  <c r="AQ529" i="1"/>
  <c r="AR529" i="1" s="1"/>
  <c r="AQ363" i="1"/>
  <c r="AR363" i="1" s="1"/>
  <c r="AQ176" i="1"/>
  <c r="AR176" i="1" s="1"/>
  <c r="AQ88" i="1"/>
  <c r="AR88" i="1" s="1"/>
  <c r="AQ270" i="1"/>
  <c r="AR270" i="1" s="1"/>
  <c r="AQ104" i="1"/>
  <c r="AR104" i="1" s="1"/>
  <c r="AQ44" i="1"/>
  <c r="AR44" i="1" s="1"/>
  <c r="AQ26" i="1"/>
  <c r="AR26" i="1" s="1"/>
  <c r="AQ5" i="1"/>
  <c r="AR5" i="1" s="1"/>
  <c r="AQ375" i="1"/>
  <c r="AR375" i="1" s="1"/>
  <c r="AQ457" i="1"/>
  <c r="AR457" i="1" s="1"/>
  <c r="AQ214" i="1"/>
  <c r="AR214" i="1" s="1"/>
  <c r="AQ471" i="1"/>
  <c r="AR471" i="1" s="1"/>
  <c r="AQ21" i="1"/>
  <c r="AR21" i="1" s="1"/>
  <c r="AQ171" i="1"/>
  <c r="AR171" i="1" s="1"/>
  <c r="AQ25" i="1"/>
  <c r="AR25" i="1" s="1"/>
  <c r="AQ286" i="1"/>
  <c r="AR286" i="1" s="1"/>
  <c r="AQ242" i="1"/>
  <c r="AR242" i="1" s="1"/>
  <c r="AQ108" i="1"/>
  <c r="AR108" i="1" s="1"/>
  <c r="AQ528" i="1"/>
  <c r="AR528" i="1" s="1"/>
  <c r="AQ422" i="1"/>
  <c r="AR422" i="1" s="1"/>
  <c r="AQ354" i="1"/>
  <c r="AR354" i="1" s="1"/>
  <c r="AQ406" i="1"/>
  <c r="AR406" i="1" s="1"/>
  <c r="AQ310" i="1"/>
  <c r="AR310" i="1" s="1"/>
  <c r="AQ280" i="1"/>
  <c r="AR280" i="1" s="1"/>
  <c r="AQ18" i="1"/>
  <c r="AR18" i="1" s="1"/>
  <c r="AQ55" i="1"/>
  <c r="AR55" i="1" s="1"/>
  <c r="AQ114" i="1"/>
  <c r="AR114" i="1" s="1"/>
  <c r="AQ76" i="1"/>
  <c r="AR76" i="1" s="1"/>
  <c r="AQ110" i="1"/>
  <c r="AR110" i="1" s="1"/>
  <c r="AQ472" i="1"/>
  <c r="AR472" i="1" s="1"/>
  <c r="AQ157" i="1"/>
  <c r="AR157" i="1" s="1"/>
  <c r="AQ116" i="1"/>
  <c r="AR116" i="1" s="1"/>
  <c r="AQ142" i="1"/>
  <c r="AR142" i="1" s="1"/>
  <c r="AQ476" i="1"/>
  <c r="AR476" i="1" s="1"/>
  <c r="AQ94" i="1"/>
  <c r="AR94" i="1" s="1"/>
  <c r="AQ465" i="1"/>
  <c r="AR465" i="1" s="1"/>
  <c r="AQ124" i="1"/>
  <c r="AR124" i="1" s="1"/>
  <c r="AQ81" i="1"/>
  <c r="AR81" i="1" s="1"/>
  <c r="AQ45" i="1"/>
  <c r="AR45" i="1" s="1"/>
  <c r="AQ147" i="1"/>
  <c r="AR147" i="1" s="1"/>
  <c r="AQ155" i="1"/>
  <c r="AR155" i="1" s="1"/>
  <c r="AQ305" i="1"/>
  <c r="AR305" i="1" s="1"/>
  <c r="AQ466" i="1"/>
  <c r="AR466" i="1" s="1"/>
  <c r="AQ82" i="1"/>
  <c r="AR82" i="1" s="1"/>
  <c r="AQ290" i="1"/>
  <c r="AR290" i="1" s="1"/>
  <c r="AQ97" i="1"/>
  <c r="AR97" i="1" s="1"/>
  <c r="AQ23" i="1"/>
  <c r="AR23" i="1" s="1"/>
  <c r="AQ261" i="1"/>
  <c r="AR261" i="1" s="1"/>
  <c r="AQ186" i="1"/>
  <c r="AR186" i="1" s="1"/>
  <c r="AQ257" i="1"/>
  <c r="AR257" i="1" s="1"/>
  <c r="AQ185" i="1"/>
  <c r="AR185" i="1" s="1"/>
  <c r="AQ159" i="1"/>
  <c r="AR159" i="1" s="1"/>
  <c r="AQ119" i="1"/>
  <c r="AR119" i="1" s="1"/>
  <c r="AQ393" i="1"/>
  <c r="AR393" i="1" s="1"/>
  <c r="AQ532" i="1"/>
  <c r="AR532" i="1" s="1"/>
  <c r="AQ326" i="1"/>
  <c r="AR326" i="1" s="1"/>
  <c r="AQ209" i="1"/>
  <c r="AR209" i="1" s="1"/>
  <c r="AQ7" i="1"/>
  <c r="AR7" i="1" s="1"/>
  <c r="AQ111" i="1"/>
  <c r="AR111" i="1" s="1"/>
  <c r="AQ343" i="1"/>
  <c r="AR343" i="1" s="1"/>
  <c r="AQ35" i="1"/>
  <c r="AR35" i="1" s="1"/>
  <c r="AQ86" i="1"/>
  <c r="AR86" i="1" s="1"/>
  <c r="AQ29" i="1"/>
  <c r="AR29" i="1" s="1"/>
  <c r="AQ249" i="1"/>
  <c r="AR249" i="1" s="1"/>
  <c r="AQ454" i="1"/>
  <c r="AR454" i="1" s="1"/>
  <c r="AQ126" i="1"/>
  <c r="AR126" i="1" s="1"/>
  <c r="AQ91" i="1"/>
  <c r="AR91" i="1" s="1"/>
  <c r="AQ46" i="1"/>
  <c r="AR46" i="1" s="1"/>
  <c r="AQ437" i="1"/>
  <c r="AR437" i="1" s="1"/>
  <c r="AQ258" i="1"/>
  <c r="AR258" i="1" s="1"/>
  <c r="AQ70" i="1"/>
  <c r="AR70" i="1" s="1"/>
  <c r="AQ12" i="1"/>
  <c r="AR12" i="1" s="1"/>
  <c r="AQ447" i="1"/>
  <c r="AR447" i="1" s="1"/>
  <c r="AQ534" i="1"/>
  <c r="AR534" i="1" s="1"/>
  <c r="AQ271" i="1"/>
  <c r="AR271" i="1" s="1"/>
  <c r="AQ105" i="1"/>
  <c r="AR105" i="1" s="1"/>
  <c r="AQ335" i="1"/>
  <c r="AR335" i="1" s="1"/>
  <c r="AQ530" i="1"/>
  <c r="AR530" i="1" s="1"/>
  <c r="AQ527" i="1"/>
  <c r="AR527" i="1" s="1"/>
  <c r="AQ337" i="1"/>
  <c r="AR337" i="1" s="1"/>
  <c r="AQ230" i="1"/>
  <c r="AR230" i="1" s="1"/>
  <c r="AQ73" i="1"/>
  <c r="AR73" i="1" s="1"/>
  <c r="AQ83" i="1"/>
  <c r="AR83" i="1" s="1"/>
  <c r="AQ272" i="1"/>
  <c r="AR272" i="1" s="1"/>
  <c r="AQ134" i="1"/>
  <c r="AR134" i="1" s="1"/>
  <c r="AQ531" i="1"/>
  <c r="AR531" i="1" s="1"/>
  <c r="AQ64" i="1"/>
  <c r="AR64" i="1" s="1"/>
  <c r="AQ138" i="1"/>
  <c r="AR138" i="1" s="1"/>
  <c r="AQ478" i="1"/>
  <c r="AR478" i="1" s="1"/>
  <c r="AQ121" i="1"/>
  <c r="AR121" i="1" s="1"/>
  <c r="AQ22" i="1"/>
  <c r="AR22" i="1" s="1"/>
  <c r="AQ14" i="1"/>
  <c r="AR14" i="1" s="1"/>
  <c r="AQ32" i="1"/>
  <c r="AR32" i="1" s="1"/>
  <c r="AQ368" i="1"/>
  <c r="AR368" i="1" s="1"/>
  <c r="AQ59" i="1"/>
  <c r="AR59" i="1" s="1"/>
  <c r="AQ215" i="1"/>
  <c r="AR215" i="1" s="1"/>
  <c r="AQ477" i="1"/>
  <c r="AR477" i="1" s="1"/>
  <c r="AQ100" i="1"/>
  <c r="AR100" i="1" s="1"/>
  <c r="AQ36" i="1"/>
  <c r="AR36" i="1" s="1"/>
  <c r="AQ132" i="1"/>
  <c r="AR132" i="1" s="1"/>
  <c r="AQ102" i="1"/>
  <c r="AR102" i="1" s="1"/>
  <c r="AQ47" i="1"/>
  <c r="AR47" i="1" s="1"/>
  <c r="AQ394" i="1"/>
  <c r="AR394" i="1" s="1"/>
  <c r="AQ475" i="1"/>
  <c r="AR475" i="1" s="1"/>
  <c r="AQ387" i="1"/>
  <c r="AR387" i="1" s="1"/>
  <c r="AQ386" i="1"/>
  <c r="AR386" i="1" s="1"/>
  <c r="AQ355" i="1"/>
  <c r="AR355" i="1" s="1"/>
  <c r="AQ141" i="1"/>
  <c r="AR141" i="1" s="1"/>
  <c r="AQ24" i="1"/>
  <c r="AR24" i="1" s="1"/>
  <c r="AQ226" i="1"/>
  <c r="AR226" i="1" s="1"/>
  <c r="AQ41" i="1"/>
  <c r="AR41" i="1" s="1"/>
  <c r="AQ66" i="1"/>
  <c r="AR66" i="1" s="1"/>
  <c r="AQ61" i="1"/>
  <c r="AR61" i="1" s="1"/>
  <c r="AQ77" i="1"/>
  <c r="AR77" i="1" s="1"/>
  <c r="AQ78" i="1"/>
  <c r="AR78" i="1" s="1"/>
  <c r="AQ309" i="1"/>
  <c r="AR309" i="1" s="1"/>
  <c r="A3" i="4" a="1"/>
  <c r="A3" i="4" s="1"/>
  <c r="AP309" i="1" l="1"/>
  <c r="A309" i="1"/>
  <c r="AP78" i="1"/>
  <c r="A78" i="1"/>
  <c r="AP77" i="1"/>
  <c r="A77" i="1"/>
  <c r="AP61" i="1"/>
  <c r="A61" i="1"/>
  <c r="AP66" i="1"/>
  <c r="A66" i="1"/>
  <c r="AP41" i="1"/>
  <c r="A41" i="1"/>
  <c r="AP226" i="1"/>
  <c r="A226" i="1"/>
  <c r="AP24" i="1"/>
  <c r="A24" i="1"/>
  <c r="AP141" i="1"/>
  <c r="A141" i="1"/>
  <c r="AP355" i="1"/>
  <c r="A355" i="1"/>
  <c r="AP386" i="1"/>
  <c r="A386" i="1"/>
  <c r="AP387" i="1"/>
  <c r="A387" i="1"/>
  <c r="AP475" i="1"/>
  <c r="A475" i="1"/>
  <c r="AP394" i="1"/>
  <c r="A394" i="1"/>
  <c r="AP47" i="1"/>
  <c r="A47" i="1"/>
  <c r="AP102" i="1"/>
  <c r="A102" i="1"/>
  <c r="AP132" i="1"/>
  <c r="A132" i="1"/>
  <c r="AP36" i="1"/>
  <c r="A36" i="1"/>
  <c r="AP100" i="1"/>
  <c r="A100" i="1"/>
  <c r="AP477" i="1"/>
  <c r="A477" i="1"/>
  <c r="AP215" i="1"/>
  <c r="A215" i="1"/>
  <c r="AP59" i="1"/>
  <c r="A59" i="1"/>
  <c r="AP368" i="1"/>
  <c r="A368" i="1"/>
  <c r="AP32" i="1"/>
  <c r="A32" i="1"/>
  <c r="AP14" i="1"/>
  <c r="A14" i="1"/>
  <c r="AP22" i="1"/>
  <c r="A22" i="1"/>
  <c r="AP121" i="1"/>
  <c r="A121" i="1"/>
  <c r="AP478" i="1"/>
  <c r="A478" i="1"/>
  <c r="AP138" i="1"/>
  <c r="A138" i="1"/>
  <c r="AP64" i="1"/>
  <c r="A64" i="1"/>
  <c r="AP531" i="1"/>
  <c r="A531" i="1"/>
  <c r="AP134" i="1"/>
  <c r="A134" i="1"/>
  <c r="AP272" i="1"/>
  <c r="A272" i="1"/>
  <c r="AP83" i="1"/>
  <c r="A83" i="1"/>
  <c r="AP73" i="1"/>
  <c r="A73" i="1"/>
  <c r="AP230" i="1"/>
  <c r="A230" i="1"/>
  <c r="AP337" i="1"/>
  <c r="A337" i="1"/>
  <c r="AP527" i="1"/>
  <c r="A527" i="1"/>
  <c r="AP530" i="1"/>
  <c r="A530" i="1"/>
  <c r="AP335" i="1"/>
  <c r="A335" i="1"/>
  <c r="AP105" i="1"/>
  <c r="A105" i="1"/>
  <c r="AP271" i="1"/>
  <c r="A271" i="1"/>
  <c r="AP534" i="1"/>
  <c r="A534" i="1"/>
  <c r="AP447" i="1"/>
  <c r="A447" i="1"/>
  <c r="AP12" i="1"/>
  <c r="A12" i="1"/>
  <c r="AP70" i="1"/>
  <c r="A70" i="1"/>
  <c r="AP258" i="1"/>
  <c r="A258" i="1"/>
  <c r="AP437" i="1"/>
  <c r="A437" i="1"/>
  <c r="AP46" i="1"/>
  <c r="A46" i="1"/>
  <c r="AP91" i="1"/>
  <c r="A91" i="1"/>
  <c r="AP126" i="1"/>
  <c r="A126" i="1"/>
  <c r="AP454" i="1"/>
  <c r="A454" i="1"/>
  <c r="AP249" i="1"/>
  <c r="A249" i="1"/>
  <c r="AP29" i="1"/>
  <c r="A29" i="1"/>
  <c r="AP86" i="1"/>
  <c r="A86" i="1"/>
  <c r="AP35" i="1"/>
  <c r="A35" i="1"/>
  <c r="AP343" i="1"/>
  <c r="A343" i="1"/>
  <c r="AP111" i="1"/>
  <c r="A111" i="1"/>
  <c r="AP7" i="1"/>
  <c r="A7" i="1"/>
  <c r="AP209" i="1"/>
  <c r="A209" i="1"/>
  <c r="AP326" i="1"/>
  <c r="A326" i="1"/>
  <c r="AP532" i="1"/>
  <c r="A532" i="1"/>
  <c r="AP393" i="1"/>
  <c r="A393" i="1"/>
  <c r="AP119" i="1"/>
  <c r="A119" i="1"/>
  <c r="AP159" i="1"/>
  <c r="A159" i="1"/>
  <c r="AP185" i="1"/>
  <c r="A185" i="1"/>
  <c r="AP257" i="1"/>
  <c r="A257" i="1"/>
  <c r="AP186" i="1"/>
  <c r="A186" i="1"/>
  <c r="AP261" i="1"/>
  <c r="A261" i="1"/>
  <c r="AP23" i="1"/>
  <c r="A23" i="1"/>
  <c r="AP97" i="1"/>
  <c r="A97" i="1"/>
  <c r="AP290" i="1"/>
  <c r="A290" i="1"/>
  <c r="AP82" i="1"/>
  <c r="A82" i="1"/>
  <c r="AP466" i="1"/>
  <c r="A466" i="1"/>
  <c r="AP305" i="1"/>
  <c r="A305" i="1"/>
  <c r="AP155" i="1"/>
  <c r="A155" i="1"/>
  <c r="AP147" i="1"/>
  <c r="A147" i="1"/>
  <c r="AP45" i="1"/>
  <c r="A45" i="1"/>
  <c r="AP81" i="1"/>
  <c r="A81" i="1"/>
  <c r="AP124" i="1"/>
  <c r="A124" i="1"/>
  <c r="AP465" i="1"/>
  <c r="A465" i="1"/>
  <c r="AP94" i="1"/>
  <c r="A94" i="1"/>
  <c r="AP476" i="1"/>
  <c r="A476" i="1"/>
  <c r="AP142" i="1"/>
  <c r="A142" i="1"/>
  <c r="AP116" i="1"/>
  <c r="A116" i="1"/>
  <c r="AP157" i="1"/>
  <c r="A157" i="1"/>
  <c r="AP472" i="1"/>
  <c r="A472" i="1"/>
  <c r="AP110" i="1"/>
  <c r="A110" i="1"/>
  <c r="AP76" i="1"/>
  <c r="A76" i="1"/>
  <c r="AP114" i="1"/>
  <c r="A114" i="1"/>
  <c r="AP55" i="1"/>
  <c r="A55" i="1"/>
  <c r="AP18" i="1"/>
  <c r="A18" i="1"/>
  <c r="AP280" i="1"/>
  <c r="A280" i="1"/>
  <c r="AP310" i="1"/>
  <c r="A310" i="1"/>
  <c r="AP406" i="1"/>
  <c r="A406" i="1"/>
  <c r="AP354" i="1"/>
  <c r="A354" i="1"/>
  <c r="AP422" i="1"/>
  <c r="A422" i="1"/>
  <c r="AP528" i="1"/>
  <c r="A528" i="1"/>
  <c r="AP108" i="1"/>
  <c r="A108" i="1"/>
  <c r="AP242" i="1"/>
  <c r="A242" i="1"/>
  <c r="AP286" i="1"/>
  <c r="A286" i="1"/>
  <c r="AP25" i="1"/>
  <c r="A25" i="1"/>
  <c r="AP171" i="1"/>
  <c r="A171" i="1"/>
  <c r="AP21" i="1"/>
  <c r="A21" i="1"/>
  <c r="AP471" i="1"/>
  <c r="A471" i="1"/>
  <c r="AP214" i="1"/>
  <c r="A214" i="1"/>
  <c r="AP457" i="1"/>
  <c r="A457" i="1"/>
  <c r="AP375" i="1"/>
  <c r="A375" i="1"/>
  <c r="AP5" i="1"/>
  <c r="A5" i="1"/>
  <c r="AP26" i="1"/>
  <c r="A26" i="1"/>
  <c r="AP44" i="1"/>
  <c r="A44" i="1"/>
  <c r="AP104" i="1"/>
  <c r="A104" i="1"/>
  <c r="AP270" i="1"/>
  <c r="A270" i="1"/>
  <c r="AP88" i="1"/>
  <c r="A88" i="1"/>
  <c r="AP176" i="1"/>
  <c r="A176" i="1"/>
  <c r="AP363" i="1"/>
  <c r="A363" i="1"/>
  <c r="AP529" i="1"/>
  <c r="A529" i="1"/>
  <c r="AP327" i="1"/>
  <c r="A327" i="1"/>
  <c r="AP431" i="1"/>
  <c r="A431" i="1"/>
  <c r="AP168" i="1"/>
  <c r="A168" i="1"/>
  <c r="AP449" i="1"/>
  <c r="A449" i="1"/>
  <c r="AP222" i="1"/>
  <c r="A222" i="1"/>
  <c r="AP299" i="1"/>
  <c r="A299" i="1"/>
  <c r="AP268" i="1"/>
  <c r="A268" i="1"/>
  <c r="AP419" i="1"/>
  <c r="A419" i="1"/>
  <c r="AP181" i="1"/>
  <c r="A181" i="1"/>
  <c r="AP162" i="1"/>
  <c r="A162" i="1"/>
  <c r="AP459" i="1"/>
  <c r="A459" i="1"/>
  <c r="AP54" i="1"/>
  <c r="A54" i="1"/>
  <c r="AP291" i="1"/>
  <c r="A291" i="1"/>
  <c r="AP101" i="1"/>
  <c r="A101" i="1"/>
  <c r="AP213" i="1"/>
  <c r="A213" i="1"/>
  <c r="AP474" i="1"/>
  <c r="A474" i="1"/>
  <c r="AP442" i="1"/>
  <c r="A442" i="1"/>
  <c r="AP106" i="1"/>
  <c r="A106" i="1"/>
  <c r="AP84" i="1"/>
  <c r="A84" i="1"/>
  <c r="AP16" i="1"/>
  <c r="A16" i="1"/>
  <c r="AP60" i="1"/>
  <c r="A60" i="1"/>
  <c r="AP56" i="1"/>
  <c r="A56" i="1"/>
  <c r="AP178" i="1"/>
  <c r="A178" i="1"/>
  <c r="AP150" i="1"/>
  <c r="A150" i="1"/>
  <c r="AP412" i="1"/>
  <c r="A412" i="1"/>
  <c r="AP172" i="1"/>
  <c r="A172" i="1"/>
  <c r="AP248" i="1"/>
  <c r="A248" i="1"/>
  <c r="AP85" i="1"/>
  <c r="A85" i="1"/>
  <c r="AP300" i="1"/>
  <c r="A300" i="1"/>
  <c r="AP376" i="1"/>
  <c r="A376" i="1"/>
  <c r="AP71" i="1"/>
  <c r="A71" i="1"/>
  <c r="AP137" i="1"/>
  <c r="A137" i="1"/>
  <c r="AP125" i="1"/>
  <c r="A125" i="1"/>
  <c r="AP140" i="1"/>
  <c r="A140" i="1"/>
  <c r="AP11" i="1"/>
  <c r="A11" i="1"/>
  <c r="AP27" i="1"/>
  <c r="A27" i="1"/>
  <c r="AP203" i="1"/>
  <c r="A203" i="1"/>
  <c r="AP207" i="1"/>
  <c r="A207" i="1"/>
  <c r="AP293" i="1"/>
  <c r="A293" i="1"/>
  <c r="AP50" i="1"/>
  <c r="A50" i="1"/>
  <c r="AP13" i="1"/>
  <c r="A13" i="1"/>
  <c r="AP133" i="1"/>
  <c r="A133" i="1"/>
  <c r="AP173" i="1"/>
  <c r="A173" i="1"/>
  <c r="AP285" i="1"/>
  <c r="A285" i="1"/>
  <c r="AP53" i="1"/>
  <c r="A53" i="1"/>
  <c r="AP38" i="1"/>
  <c r="A38" i="1"/>
  <c r="AP42" i="1"/>
  <c r="A42" i="1"/>
  <c r="AP182" i="1"/>
  <c r="A182" i="1"/>
  <c r="AP212" i="1"/>
  <c r="A212" i="1"/>
  <c r="AP458" i="1"/>
  <c r="A458" i="1"/>
  <c r="AP357" i="1"/>
  <c r="A357" i="1"/>
  <c r="AP156" i="1"/>
  <c r="A156" i="1"/>
  <c r="AP40" i="1"/>
  <c r="A40" i="1"/>
  <c r="AP87" i="1"/>
  <c r="A87" i="1"/>
  <c r="AP4" i="1"/>
  <c r="A4" i="1"/>
  <c r="AP62" i="1"/>
  <c r="A62" i="1"/>
  <c r="AP438" i="1"/>
  <c r="A438" i="1"/>
  <c r="AP118" i="1"/>
  <c r="A118" i="1"/>
  <c r="AP461" i="1"/>
  <c r="A461" i="1"/>
  <c r="AP113" i="1"/>
  <c r="A113" i="1"/>
  <c r="AP19" i="1"/>
  <c r="A19" i="1"/>
  <c r="AP414" i="1"/>
  <c r="A414" i="1"/>
  <c r="AP328" i="1"/>
  <c r="A328" i="1"/>
  <c r="AP441" i="1"/>
  <c r="A441" i="1"/>
  <c r="AP276" i="1"/>
  <c r="A276" i="1"/>
  <c r="AP312" i="1"/>
  <c r="A312" i="1"/>
  <c r="AP311" i="1"/>
  <c r="A311" i="1"/>
  <c r="AP450" i="1"/>
  <c r="A450" i="1"/>
  <c r="AP37" i="1"/>
  <c r="A37" i="1"/>
  <c r="AP377" i="1"/>
  <c r="A377" i="1"/>
  <c r="AP206" i="1"/>
  <c r="A206" i="1"/>
  <c r="AP429" i="1"/>
  <c r="A429" i="1"/>
  <c r="AP117" i="1"/>
  <c r="A117" i="1"/>
  <c r="AP28" i="1"/>
  <c r="A28" i="1"/>
  <c r="AP473" i="1"/>
  <c r="A473" i="1"/>
  <c r="AP231" i="1"/>
  <c r="A231" i="1"/>
  <c r="AP234" i="1"/>
  <c r="A234" i="1"/>
  <c r="AP289" i="1"/>
  <c r="A289" i="1"/>
  <c r="AP420" i="1"/>
  <c r="A420" i="1"/>
  <c r="AP260" i="1"/>
  <c r="A260" i="1"/>
  <c r="AP8" i="1"/>
  <c r="A8" i="1"/>
  <c r="AP93" i="1"/>
  <c r="A93" i="1"/>
  <c r="AP443" i="1"/>
  <c r="A443" i="1"/>
  <c r="AP426" i="1"/>
  <c r="A426" i="1"/>
  <c r="AP20" i="1"/>
  <c r="A20" i="1"/>
  <c r="AP428" i="1"/>
  <c r="A428" i="1"/>
  <c r="AP358" i="1"/>
  <c r="A358" i="1"/>
  <c r="AP68" i="1"/>
  <c r="A68" i="1"/>
  <c r="AP409" i="1"/>
  <c r="A409" i="1"/>
  <c r="AP221" i="1"/>
  <c r="A221" i="1"/>
  <c r="AP367" i="1"/>
  <c r="A367" i="1"/>
  <c r="AP533" i="1"/>
  <c r="A533" i="1"/>
  <c r="AP526" i="1"/>
  <c r="A526" i="1"/>
  <c r="AP336" i="1"/>
  <c r="A336" i="1"/>
  <c r="AP374" i="1"/>
  <c r="A374" i="1"/>
  <c r="AP418" i="1"/>
  <c r="A418" i="1"/>
  <c r="AP347" i="1"/>
  <c r="A347" i="1"/>
  <c r="AP369" i="1"/>
  <c r="A369" i="1"/>
  <c r="AP49" i="1"/>
  <c r="A49" i="1"/>
  <c r="AP34" i="1"/>
  <c r="A34" i="1"/>
  <c r="AP149" i="1"/>
  <c r="A149" i="1"/>
  <c r="AP294" i="1"/>
  <c r="A294" i="1"/>
  <c r="AP479" i="1"/>
  <c r="A479" i="1"/>
  <c r="AP69" i="1"/>
  <c r="A69" i="1"/>
  <c r="AP169" i="1"/>
  <c r="A169" i="1"/>
  <c r="AP30" i="1"/>
  <c r="A30" i="1"/>
  <c r="AP9" i="1"/>
  <c r="A9" i="1"/>
  <c r="AP410" i="1"/>
  <c r="A410" i="1"/>
  <c r="AP10" i="1"/>
  <c r="A10" i="1"/>
  <c r="AP378" i="1"/>
  <c r="A378" i="1"/>
  <c r="AP535" i="1"/>
  <c r="A535" i="1"/>
  <c r="AP467" i="1"/>
  <c r="A467" i="1"/>
  <c r="AP413" i="1"/>
  <c r="A413" i="1"/>
  <c r="AP143" i="1"/>
  <c r="A143" i="1"/>
  <c r="AP444" i="1"/>
  <c r="A444" i="1"/>
  <c r="AP232" i="1"/>
  <c r="A232" i="1"/>
  <c r="AP80" i="1"/>
  <c r="A80" i="1"/>
  <c r="AP163" i="1"/>
  <c r="A163" i="1"/>
  <c r="AP265" i="1"/>
  <c r="A265" i="1"/>
  <c r="AP316" i="1"/>
  <c r="A316" i="1"/>
  <c r="AP158" i="1"/>
  <c r="A158" i="1"/>
  <c r="AP405" i="1"/>
  <c r="A405" i="1"/>
  <c r="AP267" i="1"/>
  <c r="A267" i="1"/>
  <c r="AP308" i="1"/>
  <c r="A308" i="1"/>
  <c r="AP389" i="1"/>
  <c r="A389" i="1"/>
  <c r="AP411" i="1"/>
  <c r="A411" i="1"/>
  <c r="AP188" i="1"/>
  <c r="A188" i="1"/>
  <c r="AP489" i="1"/>
  <c r="A489" i="1"/>
  <c r="AP445" i="1"/>
  <c r="A445" i="1"/>
  <c r="AP365" i="1"/>
  <c r="A365" i="1"/>
  <c r="AP549" i="1"/>
  <c r="A549" i="1"/>
  <c r="AP348" i="1"/>
  <c r="A348" i="1"/>
  <c r="AP401" i="1"/>
  <c r="A401" i="1"/>
  <c r="AP349" i="1"/>
  <c r="A349" i="1"/>
  <c r="AP339" i="1"/>
  <c r="A339" i="1"/>
  <c r="AP350" i="1"/>
  <c r="A350" i="1"/>
  <c r="AP415" i="1"/>
  <c r="A415" i="1"/>
  <c r="AP89" i="1"/>
  <c r="A89" i="1"/>
  <c r="AP127" i="1"/>
  <c r="A127" i="1"/>
  <c r="AP484" i="1"/>
  <c r="A484" i="1"/>
  <c r="AP469" i="1"/>
  <c r="A469" i="1"/>
  <c r="AP403" i="1"/>
  <c r="A403" i="1"/>
  <c r="AP216" i="1"/>
  <c r="A216" i="1"/>
  <c r="AP252" i="1"/>
  <c r="A252" i="1"/>
  <c r="AP320" i="1"/>
  <c r="A320" i="1"/>
  <c r="AP490" i="1"/>
  <c r="A490" i="1"/>
  <c r="AP225" i="1"/>
  <c r="A225" i="1"/>
  <c r="AP525" i="1"/>
  <c r="A525" i="1"/>
  <c r="AP579" i="1"/>
  <c r="A579" i="1"/>
  <c r="AP144" i="1"/>
  <c r="A144" i="1"/>
  <c r="AP543" i="1"/>
  <c r="A543" i="1"/>
  <c r="AP575" i="1"/>
  <c r="A575" i="1"/>
  <c r="AP436" i="1"/>
  <c r="A436" i="1"/>
  <c r="AP537" i="1"/>
  <c r="A537" i="1"/>
  <c r="AP247" i="1"/>
  <c r="A247" i="1"/>
  <c r="AP501" i="1"/>
  <c r="A501" i="1"/>
  <c r="AP174" i="1"/>
  <c r="A174" i="1"/>
  <c r="AP298" i="1"/>
  <c r="A298" i="1"/>
  <c r="AP498" i="1"/>
  <c r="A498" i="1"/>
  <c r="AP196" i="1"/>
  <c r="A196" i="1"/>
  <c r="AP446" i="1"/>
  <c r="A446" i="1"/>
  <c r="AP282" i="1"/>
  <c r="A282" i="1"/>
  <c r="AP175" i="1"/>
  <c r="A175" i="1"/>
  <c r="AP107" i="1"/>
  <c r="A107" i="1"/>
  <c r="AP233" i="1"/>
  <c r="A233" i="1"/>
  <c r="AP503" i="1"/>
  <c r="A503" i="1"/>
  <c r="AP510" i="1"/>
  <c r="A510" i="1"/>
  <c r="AP197" i="1"/>
  <c r="A197" i="1"/>
  <c r="AP547" i="1"/>
  <c r="A547" i="1"/>
  <c r="AP574" i="1"/>
  <c r="A574" i="1"/>
  <c r="AP425" i="1"/>
  <c r="A425" i="1"/>
  <c r="AP536" i="1"/>
  <c r="A536" i="1"/>
  <c r="AP507" i="1"/>
  <c r="A507" i="1"/>
  <c r="AP297" i="1"/>
  <c r="A297" i="1"/>
  <c r="AP495" i="1"/>
  <c r="A495" i="1"/>
  <c r="AP295" i="1"/>
  <c r="A295" i="1"/>
  <c r="AP524" i="1"/>
  <c r="A524" i="1"/>
  <c r="AP266" i="1"/>
  <c r="A266" i="1"/>
  <c r="AP269" i="1"/>
  <c r="A269" i="1"/>
  <c r="AP432" i="1"/>
  <c r="A432" i="1"/>
  <c r="AP546" i="1"/>
  <c r="A546" i="1"/>
  <c r="AP541" i="1"/>
  <c r="A541" i="1"/>
  <c r="AP563" i="1"/>
  <c r="A563" i="1"/>
  <c r="AP522" i="1"/>
  <c r="A522" i="1"/>
  <c r="AP573" i="1"/>
  <c r="A573" i="1"/>
  <c r="AP407" i="1"/>
  <c r="A407" i="1"/>
  <c r="AP452" i="1"/>
  <c r="A452" i="1"/>
  <c r="AP96" i="1"/>
  <c r="A96" i="1"/>
  <c r="AP184" i="1"/>
  <c r="A184" i="1"/>
  <c r="AP48" i="1"/>
  <c r="A48" i="1"/>
  <c r="AP332" i="1"/>
  <c r="A332" i="1"/>
  <c r="AP333" i="1"/>
  <c r="A333" i="1"/>
  <c r="AP296" i="1"/>
  <c r="A296" i="1"/>
  <c r="AP243" i="1"/>
  <c r="A243" i="1"/>
  <c r="AP371" i="1"/>
  <c r="A371" i="1"/>
  <c r="AP453" i="1"/>
  <c r="A453" i="1"/>
  <c r="AP165" i="1"/>
  <c r="A165" i="1"/>
  <c r="AP318" i="1"/>
  <c r="A318" i="1"/>
  <c r="AP511" i="1"/>
  <c r="A511" i="1"/>
  <c r="AP571" i="1"/>
  <c r="A571" i="1"/>
  <c r="AP331" i="1"/>
  <c r="A331" i="1"/>
  <c r="AP250" i="1"/>
  <c r="A250" i="1"/>
  <c r="AP255" i="1"/>
  <c r="A255" i="1"/>
  <c r="AP288" i="1"/>
  <c r="A288" i="1"/>
  <c r="AP480" i="1"/>
  <c r="A480" i="1"/>
  <c r="AP324" i="1"/>
  <c r="A324" i="1"/>
  <c r="AP373" i="1"/>
  <c r="A373" i="1"/>
  <c r="AP565" i="1"/>
  <c r="A565" i="1"/>
  <c r="AP440" i="1"/>
  <c r="A440" i="1"/>
  <c r="AP451" i="1"/>
  <c r="A451" i="1"/>
  <c r="AP95" i="1"/>
  <c r="A95" i="1"/>
  <c r="AP361" i="1"/>
  <c r="A361" i="1"/>
  <c r="AP486" i="1"/>
  <c r="A486" i="1"/>
  <c r="AP345" i="1"/>
  <c r="A345" i="1"/>
  <c r="AP520" i="1"/>
  <c r="A520" i="1"/>
  <c r="AP362" i="1"/>
  <c r="A362" i="1"/>
  <c r="AP166" i="1"/>
  <c r="A166" i="1"/>
  <c r="AP553" i="1"/>
  <c r="A553" i="1"/>
  <c r="AP572" i="1"/>
  <c r="A572" i="1"/>
  <c r="AP424" i="1"/>
  <c r="A424" i="1"/>
  <c r="AP562" i="1"/>
  <c r="A562" i="1"/>
  <c r="AP555" i="1"/>
  <c r="A555" i="1"/>
  <c r="AP193" i="1"/>
  <c r="A193" i="1"/>
  <c r="AP43" i="1"/>
  <c r="A43" i="1"/>
  <c r="AP322" i="1"/>
  <c r="A322" i="1"/>
  <c r="AP481" i="1"/>
  <c r="A481" i="1"/>
  <c r="AP262" i="1"/>
  <c r="A262" i="1"/>
  <c r="AP109" i="1"/>
  <c r="A109" i="1"/>
  <c r="AP273" i="1"/>
  <c r="A273" i="1"/>
  <c r="AP496" i="1"/>
  <c r="A496" i="1"/>
  <c r="AP399" i="1"/>
  <c r="A399" i="1"/>
  <c r="AP177" i="1"/>
  <c r="A177" i="1"/>
  <c r="AP423" i="1"/>
  <c r="A423" i="1"/>
  <c r="AP552" i="1"/>
  <c r="A552" i="1"/>
  <c r="AP568" i="1"/>
  <c r="A568" i="1"/>
  <c r="AP341" i="1"/>
  <c r="A341" i="1"/>
  <c r="AP392" i="1"/>
  <c r="A392" i="1"/>
  <c r="AP385" i="1"/>
  <c r="A385" i="1"/>
  <c r="AP567" i="1"/>
  <c r="A567" i="1"/>
  <c r="AP253" i="1"/>
  <c r="A253" i="1"/>
  <c r="AP139" i="1"/>
  <c r="A139" i="1"/>
  <c r="AP6" i="1"/>
  <c r="A6" i="1"/>
  <c r="AP167" i="1"/>
  <c r="A167" i="1"/>
  <c r="AP391" i="1"/>
  <c r="A391" i="1"/>
  <c r="AP210" i="1"/>
  <c r="A210" i="1"/>
  <c r="AP346" i="1"/>
  <c r="A346" i="1"/>
  <c r="AP566" i="1"/>
  <c r="A566" i="1"/>
  <c r="AP344" i="1"/>
  <c r="A344" i="1"/>
  <c r="AP554" i="1"/>
  <c r="A554" i="1"/>
  <c r="AP237" i="1"/>
  <c r="A237" i="1"/>
  <c r="AP287" i="1"/>
  <c r="A287" i="1"/>
  <c r="AP313" i="1"/>
  <c r="A313" i="1"/>
  <c r="AP204" i="1"/>
  <c r="A204" i="1"/>
  <c r="AP99" i="1"/>
  <c r="A99" i="1"/>
  <c r="AP580" i="1"/>
  <c r="A580" i="1"/>
  <c r="AP145" i="1"/>
  <c r="A145" i="1"/>
  <c r="AP544" i="1"/>
  <c r="A544" i="1"/>
  <c r="AP576" i="1"/>
  <c r="A576" i="1"/>
  <c r="AP470" i="1"/>
  <c r="A470" i="1"/>
  <c r="AP342" i="1"/>
  <c r="A342" i="1"/>
  <c r="AP499" i="1"/>
  <c r="A499" i="1"/>
  <c r="AP202" i="1"/>
  <c r="A202" i="1"/>
  <c r="AP427" i="1"/>
  <c r="A427" i="1"/>
  <c r="AP514" i="1"/>
  <c r="A514" i="1"/>
  <c r="AP421" i="1"/>
  <c r="A421" i="1"/>
  <c r="AP136" i="1"/>
  <c r="A136" i="1"/>
  <c r="AP330" i="1"/>
  <c r="A330" i="1"/>
  <c r="AP456" i="1"/>
  <c r="A456" i="1"/>
  <c r="AP434" i="1"/>
  <c r="A434" i="1"/>
  <c r="AP548" i="1"/>
  <c r="A548" i="1"/>
  <c r="AP190" i="1"/>
  <c r="A190" i="1"/>
  <c r="AP33" i="1"/>
  <c r="A33" i="1"/>
  <c r="AP153" i="1"/>
  <c r="A153" i="1"/>
  <c r="AP241" i="1"/>
  <c r="A241" i="1"/>
  <c r="AP264" i="1"/>
  <c r="A264" i="1"/>
  <c r="AP360" i="1"/>
  <c r="A360" i="1"/>
  <c r="AP302" i="1"/>
  <c r="A302" i="1"/>
  <c r="AP151" i="1"/>
  <c r="A151" i="1"/>
  <c r="AP379" i="1"/>
  <c r="A379" i="1"/>
  <c r="AP131" i="1"/>
  <c r="A131" i="1"/>
  <c r="AP504" i="1"/>
  <c r="A504" i="1"/>
  <c r="AP519" i="1"/>
  <c r="A519" i="1"/>
  <c r="AP284" i="1"/>
  <c r="A284" i="1"/>
  <c r="AP538" i="1"/>
  <c r="A538" i="1"/>
  <c r="AP416" i="1"/>
  <c r="A416" i="1"/>
  <c r="AP569" i="1"/>
  <c r="A569" i="1"/>
  <c r="AP189" i="1"/>
  <c r="A189" i="1"/>
  <c r="AP170" i="1"/>
  <c r="A170" i="1"/>
  <c r="AP497" i="1"/>
  <c r="A497" i="1"/>
  <c r="AP224" i="1"/>
  <c r="A224" i="1"/>
  <c r="AP281" i="1"/>
  <c r="A281" i="1"/>
  <c r="AP488" i="1"/>
  <c r="A488" i="1"/>
  <c r="AP353" i="1"/>
  <c r="A353" i="1"/>
  <c r="AP340" i="1"/>
  <c r="A340" i="1"/>
  <c r="AP319" i="1"/>
  <c r="A319" i="1"/>
  <c r="AP448" i="1"/>
  <c r="A448" i="1"/>
  <c r="AP370" i="1"/>
  <c r="A370" i="1"/>
  <c r="AP323" i="1"/>
  <c r="A323" i="1"/>
  <c r="AP314" i="1"/>
  <c r="A314" i="1"/>
  <c r="AP122" i="1"/>
  <c r="A122" i="1"/>
  <c r="AP384" i="1"/>
  <c r="A384" i="1"/>
  <c r="AP517" i="1"/>
  <c r="A517" i="1"/>
  <c r="AP129" i="1"/>
  <c r="A129" i="1"/>
  <c r="AP433" i="1"/>
  <c r="A433" i="1"/>
  <c r="AP551" i="1"/>
  <c r="A551" i="1"/>
  <c r="AP559" i="1"/>
  <c r="A559" i="1"/>
  <c r="AP515" i="1"/>
  <c r="A515" i="1"/>
  <c r="AP128" i="1"/>
  <c r="A128" i="1"/>
  <c r="AP130" i="1"/>
  <c r="A130" i="1"/>
  <c r="AP417" i="1"/>
  <c r="A417" i="1"/>
  <c r="AP550" i="1"/>
  <c r="A550" i="1"/>
  <c r="AP146" i="1"/>
  <c r="A146" i="1"/>
  <c r="AP545" i="1"/>
  <c r="A545" i="1"/>
  <c r="AP540" i="1"/>
  <c r="A540" i="1"/>
  <c r="AP468" i="1"/>
  <c r="A468" i="1"/>
  <c r="AP558" i="1"/>
  <c r="A558" i="1"/>
  <c r="AP245" i="1"/>
  <c r="A245" i="1"/>
  <c r="AP455" i="1"/>
  <c r="A455" i="1"/>
  <c r="AP557" i="1"/>
  <c r="A557" i="1"/>
  <c r="AP254" i="1"/>
  <c r="A254" i="1"/>
  <c r="AP502" i="1"/>
  <c r="A502" i="1"/>
  <c r="AP307" i="1"/>
  <c r="A307" i="1"/>
  <c r="AP17" i="1"/>
  <c r="A17" i="1"/>
  <c r="AP112" i="1"/>
  <c r="A112" i="1"/>
  <c r="AP191" i="1"/>
  <c r="A191" i="1"/>
  <c r="AP152" i="1"/>
  <c r="A152" i="1"/>
  <c r="AP292" i="1"/>
  <c r="A292" i="1"/>
  <c r="AP187" i="1"/>
  <c r="A187" i="1"/>
  <c r="AP154" i="1"/>
  <c r="A154" i="1"/>
  <c r="AP351" i="1"/>
  <c r="A351" i="1"/>
  <c r="AP570" i="1"/>
  <c r="A570" i="1"/>
  <c r="AP304" i="1"/>
  <c r="A304" i="1"/>
  <c r="AP240" i="1"/>
  <c r="A240" i="1"/>
  <c r="AP235" i="1"/>
  <c r="A235" i="1"/>
  <c r="AP263" i="1"/>
  <c r="A263" i="1"/>
  <c r="AP199" i="1"/>
  <c r="A199" i="1"/>
  <c r="AP135" i="1"/>
  <c r="A135" i="1"/>
  <c r="AP208" i="1"/>
  <c r="A208" i="1"/>
  <c r="AP74" i="1"/>
  <c r="A74" i="1"/>
  <c r="AP487" i="1"/>
  <c r="A487" i="1"/>
  <c r="AP462" i="1"/>
  <c r="A462" i="1"/>
  <c r="AP275" i="1"/>
  <c r="A275" i="1"/>
  <c r="AP506" i="1"/>
  <c r="A506" i="1"/>
  <c r="AP329" i="1"/>
  <c r="A329" i="1"/>
  <c r="AP395" i="1"/>
  <c r="A395" i="1"/>
  <c r="AP227" i="1"/>
  <c r="A227" i="1"/>
  <c r="AP383" i="1"/>
  <c r="A383" i="1"/>
  <c r="AP398" i="1"/>
  <c r="A398" i="1"/>
  <c r="AP301" i="1"/>
  <c r="A301" i="1"/>
  <c r="AP160" i="1"/>
  <c r="A160" i="1"/>
  <c r="AP92" i="1"/>
  <c r="A92" i="1"/>
  <c r="AP219" i="1"/>
  <c r="A219" i="1"/>
  <c r="AP244" i="1"/>
  <c r="A244" i="1"/>
  <c r="AP372" i="1"/>
  <c r="A372" i="1"/>
  <c r="AP192" i="1"/>
  <c r="A192" i="1"/>
  <c r="AP236" i="1"/>
  <c r="A236" i="1"/>
  <c r="AP239" i="1"/>
  <c r="A239" i="1"/>
  <c r="AP494" i="1"/>
  <c r="A494" i="1"/>
  <c r="AP278" i="1"/>
  <c r="A278" i="1"/>
  <c r="AP460" i="1"/>
  <c r="A460" i="1"/>
  <c r="AP408" i="1"/>
  <c r="A408" i="1"/>
  <c r="AP67" i="1"/>
  <c r="A67" i="1"/>
  <c r="AP513" i="1"/>
  <c r="A513" i="1"/>
  <c r="AP338" i="1"/>
  <c r="A338" i="1"/>
  <c r="AP57" i="1"/>
  <c r="A57" i="1"/>
  <c r="AP195" i="1"/>
  <c r="A195" i="1"/>
  <c r="AP505" i="1"/>
  <c r="A505" i="1"/>
  <c r="AP161" i="1"/>
  <c r="A161" i="1"/>
  <c r="AP229" i="1"/>
  <c r="A229" i="1"/>
  <c r="AP402" i="1"/>
  <c r="A402" i="1"/>
  <c r="AP397" i="1"/>
  <c r="A397" i="1"/>
  <c r="AP283" i="1"/>
  <c r="A283" i="1"/>
  <c r="AP404" i="1"/>
  <c r="A404" i="1"/>
  <c r="AP321" i="1"/>
  <c r="A321" i="1"/>
  <c r="AP493" i="1"/>
  <c r="A493" i="1"/>
  <c r="AP388" i="1"/>
  <c r="A388" i="1"/>
  <c r="AP251" i="1"/>
  <c r="A251" i="1"/>
  <c r="AP123" i="1"/>
  <c r="A123" i="1"/>
  <c r="AP115" i="1"/>
  <c r="A115" i="1"/>
  <c r="AP334" i="1"/>
  <c r="A334" i="1"/>
  <c r="AP103" i="1"/>
  <c r="A103" i="1"/>
  <c r="AP396" i="1"/>
  <c r="A396" i="1"/>
  <c r="AP325" i="1"/>
  <c r="A325" i="1"/>
  <c r="AP464" i="1"/>
  <c r="A464" i="1"/>
  <c r="AP366" i="1"/>
  <c r="A366" i="1"/>
  <c r="AP317" i="1"/>
  <c r="A317" i="1"/>
  <c r="AP238" i="1"/>
  <c r="A238" i="1"/>
  <c r="AP180" i="1"/>
  <c r="A180" i="1"/>
  <c r="AP485" i="1"/>
  <c r="A485" i="1"/>
  <c r="AP274" i="1"/>
  <c r="A274" i="1"/>
  <c r="AP211" i="1"/>
  <c r="A211" i="1"/>
  <c r="AP223" i="1"/>
  <c r="A223" i="1"/>
  <c r="AP63" i="1"/>
  <c r="A63" i="1"/>
  <c r="AP194" i="1"/>
  <c r="A194" i="1"/>
  <c r="AP279" i="1"/>
  <c r="A279" i="1"/>
  <c r="AP492" i="1"/>
  <c r="A492" i="1"/>
  <c r="AP491" i="1"/>
  <c r="A491" i="1"/>
  <c r="AP201" i="1"/>
  <c r="A201" i="1"/>
  <c r="AP352" i="1"/>
  <c r="A352" i="1"/>
  <c r="AP183" i="1"/>
  <c r="A183" i="1"/>
  <c r="AP72" i="1"/>
  <c r="A72" i="1"/>
  <c r="AP79" i="1"/>
  <c r="A79" i="1"/>
  <c r="AP228" i="1"/>
  <c r="A228" i="1"/>
  <c r="AP51" i="1"/>
  <c r="A51" i="1"/>
  <c r="AP359" i="1"/>
  <c r="A359" i="1"/>
  <c r="AP430" i="1"/>
  <c r="A430" i="1"/>
  <c r="AP205" i="1"/>
  <c r="A205" i="1"/>
  <c r="AP390" i="1"/>
  <c r="A390" i="1"/>
  <c r="AP356" i="1"/>
  <c r="A356" i="1"/>
  <c r="AP303" i="1"/>
  <c r="A303" i="1"/>
  <c r="AP512" i="1"/>
  <c r="A512" i="1"/>
  <c r="AP306" i="1"/>
  <c r="A306" i="1"/>
  <c r="AP179" i="1"/>
  <c r="A179" i="1"/>
  <c r="AP218" i="1"/>
  <c r="A218" i="1"/>
  <c r="AP15" i="1"/>
  <c r="A15" i="1"/>
  <c r="AP509" i="1"/>
  <c r="A509" i="1"/>
  <c r="AP463" i="1"/>
  <c r="A463" i="1"/>
  <c r="AP382" i="1"/>
  <c r="A382" i="1"/>
  <c r="AP198" i="1"/>
  <c r="A198" i="1"/>
  <c r="AP58" i="1"/>
  <c r="A58" i="1"/>
  <c r="AP246" i="1"/>
  <c r="A246" i="1"/>
  <c r="AP539" i="1"/>
  <c r="A539" i="1"/>
  <c r="AP578" i="1"/>
  <c r="A578" i="1"/>
  <c r="AP542" i="1"/>
  <c r="A542" i="1"/>
  <c r="AP435" i="1"/>
  <c r="A435" i="1"/>
  <c r="AP564" i="1"/>
  <c r="A564" i="1"/>
  <c r="AP556" i="1"/>
  <c r="A556" i="1"/>
  <c r="AP400" i="1"/>
  <c r="A400" i="1"/>
  <c r="AP482" i="1"/>
  <c r="A482" i="1"/>
  <c r="AP500" i="1"/>
  <c r="A500" i="1"/>
  <c r="AP52" i="1"/>
  <c r="A52" i="1"/>
  <c r="AP75" i="1"/>
  <c r="A75" i="1"/>
  <c r="AP220" i="1"/>
  <c r="A220" i="1"/>
  <c r="AP439" i="1"/>
  <c r="A439" i="1"/>
  <c r="AP31" i="1"/>
  <c r="A31" i="1"/>
  <c r="AP256" i="1"/>
  <c r="A256" i="1"/>
  <c r="AP364" i="1"/>
  <c r="A364" i="1"/>
  <c r="AP200" i="1"/>
  <c r="A200" i="1"/>
  <c r="AP259" i="1"/>
  <c r="A259" i="1"/>
  <c r="AP90" i="1"/>
  <c r="A90" i="1"/>
  <c r="AP98" i="1"/>
  <c r="A98" i="1"/>
  <c r="AP148" i="1"/>
  <c r="A148" i="1"/>
  <c r="AP380" i="1"/>
  <c r="A380" i="1"/>
  <c r="AP277" i="1"/>
  <c r="A277" i="1"/>
  <c r="AP39" i="1"/>
  <c r="A39" i="1"/>
  <c r="AP120" i="1"/>
  <c r="A120" i="1"/>
  <c r="AP523" i="1"/>
  <c r="A523" i="1"/>
  <c r="AP315" i="1"/>
  <c r="A315" i="1"/>
  <c r="AP483" i="1"/>
  <c r="A483" i="1"/>
  <c r="AP508" i="1"/>
  <c r="A508" i="1"/>
  <c r="AP217" i="1"/>
  <c r="A217" i="1"/>
  <c r="AP381" i="1"/>
  <c r="A381" i="1"/>
  <c r="AP521" i="1"/>
  <c r="A521" i="1"/>
  <c r="AP518" i="1"/>
  <c r="A518" i="1"/>
  <c r="AP516" i="1"/>
  <c r="A516" i="1"/>
  <c r="AP577" i="1"/>
  <c r="A577" i="1"/>
  <c r="AP561" i="1"/>
  <c r="A561" i="1"/>
  <c r="AP560" i="1"/>
  <c r="A560" i="1"/>
  <c r="AP581" i="1"/>
  <c r="A581" i="1"/>
  <c r="AP164" i="1"/>
  <c r="A164" i="1"/>
  <c r="AP65" i="1"/>
  <c r="A65" i="1"/>
  <c r="E3" i="4" l="1" a="1"/>
  <c r="E3"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tc={C8C0DA6D-81EC-4D8E-B0EB-4EDDEC5EA839}</author>
    <author>tc={EB64C9E7-13DF-417D-96BB-2AB76B32F74D}</author>
    <author>tc={0DBD9DCC-E22C-4CA6-B2A3-5FB64D883C65}</author>
  </authors>
  <commentList>
    <comment ref="C2" authorId="0" shapeId="0" xr:uid="{C8C0DA6D-81EC-4D8E-B0EB-4EDDEC5EA839}">
      <text>
        <t>[Threaded comment]
Your version of Excel allows you to read this threaded comment; however, any edits to it will get removed if the file is opened in a newer version of Excel. Learn more: https://go.microsoft.com/fwlink/?linkid=870924
Comment:
    Ease of Use 
Response Time 
OS Coverage (Visibility)</t>
      </text>
    </comment>
    <comment ref="B5" authorId="1" shapeId="0" xr:uid="{EB64C9E7-13DF-417D-96BB-2AB76B32F74D}">
      <text>
        <t xml:space="preserve">[Threaded comment]
Your version of Excel allows you to read this threaded comment; however, any edits to it will get removed if the file is opened in a newer version of Excel. Learn more: https://go.microsoft.com/fwlink/?linkid=870924
Comment:
    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
      </text>
    </comment>
    <comment ref="B6" authorId="2" shapeId="0" xr:uid="{0DBD9DCC-E22C-4CA6-B2A3-5FB64D883C65}">
      <text>
        <t>[Threaded comment]
Your version of Excel allows you to read this threaded comment; however, any edits to it will get removed if the file is opened in a newer version of Excel. Learn more: https://go.microsoft.com/fwlink/?linkid=870924
Comment:
    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<sst xmlns="http://schemas.openxmlformats.org/spreadsheetml/2006/main" count="10293" uniqueCount="4691">
  <si>
    <t xml:space="preserve">This spreadsheet is the backend for the Top ATT&amp;CK Techniques calculator. This README will explain how can you modify this spreadsheet to have the Top 10 Calculator completely customized to your needs. You should only change cells that are highlighted in yellow. Other changes could break the functionality, so do so at your own risk. </t>
  </si>
  <si>
    <t>TOP 10 TECHNIQUES</t>
  </si>
  <si>
    <t>B15:19</t>
  </si>
  <si>
    <t xml:space="preserve">You can change your monitoring coverage, which will update the Top Technique score and the Ransomware Top Technique score. </t>
  </si>
  <si>
    <t>Methodology</t>
  </si>
  <si>
    <t>F:G</t>
  </si>
  <si>
    <t xml:space="preserve">These columns are to adjust the Choke Point score for each technique. Column F is how many techniques happen immediately before that row's technique and column G is how many techniques happen immediately after that row's technique. </t>
  </si>
  <si>
    <t>M:M</t>
  </si>
  <si>
    <t xml:space="preserve">This is our Sightings data and is hardcoded. </t>
  </si>
  <si>
    <t>N:U</t>
  </si>
  <si>
    <t xml:space="preserve">These columns are to adjust the Actionability score. Each column represents the number of analytics or controls for each technique. </t>
  </si>
  <si>
    <t>AN:AO</t>
  </si>
  <si>
    <t xml:space="preserve">These columns allow you to update the Ransomware Top Technique score. AN is to mark how many ransomware groups have been seen using that row's technique. </t>
  </si>
  <si>
    <t>Coverage Definitions</t>
  </si>
  <si>
    <t>This sheet describes our definitions for the different levels of network, process, file, hardware, and cloud coverage. This was borrowed from Cyb3rWard0g's work on "How Hot is your Hunt Team"</t>
  </si>
  <si>
    <t>Techniques</t>
  </si>
  <si>
    <t>This sheet is from the ATT&amp;CK page and includes all relavent data for each technique</t>
  </si>
  <si>
    <t>Parameters</t>
  </si>
  <si>
    <t>This sheet has values that feed our components in the Methodology sheet. 
D2:D5 changes the upper and lower bounds for Actionability. D6 changes the weighted ratio of detections to mitigations. 
D8:D11 changes the upper and lower bounds for Choke Point. D12 changes the weighted ratio of before to after techniques. 
D14 sets the date for which the prevalence methodology should use as "today's date." This should reflect the latest date that you have data for prevalence. 
D21:22 sets the upper and lower bounds for the ranswomare list. The upper bound is how many different groups are in the ransomware data set</t>
  </si>
  <si>
    <t>BELOW IS THE CALCULATED TOP TECHNIQUE SCORE</t>
  </si>
  <si>
    <t>Top Technique Score</t>
  </si>
  <si>
    <t>TID</t>
  </si>
  <si>
    <t>Name</t>
  </si>
  <si>
    <t>Ransomware Top Technique Score</t>
  </si>
  <si>
    <t>Additional Score Added (BY USER INPUT)</t>
  </si>
  <si>
    <t>What level is your PROCESS Coverage? (N/L/M/H)</t>
  </si>
  <si>
    <t>n</t>
  </si>
  <si>
    <t>What level is your NETWORK Coverage? (N/L/M/H)</t>
  </si>
  <si>
    <t>h</t>
  </si>
  <si>
    <t>What level is your FILE Coverage? (N/L/M/H)</t>
  </si>
  <si>
    <t>l</t>
  </si>
  <si>
    <t>What level is your CLOUD Coverage? (N/L/M/H)</t>
  </si>
  <si>
    <t>What level is your HARDWARE Coverage? (N/L/M/H)</t>
  </si>
  <si>
    <t>Choke Point</t>
  </si>
  <si>
    <t>Prevalence</t>
  </si>
  <si>
    <t xml:space="preserve">Actionability </t>
  </si>
  <si>
    <t>User Input Section</t>
  </si>
  <si>
    <t>Ransomware List</t>
  </si>
  <si>
    <t>Detections</t>
  </si>
  <si>
    <t>Mitigations</t>
  </si>
  <si>
    <t>Total Ransomware Top Score (Utility)</t>
  </si>
  <si>
    <t xml:space="preserve">Total Top Att&amp;ck Score </t>
  </si>
  <si>
    <t>Technique (ID)</t>
  </si>
  <si>
    <t>Technique (Name)</t>
  </si>
  <si>
    <t>Sub-technique (Name)</t>
  </si>
  <si>
    <t>Num. TID Before</t>
  </si>
  <si>
    <t>Num. TID After</t>
  </si>
  <si>
    <t>Choke Point Score</t>
  </si>
  <si>
    <t>Before Utility (unclipped)</t>
  </si>
  <si>
    <t>Before Utility</t>
  </si>
  <si>
    <t>After Utility (unclipped)</t>
  </si>
  <si>
    <t>After Utility</t>
  </si>
  <si>
    <t>Prevalence Scores</t>
  </si>
  <si>
    <t>Num. CAR</t>
  </si>
  <si>
    <t>Num. Sigma</t>
  </si>
  <si>
    <t>Num. ES SIEM</t>
  </si>
  <si>
    <t>Num. Splunk</t>
  </si>
  <si>
    <t>CIS Controls</t>
  </si>
  <si>
    <t>Num. CIS Controls</t>
  </si>
  <si>
    <t>NIST Controls</t>
  </si>
  <si>
    <t>Num. 800-53 (r5)</t>
  </si>
  <si>
    <t>Actionability Score</t>
  </si>
  <si>
    <t>Total Mitigations</t>
  </si>
  <si>
    <t>Mitigations Utility (unclipped)</t>
  </si>
  <si>
    <t>Mitigations Utility</t>
  </si>
  <si>
    <t>Total Detections</t>
  </si>
  <si>
    <t>Detections Utility (unclipped)</t>
  </si>
  <si>
    <t>Detections Utility</t>
  </si>
  <si>
    <t>data sources</t>
  </si>
  <si>
    <t>Process Coverage</t>
  </si>
  <si>
    <t>Process Modifier</t>
  </si>
  <si>
    <t>Network Coverage</t>
  </si>
  <si>
    <t>Network Modifier</t>
  </si>
  <si>
    <t>File Coverage</t>
  </si>
  <si>
    <t>File Modifier</t>
  </si>
  <si>
    <t>Cloud Coverage</t>
  </si>
  <si>
    <t>Cloud Modifier</t>
  </si>
  <si>
    <t>Hardware Coverage</t>
  </si>
  <si>
    <t>Hardware Modifier</t>
  </si>
  <si>
    <t>Ransomware (Total # of ATT&amp;CK Observations)</t>
  </si>
  <si>
    <t>Ransomware</t>
  </si>
  <si>
    <t>Total Ransomware Top Score (Utility)2</t>
  </si>
  <si>
    <t>TAT Utility (unclipped)</t>
  </si>
  <si>
    <t>TAT Utility</t>
  </si>
  <si>
    <t>Count Utility (unclipped)</t>
  </si>
  <si>
    <t>Count Utility</t>
  </si>
  <si>
    <t>Total Ransomware Top Score (Polynomial)2</t>
  </si>
  <si>
    <t>T1059</t>
  </si>
  <si>
    <t>Command and Scripting Interpreter</t>
  </si>
  <si>
    <t>n/a</t>
  </si>
  <si>
    <t>2.3,2.5,2.7,4.1,4.7,4.8,5.3,5.4,6.1,6.2,6.8,9.3,9.6,9.7,10.1,10.2,10.7,13.2,13.7,18.3,18.5,16.10</t>
  </si>
  <si>
    <t>AC-17,AC-2,AC-3,AC-5,AC-6,CA-7,CA-8,CM-11,CM-2,CM-5,CM-6,CM-7,CM-8,IA-2,IA-8,IA-9,RA-5,SC-18,SI-10,SI-16,SI-2,SI-3,SI-4,SI-7</t>
  </si>
  <si>
    <t>Command: Command Execution, Module: Module Load, Process: Process Creation, Script: Script Execution</t>
  </si>
  <si>
    <t>T1218</t>
  </si>
  <si>
    <t>Signed Binary Proxy Execution</t>
  </si>
  <si>
    <t>2.3,2.5,2.7,4.1,4.7,4.8,5.3,5.4,6.1,6.2,6.8,10.5,18.3,18.5</t>
  </si>
  <si>
    <t>AC-2,AC-3,AC-5,AC-6,CA-7,CM-11,CM-2,CM-5,CM-6,CM-7,CM-8,IA-2,RA-5,SI-10,SI-16,SI-3,SI-4,SI-7</t>
  </si>
  <si>
    <t>Command: Command Execution, Process: Process Creation</t>
  </si>
  <si>
    <t>T1562</t>
  </si>
  <si>
    <t>Impair Defenses</t>
  </si>
  <si>
    <t>3.3,4.1,4.7,5.3,5.4,6.1,6.2,6.8</t>
  </si>
  <si>
    <t>AC-2,AC-3,AC-5,AC-6,CA-7,CA-8,CM-2,CM-5,CM-6,CM-7,IA-2,IA-4,RA-5,SI-3,SI-4,SI-7</t>
  </si>
  <si>
    <t>Command: Command Execution, Logon Session: Logon Session Creation, Network Traffic: Network Traffic Content, Network Traffic: Network Traffic Flow, Process: Process Creation</t>
  </si>
  <si>
    <t>T1047</t>
  </si>
  <si>
    <t>Windows Management Instrumentation</t>
  </si>
  <si>
    <t>4.7,5.2,5.3,5.4,6.1,6.2,6.8</t>
  </si>
  <si>
    <t>AC-17,AC-2,AC-3,AC-5,AC-6,CM-2,CM-5,CM-6,CM-7,IA-2,RA-5,SC-3,SC-34,SI-16,SI-2,SI-3,SI-4,SI-7</t>
  </si>
  <si>
    <t>Command: Command Execution, File: File Access, Network Traffic: Network Connection Creation, Network Traffic: Network Traffic Content, Network Traffic: Network Traffic Flow</t>
  </si>
  <si>
    <t>T1053</t>
  </si>
  <si>
    <t>Scheduled Task/Job</t>
  </si>
  <si>
    <t>4.1,4.7,4.8,5.3,5.4,6.1,6.2,6.8,18.3,18.5</t>
  </si>
  <si>
    <t>AC-2,AC-3,AC-5,AC-6,CA-8,CM-2,CM-5,CM-6,CM-7,CM-8,IA-2,IA-4,IA-8,RA-5,SI-4</t>
  </si>
  <si>
    <t>Command: Command Execution, File: File Modification, Process: Process Creation, Scheduled Job: Scheduled Job Creation</t>
  </si>
  <si>
    <t>T1055</t>
  </si>
  <si>
    <t>Process Injection</t>
  </si>
  <si>
    <t>4.1,4.7,5.3,5.4,6.1,6.2,6.8,13.2,13.7</t>
  </si>
  <si>
    <t>AC-2,AC-3,AC-5,AC-6,CM-5,CM-6,IA-2,SC-18,SC-7,SI-2,SI-3,SI-4</t>
  </si>
  <si>
    <t>Process: OS API Execution, Process: Process Access, Process: Process Modification</t>
  </si>
  <si>
    <t>T1036</t>
  </si>
  <si>
    <t>Masquerading</t>
  </si>
  <si>
    <t>2.5,2.7,3.3,4.1,6.1,6.2,6.8</t>
  </si>
  <si>
    <t>AC-2,AC-3,AC-6,CA-7,CM-2,CM-6,CM-7,IA-9,SI-10,SI-3,SI-4,SI-7</t>
  </si>
  <si>
    <t>File: File Metadata</t>
  </si>
  <si>
    <t>T1543</t>
  </si>
  <si>
    <t>Create or Modify System Process</t>
  </si>
  <si>
    <t>2.3,2.5,3.3,4.1,4.7,5.3,5.4,6.1,6.2,6.8,18.3,18.5</t>
  </si>
  <si>
    <t>AC-17,AC-2,AC-3,AC-5,AC-6,CA-7,CA-8,CM-11,CM-2,CM-3,CM-5,CM-6,CM-7,IA-2,IA-4,RA-5,SA-22,SI-16,SI-3,SI-4,SI-7</t>
  </si>
  <si>
    <t>Command: Command Execution, Module: Module Load, Process: Process Creation, Windows Registry: Windows Registry Key Modification</t>
  </si>
  <si>
    <t>T1574</t>
  </si>
  <si>
    <t>Hijack Execution Flow</t>
  </si>
  <si>
    <t>2.5,2.6,4.1,4.7,5.3,5.4,6.1,6.2,6.8,7.1,7.2,7.3,7.4,7.5,16.13,18.3,18.5</t>
  </si>
  <si>
    <t>AC-2,AC-3,AC-4,AC-5,AC-6,CA-7,CA-8,CM-2,CM-5,CM-6,CM-7,CM-8,IA-2,RA-5,SI-10,SI-2,SI-3,SI-4,SI-7</t>
  </si>
  <si>
    <t>Instance: Instance Creation, Instance: Instance Deletion, Instance: Instance Modification, Instance: Instance Start, Instance: Instance Stop, Snapshot: Snapshot Creation, Snapshot: Snapshot Deletion, Snapshot: Snapshot Modification, Volume: Volume Creation, Volume: Volume Deletion, Volume: Volume Modification</t>
  </si>
  <si>
    <t>T1112</t>
  </si>
  <si>
    <t>Modify Registry</t>
  </si>
  <si>
    <t>AC-6,CM-7</t>
  </si>
  <si>
    <t>Command: Command Execution, Process: OS API Execution</t>
  </si>
  <si>
    <t>T1095</t>
  </si>
  <si>
    <t>Non-Application Layer Protocol</t>
  </si>
  <si>
    <t>4.2,4.4,4.5,7.6,7.7,12.2,12.8,13.3,13.4,13.8,18.2,18.3,13.10</t>
  </si>
  <si>
    <t>AC-3,AC-4,CA-7,CM-2,CM-6,CM-7,SC-7,SI-10,SI-15,SI-3,SI-4</t>
  </si>
  <si>
    <t>Network Traffic: Network Connection Creation, Network Traffic: Network Traffic Content, Network Traffic: Network Traffic Flow</t>
  </si>
  <si>
    <t>T1090</t>
  </si>
  <si>
    <t>Proxy</t>
  </si>
  <si>
    <t>4.2,4.4,9.3,13.3,13.4,13.8</t>
  </si>
  <si>
    <t>AC-3,AC-4,CA-7,CM-2,CM-6,CM-7,SC-7,SC-8,SI-10,SI-15,SI-3,SI-4</t>
  </si>
  <si>
    <t>Active Directory: Active Directory Object Modification, Command: Command Execution, File: File Modification, Group: Group Modification, Process: Process Creation, User Account: User Account Modification</t>
  </si>
  <si>
    <t>T1027</t>
  </si>
  <si>
    <t>Obfuscated Files or Information</t>
  </si>
  <si>
    <t>10.1,10.2,10.7,13.2,13.7</t>
  </si>
  <si>
    <t>CM-2,CM-6,SI-2,SI-3,SI-4,SI-7</t>
  </si>
  <si>
    <t>T1564</t>
  </si>
  <si>
    <t>Hide Artifacts</t>
  </si>
  <si>
    <t>Network Traffic: Network Traffic Content, Network Traffic: Network Traffic Flow, Process: OS API Execution</t>
  </si>
  <si>
    <t>T1105</t>
  </si>
  <si>
    <t>Ingress Tool Transfer</t>
  </si>
  <si>
    <t>13.3,13.8</t>
  </si>
  <si>
    <t>AC-4,CA-7,CM-2,CM-6,CM-7,SC-7,SI-3,SI-4</t>
  </si>
  <si>
    <t>Command: Command Execution, Process: OS API Execution, Process: Process Creation, Windows Registry: Windows Registry Key Creation, Windows Registry: Windows Registry Key Deletion, Windows Registry: Windows Registry Key Modification</t>
  </si>
  <si>
    <t>T1569</t>
  </si>
  <si>
    <t>System Services</t>
  </si>
  <si>
    <t>4.1,4.7,5.3,5.4,6.1,6.2,6.8</t>
  </si>
  <si>
    <t>AC-2,AC-3,AC-5,AC-6,CA-7,CM-11,CM-2,CM-5,CM-6,CM-7,IA-2,SI-3,SI-4,SI-7</t>
  </si>
  <si>
    <t>File: File Creation, File: File Modification, Module: Module Load</t>
  </si>
  <si>
    <t>T1021</t>
  </si>
  <si>
    <t>Remote Services</t>
  </si>
  <si>
    <t>4.7,5.3,6.1,6.2,6.4,6.5,6.8</t>
  </si>
  <si>
    <t>AC-17,AC-2,AC-20,AC-3,AC-5,AC-6,AC-7,CM-5,CM-6,IA-2,IA-5,SI-4</t>
  </si>
  <si>
    <t>Command: Command Execution, Logon Session: Logon Session Creation, Module: Module Load, Network Share: Network Share Access, Network Traffic: Network Connection Creation, Network Traffic: Network Traffic Flow, Process: Process Creation</t>
  </si>
  <si>
    <t>T1548</t>
  </si>
  <si>
    <t>Abuse Elevation Control Mechanism</t>
  </si>
  <si>
    <t>2.5,3.3,4.1,4.7,5.3,5.4,6.1,6.2,6.8,18.3,18.5</t>
  </si>
  <si>
    <t>AC-16,AC-2,AC-3,AC-5,AC-6,CA-7,CA-8,CM-2,CM-5,CM-6,CM-7,CM-8,IA-2,RA-5,SC-18,SC-34,SI-12,SI-16,SI-3,SI-4,SI-7</t>
  </si>
  <si>
    <t>Command: Command Execution, Process: Process Creation, Windows Registry: Windows Registry Key Access</t>
  </si>
  <si>
    <t>T1070</t>
  </si>
  <si>
    <t>Indicator Removal on Host</t>
  </si>
  <si>
    <t>3.1,3.11,3.12,3.3,3.4,4.1,5.4,6.1,6.2,6.8,8.1,8.2,8.3,8.9,12.8,3.10,8.10</t>
  </si>
  <si>
    <t>AC-16,AC-17,AC-18,AC-19,AC-2,AC-3,AC-5,AC-6,CA-7,CM-2,CM-6,CP-6,CP-7,CP-9,SC-36,SC-4,SI-12,SI-23,SI-3,SI-4,SI-7</t>
  </si>
  <si>
    <t>Network Traffic: Network Traffic Content, Network Traffic: Network Traffic Flow</t>
  </si>
  <si>
    <t>T1204</t>
  </si>
  <si>
    <t>User Execution</t>
  </si>
  <si>
    <t>2.3,2.5,2.7,9.3,9.6,13.3,13.8,14.1,14.2,14.6</t>
  </si>
  <si>
    <t>AC-4,CA-7,CM-2,CM-6,CM-7,SC-44,SC-7,SI-10,SI-2,SI-3,SI-4,SI-7,SI-8</t>
  </si>
  <si>
    <t>Application Log: Application Log Content, Logon Session: Logon Session Creation</t>
  </si>
  <si>
    <t>T1082</t>
  </si>
  <si>
    <t>System Information Discovery</t>
  </si>
  <si>
    <t>T1560</t>
  </si>
  <si>
    <t>Archive Collected Data</t>
  </si>
  <si>
    <t>2.1,2.2,2.3,2.4,18.3,18.5</t>
  </si>
  <si>
    <t>CA-8,RA-5,SC-7,SI-3,SI-4</t>
  </si>
  <si>
    <t>Command: Command Execution, Sensor Health: Host Status, Windows Registry: Windows Registry Key Modification</t>
  </si>
  <si>
    <t>T1140</t>
  </si>
  <si>
    <t>Deobfuscate/Decode Files or Information</t>
  </si>
  <si>
    <t>T1497</t>
  </si>
  <si>
    <t>Virtualization/Sandbox Evasion</t>
  </si>
  <si>
    <t>Application Log: Application Log Content, File: File Creation, File: File Modification, Network Traffic: Network Traffic Content, Network Traffic: Network Traffic Flow, Process: Process Creation</t>
  </si>
  <si>
    <t>T1003</t>
  </si>
  <si>
    <t>OS Credential Dumping</t>
  </si>
  <si>
    <t>2.6, 3.11, 3.12, 4.1, 4.7, 4.8, 5.2, 5.3, 5.4, 6.1, 6.2, 6.8, 11.3, 14.1, 14.3,16.1, 16.9, 18.3, 18.5</t>
  </si>
  <si>
    <t>AC-16,AC-2,AC-3,AC-4,AC-5,AC-6,CA-7,CM-2,CM-5,CM-6,CM-7,CP-9,IA-2,IA-4,IA-5,SC-28,SC-39,SI-12,SI-2,SI-3,SI-4,SI-7</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</si>
  <si>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</si>
  <si>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T1547</t>
  </si>
  <si>
    <t>Boot or Logon Autostart Execution</t>
  </si>
  <si>
    <t>Driver: Driver Load, File: File Creation, Module: Module Load, Process: OS API Execution, Windows Registry: Windows Registry Key Modification</t>
  </si>
  <si>
    <t>T1056</t>
  </si>
  <si>
    <t>Input Capture</t>
  </si>
  <si>
    <t>Command: Command Execution, Process: OS API Execution, Process: Process Creation</t>
  </si>
  <si>
    <t>T1546</t>
  </si>
  <si>
    <t>Event Triggered Execution</t>
  </si>
  <si>
    <t>CM-2,CM-6,IA-9,SI-7</t>
  </si>
  <si>
    <t>Command: Command Execution, Process: Process Creation, Windows Registry: Windows Registry Key Modification</t>
  </si>
  <si>
    <t>T1106</t>
  </si>
  <si>
    <t>Native API</t>
  </si>
  <si>
    <t>AC-6,CM-2,CM-6,CM-7,SI-2,SI-3,SI-4</t>
  </si>
  <si>
    <t>T1555</t>
  </si>
  <si>
    <t>Credentials from Password Stores</t>
  </si>
  <si>
    <t>CA-7,IA-5,SI-4</t>
  </si>
  <si>
    <t>Network Traffic: Network Traffic Content, Network Traffic: Network Traffic Flow, Service: Service Creation, Windows Registry: Windows Registry Key Modification</t>
  </si>
  <si>
    <t>T1489</t>
  </si>
  <si>
    <t>Service Stop</t>
  </si>
  <si>
    <t>3.12,4.1,4.7,5.3,5.4,6.1,6.2,6.8,12.2,12.8</t>
  </si>
  <si>
    <t>AC-2,AC-3,AC-4,AC-5,AC-6,CA-7,CM-5,CM-6,CM-7,IA-2,SC-46,SC-7,SI-4</t>
  </si>
  <si>
    <t>Network Traffic: Network Traffic Flow, Sensor Health: Host Status</t>
  </si>
  <si>
    <t>T1091</t>
  </si>
  <si>
    <t>Replication Through Removable Media</t>
  </si>
  <si>
    <t>2.3,2.5,4.1,7.7,10.3,18.3,18.5</t>
  </si>
  <si>
    <t>AC-3,AC-6,CM-2,CM-6,CM-8,MP-7,RA-5,SC-41,SI-3,SI-4</t>
  </si>
  <si>
    <t>T1012</t>
  </si>
  <si>
    <t>Query Registry</t>
  </si>
  <si>
    <t>Command: Command Execution, Process: OS API Execution, Process: Process Creation, Windows Registry: Windows Registry Key Access</t>
  </si>
  <si>
    <t>T1057</t>
  </si>
  <si>
    <t>Process Discovery</t>
  </si>
  <si>
    <t>T1552</t>
  </si>
  <si>
    <t>Unsecured Credentials</t>
  </si>
  <si>
    <t>3.1,3.11,3.12,3.2,3.3,4.1,4.2,4.5,4.7,5.2,5.3,5.4,6.1,6.2,6.8,7.1,7.2,7.3,7.5,11.3,14.3,14.4,14.9,16.1,16.9,18.3,18.5,13.10</t>
  </si>
  <si>
    <t>AC-16,AC-17,AC-18,AC-19,AC-2,AC-20,AC-3,AC-4,AC-5,AC-6,CA-7,CA-8,CM-2,CM-5,CM-6,CM-7,IA-2,IA-3,IA-4,IA-5,RA-5,SA-11,SA-15,SC-12,SC-28,SC-4,SC-7,SI-10,SI-12,SI-15,SI-2,SI-4,SI-7</t>
  </si>
  <si>
    <t>Command: Command Execution, Process: Process Creation, Windows Registry: Windows Registry Key Creation, Windows Registry: Windows Registry Key Modification</t>
  </si>
  <si>
    <t>T1074</t>
  </si>
  <si>
    <t>Data Staged</t>
  </si>
  <si>
    <t>File: File Creation, File: File Modification, Network Share: Network Share Access, Process: Process Creation</t>
  </si>
  <si>
    <t>T1071</t>
  </si>
  <si>
    <t>Application Layer Protocol</t>
  </si>
  <si>
    <t>AC-4,CA-7,CM-2,CM-6,CM-7,SC-10,SC-20,SC-21,SC-22,SC-23,SC-31,SC-37,SC-7,SI-3,SI-4</t>
  </si>
  <si>
    <t>Command: Command Execution, File: File Access, File: File Creation</t>
  </si>
  <si>
    <t>T1087</t>
  </si>
  <si>
    <t>Account Discovery</t>
  </si>
  <si>
    <t>4.1,4.8,18.3,18.5</t>
  </si>
  <si>
    <t>CM-6,CM-7,SI-4</t>
  </si>
  <si>
    <t>T1482</t>
  </si>
  <si>
    <t>Domain Trust Discovery</t>
  </si>
  <si>
    <t>3.12,4.1,4.4,11.3,11.4,12.2,12.8,18.3,18.5</t>
  </si>
  <si>
    <t>AC-4,CA-8,CM-6,CM-7,RA-5,SA-17,SA-8,SC-46,SC-7</t>
  </si>
  <si>
    <t>Command: Command Execution, File: File Creation, Network Traffic: Network Connection Creation, Network Traffic: Network Traffic Flow, Process: Process Creation, Sensor Health: Host Status</t>
  </si>
  <si>
    <t>T1571</t>
  </si>
  <si>
    <t>Non-Standard Port</t>
  </si>
  <si>
    <t>4.2,4.4,12.2,12.8,13.3,13.8</t>
  </si>
  <si>
    <t>File: File Creation, File: File Modification, Process: Process Creation</t>
  </si>
  <si>
    <t>T1113</t>
  </si>
  <si>
    <t>Screen Capture</t>
  </si>
  <si>
    <t>T1083</t>
  </si>
  <si>
    <t>File and Directory Discovery</t>
  </si>
  <si>
    <t>T1490</t>
  </si>
  <si>
    <t>Inhibit System Recovery</t>
  </si>
  <si>
    <t>4.1,11.1,11.2,11.3,11.4,11.5,18.3,18.5</t>
  </si>
  <si>
    <t>AC-3,AC-6,CM-2,CM-6,CM-7,CP-10,CP-2,CP-7,CP-9,SI-3,SI-4,SI-7</t>
  </si>
  <si>
    <t>T1197</t>
  </si>
  <si>
    <t>BITS Jobs</t>
  </si>
  <si>
    <t>4.1,4.2,4.4,4.5,4.7,5.3,5.4,6.1,6.2,6.8,13.4,18.2,18.3,18.5</t>
  </si>
  <si>
    <t>AC-2,AC-3,AC-4,AC-5,AC-6,CA-7,CM-5,CM-6,CM-7,IA-2,SC-7,SI-10,SI-15,SI-4</t>
  </si>
  <si>
    <t>Active Directory: Active Directory Object Creation, Active Directory: Active Directory Object Modification, Network Traffic: Network Traffic Content, User Account: User Account Authentication</t>
  </si>
  <si>
    <t>T1553</t>
  </si>
  <si>
    <t>Subvert Trust Controls</t>
  </si>
  <si>
    <t>2.5,2.6,4.1,4.8,18.3,18.5</t>
  </si>
  <si>
    <t>AC-6,CA-8,CM-10,CM-2,CM-3,CM-5,CM-6,CM-7,CM-8,IA-7,IA-9,RA-9,SA-10,SA-11,SC-34,SI-10,SI-2,SI-4,SI-7</t>
  </si>
  <si>
    <t>Command: Command Execution, File: File Access, Process: OS API Execution, Process: Process Creation</t>
  </si>
  <si>
    <t>T1518</t>
  </si>
  <si>
    <t>Software Discovery</t>
  </si>
  <si>
    <t>File: File Access, Process: Process Access</t>
  </si>
  <si>
    <t>T1127</t>
  </si>
  <si>
    <t>Trusted Developer Utilities Proxy Execution</t>
  </si>
  <si>
    <t>2.3,2.5,2.7,4.1,4.8,18.3,18.5,16.10</t>
  </si>
  <si>
    <t>CM-2,CM-6,CM-7,CM-8,RA-5,SI-10,SI-4,SI-7</t>
  </si>
  <si>
    <t>T1102</t>
  </si>
  <si>
    <t>Web Service</t>
  </si>
  <si>
    <t>2.3,2.5,9.3,13.3,13.8</t>
  </si>
  <si>
    <t>Application Log: Application Log Content, User Account: User Account Authentication</t>
  </si>
  <si>
    <t>T1561</t>
  </si>
  <si>
    <t>Disk Wipe</t>
  </si>
  <si>
    <t>11.1,11.2,11.3,11.4,11.5</t>
  </si>
  <si>
    <t>AC-3,AC-6,CM-2,CP-10,CP-2,CP-7,CP-9,SI-3,SI-4,SI-7</t>
  </si>
  <si>
    <t>Command: Command Execution, Process: Process Creation, Process: Process Metadata</t>
  </si>
  <si>
    <t>T1566</t>
  </si>
  <si>
    <t>Phishing</t>
  </si>
  <si>
    <t>2.3,2.7,9.3,9.6,13.3,13.8,14.1,14.2,14.6</t>
  </si>
  <si>
    <t>AC-4,CA-7,CM-2,CM-6,IA-9,SC-20,SC-44,SC-7,SI-2,SI-3,SI-4,SI-8</t>
  </si>
  <si>
    <t>Command: Command Execution, File: File Modification, Process: Process Creation, Service: Service Creation</t>
  </si>
  <si>
    <t>T1211</t>
  </si>
  <si>
    <t>Exploitation for Defense Evasion</t>
  </si>
  <si>
    <t>7.1,7.2,7.3,7.4,7.5,10.5,18.3,18.5</t>
  </si>
  <si>
    <t>AC-4,AC-6,CA-7,CA-8,CM-2,CM-6,CM-8,RA-10,RA-5,SC-18,SC-2,SC-26,SC-29,SC-3,SC-30,SC-35,SC-39,SC-7,SI-2,SI-3,SI-4,SI-5,SI-7</t>
  </si>
  <si>
    <t>Command: Command Execution, Network Traffic: Network Connection Creation, Process: Process Creation</t>
  </si>
  <si>
    <t>T1132</t>
  </si>
  <si>
    <t>Data Encoding</t>
  </si>
  <si>
    <t>AC-4,CA-7,CM-2,CM-6,SC-7,SI-3,SI-4</t>
  </si>
  <si>
    <t>Active Directory: Active Directory Object Modification, Process: OS API Execution, User Account: User Account Metadata</t>
  </si>
  <si>
    <t>T1016</t>
  </si>
  <si>
    <t>System Network Configuration Discovery</t>
  </si>
  <si>
    <t>Command: Command Execution, Process: OS API Execution, Process: Process Creation, Script: Script Execution</t>
  </si>
  <si>
    <t>T1069</t>
  </si>
  <si>
    <t>Permission Groups Discovery</t>
  </si>
  <si>
    <t>Command: Command Execution, File: File Deletion</t>
  </si>
  <si>
    <t>T1040</t>
  </si>
  <si>
    <t>Network Sniffing</t>
  </si>
  <si>
    <t>4.2,4.6,6.4,6.5,3.10</t>
  </si>
  <si>
    <t>AC-16,AC-17,AC-18,AC-19,IA-2,IA-5,SC-4,SC-8,SI-12,SI-4,SI-7</t>
  </si>
  <si>
    <t>Cloud Service: Cloud Service Enumeration, Command: Command Execution, Network Traffic: Network Traffic Flow</t>
  </si>
  <si>
    <t>T1220</t>
  </si>
  <si>
    <t>XSL Script Processing</t>
  </si>
  <si>
    <t>2.5,2.7</t>
  </si>
  <si>
    <t>CM-2,CM-6,CM-7,SI-10,SI-4,SI-7</t>
  </si>
  <si>
    <t>Cloud Storage: Cloud Storage Metadata, Cloud Storage: Cloud Storage Modification, Command: Command Execution, File: File Creation, File: File Modification, Process: Process Creation</t>
  </si>
  <si>
    <t>T1018</t>
  </si>
  <si>
    <t>Remote System Discovery</t>
  </si>
  <si>
    <t>Command: Command Execution, File: File Access, Network Traffic: Network Connection Creation, Process: Process Creation</t>
  </si>
  <si>
    <t>T1202</t>
  </si>
  <si>
    <t>Indirect Command Execution</t>
  </si>
  <si>
    <t>T1046</t>
  </si>
  <si>
    <t>Network Service Scanning</t>
  </si>
  <si>
    <t>3.12,4.4,4.8,7.6,7.7,12.2,12.8,13.3,13.8,16.8,18.2,18.3,16.10</t>
  </si>
  <si>
    <t>AC-4,CA-7,CM-2,CM-6,CM-7,CM-8,RA-5,SC-46,SC-7,SI-3,SI-4</t>
  </si>
  <si>
    <t>T1559</t>
  </si>
  <si>
    <t>Inter-Process Communication</t>
  </si>
  <si>
    <t>2.5,2.6,4.1,4.8,13.7,18.3,18.5</t>
  </si>
  <si>
    <t>AC-2,AC-3,AC-4,AC-5,AC-6,CM-10,CM-2,CM-5,CM-6,CM-7,CM-8,IA-2,RA-5,SC-18,SC-3,SC-7,SI-2,SI-3,SI-4</t>
  </si>
  <si>
    <t>Application Log: Application Log Content, Command: Command Execution, Process: Process Creation, Script: Script Execution, Sensor Health: Host Status, Windows Registry: Windows Registry Key Creation</t>
  </si>
  <si>
    <t>T1486</t>
  </si>
  <si>
    <t>Data Encrypted for Impact</t>
  </si>
  <si>
    <t>AC-3,AC-6,CM-2,CP-10,CP-2,CP-6,CP-7,CP-9,SI-3,SI-4,SI-7</t>
  </si>
  <si>
    <t>T1001</t>
  </si>
  <si>
    <t>Data Obfuscation</t>
  </si>
  <si>
    <t>13.3, 13.8</t>
  </si>
  <si>
    <t>Network Traffic: Network Traffic Content</t>
  </si>
  <si>
    <t>T1557</t>
  </si>
  <si>
    <t>Adversary-in-the-Middle</t>
  </si>
  <si>
    <t>3.12,4.1,4.2,4.4,4.6,4.8,7.6,7.7,12.2,12.8,13.3,13.4,13.8,14.2,14.6,16.8,18.2,18.3,18.5,16.10,3.10</t>
  </si>
  <si>
    <t>AC-16,AC-17,AC-18,AC-19,AC-20,AC-3,AC-4,CA-7,CM-2,CM-6,CM-7,CM-8,RA-5,SC-23,SC-4,SC-46,SC-7,SC-8,SI-10,SI-12,SI-15,SI-3,SI-4,SI-7</t>
  </si>
  <si>
    <t>Command: Command Execution, File: File Creation, Process: Process Creation</t>
  </si>
  <si>
    <t>T1505</t>
  </si>
  <si>
    <t>Server Software Component</t>
  </si>
  <si>
    <t>2.7,4.1,4.7,5.3,5.4,6.1,6.2,18.3,18.5</t>
  </si>
  <si>
    <t>AC-16,AC-2,AC-3,AC-5,AC-6,CA-8,CM-11,CM-2,CM-5,CM-6,CM-8,IA-2,RA-5,SA-10,SA-11,SC-16,SI-14,SI-4,SI-7,SR-11,SR-4,SR-5,SR-6</t>
  </si>
  <si>
    <t>Active Directory: Active Directory Object Modification, User Account: User Account Deletion, User Account: User Account Modification</t>
  </si>
  <si>
    <t>T1078</t>
  </si>
  <si>
    <t>Valid Accounts</t>
  </si>
  <si>
    <t>4.7,5.1,5.2,5.3,5.4,5.5,6.1,6.2,6.8,16.1,16.9</t>
  </si>
  <si>
    <t>AC-2,AC-3,AC-5,AC-6,CA-7,CA-8,CM-5,CM-6,IA-12,IA-2,IA-5,RA-5,SA-10,SA-11,SA-15,SA-16,SA-17,SA-3,SA-4,SA-8,SC-28,SI-4,SR-6</t>
  </si>
  <si>
    <t>Command: Command Execution, File: File Access, Process: Process Creation, User Account: User Account Metadata</t>
  </si>
  <si>
    <t>T1098</t>
  </si>
  <si>
    <t>Account Manipulation</t>
  </si>
  <si>
    <t>3.12,3.3,4.1,4.2,4.4,4.7,4.8,5.3,5.4,6.1,6.2,6.3,6.4,6.5,11.3,11.4,12.2,12.8,16.8,18.3,18.5</t>
  </si>
  <si>
    <t>AC-2,AC-3,AC-4,AC-5,AC-6,CM-5,CM-6,CM-7,IA-2,SC-46,SC-7,SI-4</t>
  </si>
  <si>
    <t>T1203</t>
  </si>
  <si>
    <t>Exploitation for Client Execution</t>
  </si>
  <si>
    <t>AC-4,AC-6,CA-7,CM-8,SC-18,SC-2,SC-29,SC-3,SC-30,SC-39,SC-44,SC-7,SI-3,SI-4,SI-7</t>
  </si>
  <si>
    <t>T1037</t>
  </si>
  <si>
    <t>Boot or Logon Initialization Scripts</t>
  </si>
  <si>
    <t>2.7,3.3,4.1,5.4,6.1,6.2,6.8</t>
  </si>
  <si>
    <t>AC-17,AC-3,CA-7,CM-2,CM-6,CM-7,SI-3,SI-4,SI-7</t>
  </si>
  <si>
    <t>Command: Command Execution, File: File Creation, File: File Modification, Process: Process Creation</t>
  </si>
  <si>
    <t>T1216</t>
  </si>
  <si>
    <t>Signed Script Proxy Execution</t>
  </si>
  <si>
    <t>Command: Command Execution, Module: Module Load, Network Traffic: Network Connection Creation, Process: Process Creation</t>
  </si>
  <si>
    <t>T1119</t>
  </si>
  <si>
    <t>Automated Collection</t>
  </si>
  <si>
    <t>3.11,11.4,12.8</t>
  </si>
  <si>
    <t>AC-16,AC-17,AC-18,AC-19,AC-20,CM-2,CM-6,CM-8,CP-6,CP-7,CP-9,SC-36,SC-4,SI-12,SI-23,SI-4,SI-7</t>
  </si>
  <si>
    <t>T1200</t>
  </si>
  <si>
    <t>Hardware Additions</t>
  </si>
  <si>
    <t>1.1,1.2,1.4,4.1,4.2,12.2,12.6,13.9</t>
  </si>
  <si>
    <t>AC-20,AC-3,AC-6,MP-7,SC-41</t>
  </si>
  <si>
    <t>T1558</t>
  </si>
  <si>
    <t>Steal or Forge Kerberos Tickets</t>
  </si>
  <si>
    <t>4.1,4.7,5.2,5.3,5.4,5.5,6.1,6.2,6.8,18.3,18.5,3.10</t>
  </si>
  <si>
    <t>AC-16,AC-17,AC-18,AC-19,AC-2,AC-3,AC-5,AC-6,CA-7,CM-2,CM-5,CM-6,IA-2,IA-5,SC-4,SI-12,SI-3,SI-4,SI-7</t>
  </si>
  <si>
    <t>Command: Command Execution, Drive: Drive Access, Drive: Drive Modification, Driver: Driver Load, Process: Process Creation</t>
  </si>
  <si>
    <t>T1219</t>
  </si>
  <si>
    <t>Remote Access Software</t>
  </si>
  <si>
    <t>2.5,4.2,4.4,7.6,9.3,13.3,13.4,13.8,18.2,18.3</t>
  </si>
  <si>
    <t>AC-17,AC-3,AC-4,CA-7,CM-2,CM-6,CM-7,SC-7,SI-10,SI-15,SI-3,SI-4,SI-7</t>
  </si>
  <si>
    <t>Cloud Storage: Cloud Storage Deletion, Command: Command Execution, File: File Deletion, File: File Modification, Image: Image Deletion, Instance: Instance Deletion, Process: Process Creation, Snapshot: Snapshot Deletion, Volume: Volume Deletion</t>
  </si>
  <si>
    <t>T1137</t>
  </si>
  <si>
    <t>Office Application Startup</t>
  </si>
  <si>
    <t>2.3,2.7,4.1,4.8,7.1,7.2,7.3,7.4,7.5,7.7,9.4,18.3,18.5</t>
  </si>
  <si>
    <t>AC-10,AC-17,AC-6,CM-2,CM-6,CM-8,RA-5,SC-18,SC-44,SI-2,SI-3,SI-4,SI-8</t>
  </si>
  <si>
    <t>Logon Session: Logon Session Creation, Process: Process Access, Process: Process Modification</t>
  </si>
  <si>
    <t>T1110</t>
  </si>
  <si>
    <t>Brute Force</t>
  </si>
  <si>
    <t>4.1,4.7,5.2,5.3,6.3,6.4,6.5,4.10</t>
  </si>
  <si>
    <t>AC-2,AC-20,AC-3,AC-5,AC-6,AC-7,CA-7,CM-2,CM-6,IA-11,IA-2,IA-4,IA-5,SI-4</t>
  </si>
  <si>
    <t>Command: Command Execution, File: File Access</t>
  </si>
  <si>
    <t>T1195</t>
  </si>
  <si>
    <t>Supply Chain Compromise</t>
  </si>
  <si>
    <t>7.1,7.2,7.3,7.4,7.5,16.1,16.11,16.12,16.2,16.3,16.4,16.5,18.3,18.5</t>
  </si>
  <si>
    <t>CA-2,CA-7,CM-11,CM-7,RA-10,RA-5,SA-22,SI-2</t>
  </si>
  <si>
    <t>File: File Creation, Process: Process Creation</t>
  </si>
  <si>
    <t>T1185</t>
  </si>
  <si>
    <t>Browser Session Hijacking</t>
  </si>
  <si>
    <t>3.3,4.7,5.3,6.1,6.2,6.8,14.4</t>
  </si>
  <si>
    <t>AC-10,AC-12,AC-2,AC-3,AC-5,AC-6,CA-7,CM-2,CM-5,IA-2,SC-23,SI-3,SI-4,SI-7</t>
  </si>
  <si>
    <t>T1584</t>
  </si>
  <si>
    <t>Compromise Infrastructure</t>
  </si>
  <si>
    <t>T1120</t>
  </si>
  <si>
    <t>Peripheral Device Discovery</t>
  </si>
  <si>
    <t>T1134</t>
  </si>
  <si>
    <t>Access Token Manipulation</t>
  </si>
  <si>
    <t>AC-2,AC-3,AC-5,AC-6,CM-5,CM-6,IA-2</t>
  </si>
  <si>
    <t>Command: Command Execution, Process: Process Creation, User Account: User Account Creation</t>
  </si>
  <si>
    <t>T1005</t>
  </si>
  <si>
    <t>Data from Local System</t>
  </si>
  <si>
    <t>AC-2,AC-3,AC-5,AC-6,CA-7,CM-2,CM-5,CM-6,IA-2,IA-5,SC-28,SC-39,SI-3,SI-4</t>
  </si>
  <si>
    <t>Command: Command Execution, File: File Access, Script: Script Execution</t>
  </si>
  <si>
    <t>T1135</t>
  </si>
  <si>
    <t>Network Share Discovery</t>
  </si>
  <si>
    <t>4.1,18.3,18.5</t>
  </si>
  <si>
    <t>Application Log: Application Log Content, Command: Command Execution, Process: Process Creation</t>
  </si>
  <si>
    <t>T1190</t>
  </si>
  <si>
    <t>Exploit Public-Facing Application</t>
  </si>
  <si>
    <t>3.12,4.4,4.7,5.3,5.5,6.1,6.2,6.8,7.1,7.2,7.3,7.4,7.6,7.7,10.5,12.1,12.2,12.8,16.13,16.8,18.1,18.2,18.3,13.10</t>
  </si>
  <si>
    <t>AC-2,AC-3,AC-4,AC-5,AC-6,CA-2,CA-7,CM-5,CM-6,CM-7,CM-8,IA-2,IA-8,RA-10,RA-5,SA-8,SC-18,SC-2,SC-29,SC-3,SC-30,SC-39,SC-46,SC-7,SI-10,SI-2,SI-3,SI-4,SI-7</t>
  </si>
  <si>
    <t>File: File Creation, Network Traffic: Network Connection Creation, Network Traffic: Network Traffic Content</t>
  </si>
  <si>
    <t>T1068</t>
  </si>
  <si>
    <t>Exploitation for Privilege Escalation</t>
  </si>
  <si>
    <t>AC-2,AC-4,AC-6,CA-7,CA-8,CM-2,CM-6,CM-7,CM-8,RA-10,RA-5,SC-18,SC-2,SC-26,SC-29,SC-3,SC-30,SC-35,SC-39,SC-7,SI-2,SI-3,SI-4,SI-5,SI-7</t>
  </si>
  <si>
    <t>Command: Command Execution, File: File Deletion, File: File Modification</t>
  </si>
  <si>
    <t>T1048</t>
  </si>
  <si>
    <t>Exfiltration Over Alternative Protocol</t>
  </si>
  <si>
    <t>4.2,4.4,7.6,7.7,9.2,12.2,12.8,13.3,13.4,13.8</t>
  </si>
  <si>
    <t>AC-16,AC-2,AC-20,AC-23,AC-3,AC-4,AC-6,CA-3,CA-7,CM-2,CM-6,CM-7,SA-8,SA-9,SC-28,SC-31,SC-46,SC-7,SI-10,SI-15,SI-3,SI-4,SR-4</t>
  </si>
  <si>
    <t>T1072</t>
  </si>
  <si>
    <t>Software Deployment Tools</t>
  </si>
  <si>
    <t>3.12,4.1,4.4,4.7,5.1,5.2,5.3,5.4,5.5,6.1,6.2,6.4,6.5,6.8,7.1,7.2,7.3,7.4,7.5,12.2,12.8,14.9,15.7,16.1,16.8,16.9,18.3,18.5,16.10</t>
  </si>
  <si>
    <t>AC-12,AC-2,AC-20,AC-3,AC-4,AC-5,AC-6,CA-7,CM-2,CM-5,CM-6,CM-7,CM-8,IA-2,IA-5,SC-12,SC-17,SC-46,SC-7,SI-2,SI-23,SI-3,SI-4,SI-7</t>
  </si>
  <si>
    <t>Logon Session: Logon Session Creation, Logon Session: Logon Session Metadata, User Account: User Account Authentication</t>
  </si>
  <si>
    <t>T1201</t>
  </si>
  <si>
    <t>Password Policy Discovery</t>
  </si>
  <si>
    <t>CA-7,CM-2,CM-6,SI-3,SI-4</t>
  </si>
  <si>
    <t>T1222</t>
  </si>
  <si>
    <t>File and Directory Permissions Modification</t>
  </si>
  <si>
    <t>AC-16,AC-2,AC-3,AC-5,AC-6,CA-7,CM-5,CM-6,IA-2,SI-4,SI-7</t>
  </si>
  <si>
    <t>Command: Command Execution, File: File Deletion, Process: Process Creation, Service: Service Metadata, Windows Registry: Windows Registry Key Modification</t>
  </si>
  <si>
    <t>T1014</t>
  </si>
  <si>
    <t>Rootkit</t>
  </si>
  <si>
    <t>Drive: Drive Modification, Firmware: Firmware Modification</t>
  </si>
  <si>
    <t>T1041</t>
  </si>
  <si>
    <t>Exfiltration Over C2 Channel</t>
  </si>
  <si>
    <t>AC-16,AC-2,AC-20,AC-23,AC-3,AC-4,AC-6,CA-3,CA-7,SA-8,SA-9,SC-13,SC-28,SC-31,SC-7,SI-3,SI-4,SR-4</t>
  </si>
  <si>
    <t>T1572</t>
  </si>
  <si>
    <t>Protocol Tunneling</t>
  </si>
  <si>
    <t>4.2,4.4,7.7,9.3,13.3,13.4,13.8</t>
  </si>
  <si>
    <t>T1542</t>
  </si>
  <si>
    <t>Pre-OS Boot</t>
  </si>
  <si>
    <t>3.6,4.1,4.7,5.3,5.4,6.1,6.2,6.8,7.1,7.2,7.3,7.5,18.3,18.5</t>
  </si>
  <si>
    <t>AC-2,AC-3,AC-5,AC-6,CA-8,CM-3,CM-5,CM-6,CM-8,IA-2,IA-7,IA-8,RA-9,SA-10,SA-11,SC-34,SC-7,SI-2,SI-7</t>
  </si>
  <si>
    <t>T1565</t>
  </si>
  <si>
    <t>Data Manipulation</t>
  </si>
  <si>
    <t>3.11,3.12,3.3,4.4,6.1,6.2,6.8,11.1,11.2,11.3,11.4,11.5,12.2,12.8,16.8,3.10</t>
  </si>
  <si>
    <t>AC-16,AC-17,AC-18,AC-19,AC-20,AC-3,AC-4,CA-7,CM-2,CM-6,CM-7,CM-8,CP-10,CP-6,CP-7,CP-9,SC-28,SC-36,SC-4,SC-46,SC-7,SI-12,SI-16,SI-23,SI-4,SI-7</t>
  </si>
  <si>
    <t>Network Traffic: Network Connection Creation, Network Traffic: Network Traffic Flow</t>
  </si>
  <si>
    <t>T1189</t>
  </si>
  <si>
    <t>Drive-by Compromise</t>
  </si>
  <si>
    <t>2.3,2.7,7.1,7.2,7.4,7.5,9.1,9.3,9.6,10.5,18.3,18.5</t>
  </si>
  <si>
    <t>AC-4,AC-6,CA-7,CM-2,CM-6,CM-8,SA-22,SC-18,SC-2,SC-29,SC-3,SC-30,SC-39,SC-7,SI-2,SI-3,SI-4,SI-7</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</si>
  <si>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</si>
  <si>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T1176</t>
  </si>
  <si>
    <t>Browser Extensions</t>
  </si>
  <si>
    <t>2.3,2.5,2.7,4.1,9.4,14.4,18.3,18.5</t>
  </si>
  <si>
    <t>AC-6,CA-7,CA-8,CM-11,CM-2,CM-3,CM-5,CM-6,CM-7,RA-5,SC-7,SI-10,SI-3,SI-4,SI-7</t>
  </si>
  <si>
    <t>Command: Command Execution, Process: Process Creation, User Account: User Account Metadata</t>
  </si>
  <si>
    <t>T1033</t>
  </si>
  <si>
    <t>System Owner/User Discovery</t>
  </si>
  <si>
    <t>Command: Command Execution, File: File Metadata, File: File Modification, Image: Image Metadata, Process: Process Metadata, Scheduled Job: Scheduled Job Metadata, Scheduled Job: Scheduled Job Modification, Service: Service Creation, Service: Service Metadata</t>
  </si>
  <si>
    <t>T1573</t>
  </si>
  <si>
    <t>Encrypted Channel</t>
  </si>
  <si>
    <t>AC-4,CA-7,CM-2,CM-6,CM-7,SC-12,SC-16,SC-23,SC-7,SI-3,SI-4</t>
  </si>
  <si>
    <t>File: File Creation, File: File Modification, Process: Process Creation, Service: Service Metadata</t>
  </si>
  <si>
    <t>T1136</t>
  </si>
  <si>
    <t>Create Account</t>
  </si>
  <si>
    <t>3.12,4.1,4.2,4.4,4.7,5.3,5.4,6.1,6.2,6.3,6.4,6.5,11.3,11.4,12.2,12.8,18.3,18.5</t>
  </si>
  <si>
    <t>AC-2,AC-20,AC-3,AC-4,AC-5,AC-6,CM-5,CM-6,CM-7,IA-2,IA-5,SC-46,SC-7,SI-4,SI-7</t>
  </si>
  <si>
    <t>T1129</t>
  </si>
  <si>
    <t>Shared Modules</t>
  </si>
  <si>
    <t>2.5,2.6</t>
  </si>
  <si>
    <t>CM-2,CM-7,SI-10,SI-4,SI-7</t>
  </si>
  <si>
    <t>Process: OS API Execution, Process: Process Creation, Process: Process Metadata</t>
  </si>
  <si>
    <t>T1496</t>
  </si>
  <si>
    <t>Resource Hijacking</t>
  </si>
  <si>
    <t>Application Log: Application Log Content, Network Traffic: Network Traffic Content, Network Traffic: Network Traffic Flow, Sensor Health: Host Status</t>
  </si>
  <si>
    <t>T1080</t>
  </si>
  <si>
    <t>Taint Shared Content</t>
  </si>
  <si>
    <t>2.5,3.3,4.1,6.1,6.2,6.8,10.5</t>
  </si>
  <si>
    <t>AC-3,CA-7,CM-2,CM-7,SC-4,SC-7,SI-10,SI-3,SI-4,SI-7</t>
  </si>
  <si>
    <t>T1563</t>
  </si>
  <si>
    <t>Remote Service Session Hijacking</t>
  </si>
  <si>
    <t>2.3,2.5,3.12,4.1,4.2,4.4,4.7,4.8,5.3,6.1,6.2,6.8,7.6,12.2,12.8,18.3,18.5,16.10</t>
  </si>
  <si>
    <t>AC-17,AC-2,AC-3,AC-4,AC-5,AC-6,CA-8,CM-2,CM-5,CM-6,CM-7,CM-8,IA-2,IA-4,IA-6,RA-5,SC-46,SC-7,SI-4</t>
  </si>
  <si>
    <t>Command: Command Execution, File: File Creation, File: File Metadata, Process: Process Creation</t>
  </si>
  <si>
    <t>T1020</t>
  </si>
  <si>
    <t>Automated Exfiltration</t>
  </si>
  <si>
    <t>Command: Command Execution, File: File Access, Network Traffic: Network Connection Creation, Network Traffic: Network Traffic Content, Network Traffic: Network Traffic Flow, Script: Script Execution</t>
  </si>
  <si>
    <t>T1525</t>
  </si>
  <si>
    <t>Implant Container Image</t>
  </si>
  <si>
    <t>4.1,4.7,5.3,5.4,6.1,6.2,6.8,18.3,18.5</t>
  </si>
  <si>
    <t>AC-2,AC-3,AC-5,AC-6,CA-8,CM-2,CM-5,CM-6,CM-7,IA-2,IA-9,RA-5,SI-2,SI-3,SI-4,SI-7</t>
  </si>
  <si>
    <t>Firmware: Firmware Modification</t>
  </si>
  <si>
    <t>T1570</t>
  </si>
  <si>
    <t>Lateral Tool Transfer</t>
  </si>
  <si>
    <t>4.2,4.4,4.5,7.6,7.7,13.3,13.4,13.8,18.2,18.3</t>
  </si>
  <si>
    <t>T1104</t>
  </si>
  <si>
    <t>Multi-Stage Channels</t>
  </si>
  <si>
    <t>Driver: Driver Load, Process: OS API Execution, Windows Registry: Windows Registry Key Modification</t>
  </si>
  <si>
    <t>T1485</t>
  </si>
  <si>
    <t>Data Destruction</t>
  </si>
  <si>
    <t>T1059.001</t>
  </si>
  <si>
    <t>PowerShell</t>
  </si>
  <si>
    <t>2.3,2.5,2.7,4.1,4.7,4.8,5.3,5.4,6.1,6.2,6.8,9.7,10.1,10.2,10.7,13.2,13.7,18.3,18.5,16.10</t>
  </si>
  <si>
    <t>AC-17,AC-2,AC-3,AC-5,AC-6,CM-2,CM-5,CM-6,CM-8,IA-2,IA-8,IA-9,RA-5,SI-10,SI-16,SI-2,SI-3,SI-4,SI-7</t>
  </si>
  <si>
    <t>T1562.001</t>
  </si>
  <si>
    <t>Disable or Modify Tools</t>
  </si>
  <si>
    <t>AC-2,AC-3,AC-5,AC-6,CA-7,CM-2,CM-5,CM-6,CM-7,IA-2,SI-3,SI-4,SI-7</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</si>
  <si>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</si>
  <si>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T1003.001</t>
  </si>
  <si>
    <t>LSASS Memory</t>
  </si>
  <si>
    <t>2.6, 4.1, 4.7, 4.8, 5.2, 5.3, 5.4, 6.1, 6.2, 6.8, 14.1, 14.3, 16.1, 16.9, 18.3, 18.5</t>
  </si>
  <si>
    <t>AC-2,AC-3,AC-4,AC-5,AC-6,CA-7,CM-2,CM-5,CM-6,CM-7,IA-2,IA-5,SC-28,SC-3,SC-39,SI-16,SI-2,SI-3,SI-4</t>
  </si>
  <si>
    <t>Command: Command Execution, Process: OS API Execution, Process: Process Access, Process: Process Creation</t>
  </si>
  <si>
    <t>T1210</t>
  </si>
  <si>
    <t>Exploitation of Remote Services</t>
  </si>
  <si>
    <t>2.3,2.5,3.12,4.1,4.4,4.7,4.8,5.3,5.5,6.1,6.2,6.8,7.1,7.2,7.3,7.4,7.5,7.6,10.5,12.2,12.8,16.13,16.8,18.1,18.2,18.3,18.5,16.10</t>
  </si>
  <si>
    <t>AC-2,AC-3,AC-4,AC-5,AC-6,CA-2,CA-7,CA-8,CM-2,CM-5,CM-6,CM-7,CM-8,IA-2,IA-8,RA-10,RA-5,SC-18,SC-2,SC-26,SC-29,SC-3,SC-30,SC-35,SC-39,SC-46,SC-7,SI-2,SI-3,SI-4,SI-5,SI-7</t>
  </si>
  <si>
    <t>Command: Command Execution, File: File Creation, Module: Module Load, Process: OS API Execution, Process: Process Creation, Windows Registry: Windows Registry Key Modification</t>
  </si>
  <si>
    <t>T1530</t>
  </si>
  <si>
    <t>Data from Cloud Storage Object</t>
  </si>
  <si>
    <t>3.11,3.3,4.1,4.2,4.4,4.7,5.3,5.4,6.1,6.2,6.3,6.4,6.5,6.8,11.3,13.4,18.2,18.3,18.5</t>
  </si>
  <si>
    <t>AC-16,AC-17,AC-18,AC-19,AC-2,AC-20,AC-3,AC-4,AC-5,AC-6,AC-7,CA-7,CA-8,CM-2,CM-5,CM-6,CM-7,CM-8,IA-2,IA-3,IA-4,IA-5,IA-6,IA-8,RA-5,SC-28,SC-4,SC-7,SI-10,SI-12,SI-15,SI-4,SI-7</t>
  </si>
  <si>
    <t>Command: Command Execution, Firmware: Firmware Modification, Network Traffic: Network Connection Creation</t>
  </si>
  <si>
    <t>T1548.002</t>
  </si>
  <si>
    <t>Bypass User Account Control</t>
  </si>
  <si>
    <t>4.1,4.7,5.3,5.4,6.1,6.2,6.8,7.1,7.2,7.3,7.5,18.3,18.5</t>
  </si>
  <si>
    <t>AC-2,AC-3,AC-5,AC-6,CA-8,CM-2,CM-5,CM-6,IA-2,RA-5,SI-2,SI-4</t>
  </si>
  <si>
    <t>T1021.001</t>
  </si>
  <si>
    <t>Remote Desktop Protocol</t>
  </si>
  <si>
    <t>2.3,2.5,3.12,4.1,4.2,4.4,4.7,4.8,5.3,6.1,6.2,6.4,6.5,6.8,7.6,7.7,12.2,12.7,12.8,13.5,13.10,16.10,18.3,18.5</t>
  </si>
  <si>
    <t>AC-11,AC-12,AC-17,AC-2,AC-20,AC-3,AC-4,AC-5,AC-6,AC-7,CA-8,CM-2,CM-5,CM-6,CM-7,CM-8,IA-2,IA-4,IA-5,IA-6,RA-5,SC-46,SC-7,SI-4</t>
  </si>
  <si>
    <t>Logon Session: Logon Session Creation, Network Traffic: Network Connection Creation, Network Traffic: Network Traffic Flow, Process: Process Creation</t>
  </si>
  <si>
    <t>T1021.002</t>
  </si>
  <si>
    <t>SMB/Windows Admin Shares</t>
  </si>
  <si>
    <t>4.1,4.2,4.4,4.5,4.7,5.2,5.3,6.1,6.2,6.8,7.6,7.7,12.2,13.4,18.2,18.3</t>
  </si>
  <si>
    <t>AC-17,AC-2,AC-3,AC-4,AC-5,AC-6,CA-7,CM-2,CM-5,CM-6,CM-7,IA-2,SC-7,SI-10,SI-15,SI-4</t>
  </si>
  <si>
    <t>Command: Command Execution, Logon Session: Logon Session Creation, Network Share: Network Share Access, Network Traffic: Network Connection Creation, Network Traffic: Network Traffic Flow</t>
  </si>
  <si>
    <t>T1003.002</t>
  </si>
  <si>
    <t>Security Account Manager</t>
  </si>
  <si>
    <t>4.1, 4.7, 4.8, 5.2, 5.3, 5.4, 6.1, 6.2, 6.8, 14.1, 14.3, 16.1, 16.9, 18.3, 18.5</t>
  </si>
  <si>
    <t>AC-2,AC-3,AC-5,AC-6,CA-7,CM-2,CM-5,CM-6,CM-7,IA-2,IA-5,SC-28,SC-39,SI-3,SI-4</t>
  </si>
  <si>
    <t>Command: Command Execution, File: File Access, Windows Registry: Windows Registry Key Access</t>
  </si>
  <si>
    <t>T1070.001</t>
  </si>
  <si>
    <t>Clear Windows Event Logs</t>
  </si>
  <si>
    <t>T1059.005</t>
  </si>
  <si>
    <t>Visual Basic</t>
  </si>
  <si>
    <t>2.3,2.5,2.7,4.1,4.8,9.3,9.6,9.7,10.1,10.2,10.7,13.2,13.7,18.3,18.5,16.10</t>
  </si>
  <si>
    <t>AC-17,AC-2,AC-3,AC-6,CA-7,CM-2,CM-6,CM-7,CM-8,RA-5,SC-18,SI-10,SI-16,SI-2,SI-3,SI-4,SI-7</t>
  </si>
  <si>
    <t>Application Log: Application Log Content, Command: Command Execution, Group: Group Enumeration, Group: Group Metadata, Pod: Pod Metadata, Process: Process Creation</t>
  </si>
  <si>
    <t>T1003.003</t>
  </si>
  <si>
    <t>NTDS</t>
  </si>
  <si>
    <t>3.11, 3.12, 4.7, 5.2, 5.3, 5.4, 6.1, 6.2, 6.8, 11.3, 14.1, 14.3, 16.1, 16.9</t>
  </si>
  <si>
    <t>AC-16,AC-2,AC-3,AC-5,AC-6,CA-7,CM-2,CM-5,CM-6,CP-9,IA-2,IA-5,SC-28,SC-39,SI-12,SI-3,SI-4,SI-7</t>
  </si>
  <si>
    <t>T1542.005</t>
  </si>
  <si>
    <t>TFTP Boot</t>
  </si>
  <si>
    <t>4.1,4.2,4.7,4.8,5.3,5.4,6.1,6.2,6.8,8.1,8.2,8.3,12.2,12.5,13.3,13.8,18.3,18.5</t>
  </si>
  <si>
    <t>AC-2,AC-3,AC-5,AC-6,CA-7,CA-8,CM-2,CM-3,CM-5,CM-6,CM-7,CM-8,IA-2,IA-7,IA-8,RA-5,RA-9,SA-10,SA-11,SC-34,SC-7,SI-2,SI-4,SI-7</t>
  </si>
  <si>
    <t>Command: Command Execution, File: File Metadata, File: File Modification, Module: Module Load, Process: Process Creation</t>
  </si>
  <si>
    <t>T1563.002</t>
  </si>
  <si>
    <t>RDP Hijacking</t>
  </si>
  <si>
    <t>2.3,2.5,3.12,4.1,4.2,4.4,4.7,4.8,5.1,5.3,5.5,6.1,6.2,6.8,7.6,12.2,12.7,12.8,13.5,18.3,18.5,13.10,16.10</t>
  </si>
  <si>
    <t>AC-11,AC-12,AC-17,AC-2,AC-3,AC-4,AC-5,AC-6,CM-2,CM-5,CM-6,CM-7,CM-8,IA-2,RA-5,SC-46,SC-7,SI-4</t>
  </si>
  <si>
    <t>File: File Creation, File: File Deletion, File: File Modification</t>
  </si>
  <si>
    <t>T1566.001</t>
  </si>
  <si>
    <t>Spearphishing Attachment</t>
  </si>
  <si>
    <t>Command: Command Execution, Process: Process Creation, Service: Service Creation, Windows Registry: Windows Registry Key Modification</t>
  </si>
  <si>
    <t>T1133</t>
  </si>
  <si>
    <t>External Remote Services</t>
  </si>
  <si>
    <t>2.3,2.5,3.12,4.1,4.2,4.4,4.8,6.3,6.4,6.5,7.6,7.7,12.2,12.7,12.8,13.5,16.8,18.3,18.5,13.10,16.10</t>
  </si>
  <si>
    <t>AC-17,AC-20,AC-23,AC-3,AC-4,AC-6,AC-7,CM-2,CM-6,CM-7,CM-8,IA-2,IA-5,RA-5,SC-46,SC-7,SI-4,SI-7</t>
  </si>
  <si>
    <t>T1048.003</t>
  </si>
  <si>
    <t>Exfiltration Over Unencrypted/Obfuscated Non-C2 Protocol</t>
  </si>
  <si>
    <t>AC-16,AC-2,AC-20,AC-23,AC-3,AC-4,AC-6,CA-3,CA-7,CM-2,CM-6,CM-7,SA-8,SA-9,SC-13,SC-28,SC-31,SC-46,SC-7,SI-10,SI-15,SI-3,SI-4,SR-4</t>
  </si>
  <si>
    <t>Command: Command Execution, Drive: Drive Creation, File: File Access, Process: Process Creation</t>
  </si>
  <si>
    <t>T1602.002</t>
  </si>
  <si>
    <t>Data from Configuration Repository</t>
  </si>
  <si>
    <t>Network Device Configuration Dump</t>
  </si>
  <si>
    <t>3.12,4.1,4.2,4.4,4.6,7.6,7.7,12.1,12.2,12.8,13.3,13.4,13.8,18.2,18.3,18.5,3.10</t>
  </si>
  <si>
    <t>AC-16,AC-17,AC-18,AC-19,AC-20,AC-3,AC-4,CA-7,CM-2,CM-6,CM-7,CM-8,IA-3,IA-4,SC-28,SC-3,SC-4,SC-7,SC-8,SI-10,SI-12,SI-15,SI-3,SI-4,SI-7</t>
  </si>
  <si>
    <t>Container: Container Creation, Process: OS API Execution, Process: Process Creation</t>
  </si>
  <si>
    <t>T1602.001</t>
  </si>
  <si>
    <t>SNMP (MIB Dump)</t>
  </si>
  <si>
    <t>Application Log: Application Log Content, Container: Container Creation, Container: Container Start, Pod: Pod Creation, Pod: Pod Modification</t>
  </si>
  <si>
    <t>T1602</t>
  </si>
  <si>
    <t>3.12,4.1,4.2,4.4,4.6,7.6,12.1,12.2,12.8,13.3,13.4,13.8,18.2,18.3,18.5,3.10</t>
  </si>
  <si>
    <t>Command: Command Execution</t>
  </si>
  <si>
    <t>T1021.006</t>
  </si>
  <si>
    <t>Windows Remote Management</t>
  </si>
  <si>
    <t>2.3,2.5,3.12,4.1,4.4,4.5,4.7,4.8,5.3,5.4,6.1,6.2,6.8,7.6,7.7,12.2,12.8,18.3,18.5</t>
  </si>
  <si>
    <t>AC-17,AC-2,AC-3,AC-4,AC-5,AC-6,CM-2,CM-5,CM-6,CM-7,CM-8,IA-2,RA-5,SC-46,SC-7,SI-4</t>
  </si>
  <si>
    <t>Command: Command Execution, Logon Session: Logon Session Creation, Network Traffic: Network Connection Creation, Process: Process Creation, Service: Service Metadata</t>
  </si>
  <si>
    <t>T1053.005</t>
  </si>
  <si>
    <t>Scheduled Task</t>
  </si>
  <si>
    <t>4.1,4.7,4.8,5.3,5.4,6.1,6.2,6.8,8.3,18.3,18.5</t>
  </si>
  <si>
    <t>AC-2,AC-3,AC-5,AC-6,CA-8,CM-2,CM-5,CM-6,CM-7,CM-8,IA-2,IA-4,RA-5,SI-4</t>
  </si>
  <si>
    <t>T1078.004</t>
  </si>
  <si>
    <t>Cloud Accounts</t>
  </si>
  <si>
    <t>4.7,5.1,5.2,5.3,5.4,5.5,6.1,6.2,6.3,6.4,6.5,6.8</t>
  </si>
  <si>
    <t>AC-2,AC-20,AC-3,AC-5,AC-6,AC-7,CA-7,CM-5,CM-6,IA-12,IA-2,IA-5,SA-10,SA-11,SA-15,SA-16,SA-17,SA-3,SA-4,SA-8,SC-28,SI-4</t>
  </si>
  <si>
    <t>Command: Command Execution, User Account: User Account Metadata</t>
  </si>
  <si>
    <t>T1213.001</t>
  </si>
  <si>
    <t>Data from Information Repositories</t>
  </si>
  <si>
    <t>Confluence</t>
  </si>
  <si>
    <t>3.1,3.2,3.3,4.7,5.3,6.1,6.2,6.8,14.1,14.4,14.5,16.1,16.9,18.3,18.5</t>
  </si>
  <si>
    <t>AC-16,AC-17,AC-2,AC-21,AC-23,AC-3,AC-4,AC-5,AC-6,CA-7,CA-8,CM-2,CM-3,CM-5,CM-6,CM-7,CM-8,IA-2,IA-4,IA-8,RA-5,SC-28,SI-4,SI-7</t>
  </si>
  <si>
    <t>T1213</t>
  </si>
  <si>
    <t>Command: Command Execution, File: File Creation, Network Traffic: Network Connection Creation, Process: Process Creation</t>
  </si>
  <si>
    <t>T1213.002</t>
  </si>
  <si>
    <t>Sharepoint</t>
  </si>
  <si>
    <t>Command: Command Execution, Module: Module Load, Process: Process Creation</t>
  </si>
  <si>
    <t>T1569.002</t>
  </si>
  <si>
    <t>Service Execution</t>
  </si>
  <si>
    <t>Command: Command Execution, File: File Creation, File: File Modification, Module: Module Load, Process: Process Creation</t>
  </si>
  <si>
    <t>T1557.002</t>
  </si>
  <si>
    <t>ARP Cache Poisoning</t>
  </si>
  <si>
    <t>4.1,4.2,4.4,4.8,7.6,7.7,12.2,13.3,13.8,14.2,14.6,18.2,18.3,18.5,3.10</t>
  </si>
  <si>
    <t>AC-16,AC-17,AC-18,AC-19,AC-20,AC-3,AC-4,CA-7,CM-2,CM-6,CM-7,CM-8,SC-23,SC-4,SC-7,SC-8,SI-10,SI-12,SI-15,SI-3,SI-4,SI-7</t>
  </si>
  <si>
    <t>File: File Creation, Script: Script Execution</t>
  </si>
  <si>
    <t>T1565.001</t>
  </si>
  <si>
    <t>Stored Data Manipulation</t>
  </si>
  <si>
    <t>3.11,3.12,3.3,6.1,6.2,6.8,8.9,11.1,11.2,11.3,11.4,11.5,12.8</t>
  </si>
  <si>
    <t>AC-16,AC-17,AC-18,AC-19,AC-20,AC-3,CA-7,CM-2,CM-6,CM-8,CP-10,CP-6,CP-7,CP-9,SC-28,SC-36,SC-4,SC-7,SI-12,SI-16,SI-23,SI-4,SI-7</t>
  </si>
  <si>
    <t>T1552.001</t>
  </si>
  <si>
    <t>Credentials In Files</t>
  </si>
  <si>
    <t>3.1,3.2,3.3,5.4,6.1,6.2,6.8,14.3,14.4,14.9,16.1,16.9,18.3,18.5</t>
  </si>
  <si>
    <t>AC-2,AC-4,AC-5,AC-6,CA-7,CA-8,CM-2,CM-6,IA-2,IA-5,RA-5,SA-11,SA-15,SC-12,SC-28,SC-4,SC-7,SI-4</t>
  </si>
  <si>
    <t>File: File Creation, File: File Metadata</t>
  </si>
  <si>
    <t>T1021.005</t>
  </si>
  <si>
    <t>VNC</t>
  </si>
  <si>
    <t>2.1,2.2,2.3,2.4,2.5,4.2,4.4,4.5,4.8,7.6,7.7,13.4,18.2,18.3,18.5</t>
  </si>
  <si>
    <t>AC-17,AC-2,AC-3,AC-4,AC-6,CA-7,CA-8,CM-11,CM-2,CM-3,CM-5,CM-6,CM-7,CM-8,IA-2,IA-4,IA-6,RA-5,SC-7,SI-10,SI-15,SI-3,SI-4</t>
  </si>
  <si>
    <t>Logon Session: Logon Session Creation, Network Traffic: Network Connection Creation, Process: Process Creation</t>
  </si>
  <si>
    <t>T1552.004</t>
  </si>
  <si>
    <t>Private Keys</t>
  </si>
  <si>
    <t>3.1,3.11,3.12,3.2,3.3,5.2,5.4,6.1,6.2,6.8,11.3,18.3,18.5</t>
  </si>
  <si>
    <t>AC-16,AC-17,AC-18,AC-19,AC-2,AC-20,CA-7,CA-8,CM-2,CM-6,IA-2,IA-5,RA-5,SA-11,SA-15,SC-12,SC-28,SC-4,SC-7,SI-12,SI-4,SI-7</t>
  </si>
  <si>
    <t>Command: Command Execution, File: File Access, Process: OS API Execution, Process: Process Access, Process: Process Creation</t>
  </si>
  <si>
    <t>T1070.002</t>
  </si>
  <si>
    <t>Clear Linux or Mac System Logs</t>
  </si>
  <si>
    <t>3.1,3.11,3.12,3.3,3.4,4.1,5.4,6.1,6.2,6.8,8.1,8.2,8.3,12.8,3.10,8.10</t>
  </si>
  <si>
    <t>T1601</t>
  </si>
  <si>
    <t>Modify System Image</t>
  </si>
  <si>
    <t>AC-2,AC-3,AC-4,AC-5,AC-6,CA-8,CM-2,CM-3,CM-5,CM-6,CM-7,CM-8,IA-2,IA-5,IA-7,RA-9,SA-10,SA-11,SC-34,SI-2,SI-4,SI-7,SR-11,SR-4,SR-5,SR-6</t>
  </si>
  <si>
    <t>Internet Scan: Response Content</t>
  </si>
  <si>
    <t>T1601.001</t>
  </si>
  <si>
    <t>Patch System Image</t>
  </si>
  <si>
    <t>3.6,4.1,4.7,5.2,5.3,5.4,6.1,6.2,6.4,6.5,6.8,12.2</t>
  </si>
  <si>
    <t>T1601.002</t>
  </si>
  <si>
    <t>Downgrade System Image</t>
  </si>
  <si>
    <t>T1543.003</t>
  </si>
  <si>
    <t>Windows Service</t>
  </si>
  <si>
    <t>AC-2,AC-3,AC-5,AC-6,CM-11,CM-2,CM-5,IA-2</t>
  </si>
  <si>
    <t>T1136.003</t>
  </si>
  <si>
    <t>Cloud Account</t>
  </si>
  <si>
    <t>3.12,4.2,4.4,4.7,5.3,5.4,6.1,6.2,6.3,6.4,6.5,11.3,11.4,12.2,12.8,16.8</t>
  </si>
  <si>
    <t>Command: Command Execution, File: File Creation, Network Traffic: Network Connection Creation, Process: Process Creation, Windows Registry: Windows Registry Key Creation</t>
  </si>
  <si>
    <t>T1212</t>
  </si>
  <si>
    <t>Exploitation for Credential Access</t>
  </si>
  <si>
    <t>AC-2,AC-4,AC-6,CA-7,CA-8,CM-2,CM-6,CM-8,RA-10,RA-5,SC-18,SC-2,SC-26,SC-29,SC-3,SC-30,SC-35,SC-39,SC-7,SI-2,SI-3,SI-4,SI-5,SI-7</t>
  </si>
  <si>
    <t>T1003.005</t>
  </si>
  <si>
    <t>Cached Domain Credentials</t>
  </si>
  <si>
    <t>4.1, 4.7, 5.2, 5.3, 5.4, 6.1, 6.2, 6.8, 14.1, 14.3, 16.1, 16.9, 18.3, 18.5</t>
  </si>
  <si>
    <t>AC-2,AC-3,AC-4,AC-5,AC-6,CA-7,CM-2,CM-5,CM-6,CM-7,IA-2,IA-4,IA-5,SC-28,SC-39,SI-3,SI-4</t>
  </si>
  <si>
    <t>T1071.004</t>
  </si>
  <si>
    <t>DNS</t>
  </si>
  <si>
    <t>4.2,4.9,9.2,9.3,13.3,13.4,13.8,13.10</t>
  </si>
  <si>
    <t>AC-3,AC-4,CA-7,CM-2,CM-6,CM-7,SC-10,SC-20,SC-21,SC-22,SC-23,SC-31,SC-37,SC-7,SI-10,SI-15,SI-3,SI-4</t>
  </si>
  <si>
    <t>T1556</t>
  </si>
  <si>
    <t>Modify Authentication Process</t>
  </si>
  <si>
    <t>2.6,4.1,4.7,5.1,5.3,5.4,5.5,6.1,6.2,6.4,6.5,6.8,12.2,18.3,18.5</t>
  </si>
  <si>
    <t>AC-2,AC-20,AC-3,AC-5,AC-6,AC-7,CA-7,CM-2,CM-5,CM-6,CM-7,IA-2,IA-5,SC-39,SI-4,SI-7</t>
  </si>
  <si>
    <t>Active Directory: Active Directory Credential Request</t>
  </si>
  <si>
    <t>T1537</t>
  </si>
  <si>
    <t>Transfer Data to Cloud Account</t>
  </si>
  <si>
    <t>3.3,4.2,4.4,4.7,5.3,6.1,6.2,6.8,13.4</t>
  </si>
  <si>
    <t>AC-16,AC-17,AC-2,AC-20,AC-3,AC-4,AC-5,AC-6,CA-7,CM-5,CM-6,CM-7,IA-2,IA-3,IA-4,IA-8,SC-7,SI-10,SI-15,SI-4</t>
  </si>
  <si>
    <t>Command: Command Execution, Process: OS API Execution, Process: Process Creation, Service: Service Creation, Service: Service Modification, Windows Registry: Windows Registry Key Creation, Windows Registry: Windows Registry Key Modification</t>
  </si>
  <si>
    <t>T1528</t>
  </si>
  <si>
    <t>Steal Application Access Token</t>
  </si>
  <si>
    <t>2.3,2.5,3.3,4.1,4.7,5.3,5.4,14.1,14.2,14.3,14.6,18.3,18.5</t>
  </si>
  <si>
    <t>AC-10,AC-2,AC-3,AC-4,AC-5,AC-6,CA-7,CA-8,CM-2,CM-5,CM-6,IA-2,IA-4,IA-5,IA-8,RA-5,SA-11,SA-15,SI-4</t>
  </si>
  <si>
    <t>Drive: Drive Modification</t>
  </si>
  <si>
    <t>T1557.001</t>
  </si>
  <si>
    <t>LLMNR/NBT-NS Poisoning and SMB Relay</t>
  </si>
  <si>
    <t>3.12,4.1,4.2,4.4,4.5,4.8,7.6,7.7,12.2,12.8,13.3,13.8,16.8,18.2,18.3,18.5</t>
  </si>
  <si>
    <t>AC-3,AC-4,CA-7,CM-2,CM-6,CM-7,CM-8,SC-23,SC-46,SC-7,SC-8,SI-10,SI-15,SI-3,SI-4</t>
  </si>
  <si>
    <t>T1078.003</t>
  </si>
  <si>
    <t>Local Accounts</t>
  </si>
  <si>
    <t>4.1,4.7,5.1,5.2,5.3,5.4,5.5,6.1,6.2,6.8</t>
  </si>
  <si>
    <t>AC-2,AC-3,AC-5,AC-6,CA-7,CM-5,CM-6,IA-12,IA-2,SA-10,SA-11,SA-15,SA-16,SA-17,SA-3,SA-4,SA-8,SC-28,SI-4</t>
  </si>
  <si>
    <t>T1547.006</t>
  </si>
  <si>
    <t>Kernel Modules and Extensions</t>
  </si>
  <si>
    <t>2.5,2.6,4.1,4.7,5.3,5.4,6.1,6.2,6.8,10.1,10.2,10.7,13.2,13.7</t>
  </si>
  <si>
    <t>AC-2,AC-3,AC-5,AC-6,CM-5,CM-6,CM-7,IA-2,IA-4,IA-8,RA-5,SI-10,SI-14,SI-16,SI-2,SI-3,SI-4,SI-7</t>
  </si>
  <si>
    <t>Command: Command Execution, Process: Process Creation, Process: Process Metadata, Windows Registry: Windows Registry Key Modification</t>
  </si>
  <si>
    <t>T1505.002</t>
  </si>
  <si>
    <t>Transport Agent</t>
  </si>
  <si>
    <t>Instance: Instance Creation</t>
  </si>
  <si>
    <t>T1204.002</t>
  </si>
  <si>
    <t>Malicious File</t>
  </si>
  <si>
    <t>2.5,2.7,14.1,14.2,14.6</t>
  </si>
  <si>
    <t>AC-4,CA-7,CM-2,CM-6,CM-7,SC-44,SC-7,SI-10,SI-3,SI-4,SI-7,SI-8</t>
  </si>
  <si>
    <t>Command: Command Execution, Process: Process Creation, Script: Script Execution</t>
  </si>
  <si>
    <t>T1048.002</t>
  </si>
  <si>
    <t>Exfiltration Over Asymmetric Encrypted Non-C2 Protocol</t>
  </si>
  <si>
    <t>T1021.003</t>
  </si>
  <si>
    <t>Distributed Component Object Model</t>
  </si>
  <si>
    <t>2.3,2.5,4.1,4.4,4.5,4.8,7.7,12.2,18.3,18.5</t>
  </si>
  <si>
    <t>AC-17,AC-2,AC-3,AC-4,AC-5,AC-6,CM-2,CM-5,CM-6,CM-7,CM-8,IA-2,RA-5,SC-18,SC-3,SC-46,SC-7,SI-3,SI-4</t>
  </si>
  <si>
    <t>Module: Module Load, Network Traffic: Network Connection Creation, Process: Process Creation</t>
  </si>
  <si>
    <t>T1059.007</t>
  </si>
  <si>
    <t>JavaScript/JScript</t>
  </si>
  <si>
    <t>2.3,2.5,2.7,4.1,4.8,9.3,9.6,18.3,18.5,16.10</t>
  </si>
  <si>
    <t>AC-17,AC-2,AC-3,AC-6,CA-7,CM-2,CM-6,CM-7,CM-8,RA-5,SC-18,SI-10,SI-16,SI-3,SI-4,SI-7</t>
  </si>
  <si>
    <t>T1136.002</t>
  </si>
  <si>
    <t>Domain Account</t>
  </si>
  <si>
    <t>3.12,4.1,4.2,4.4,4.7,5.3,5.4,6.1,6.2,6.4,6.5,11.3,11.4,12.2,12.8,18.3,18.5</t>
  </si>
  <si>
    <t>File: File Modification, Process: Process Creation, Script: Script Execution</t>
  </si>
  <si>
    <t>T1599.001</t>
  </si>
  <si>
    <t>Network Boundary Bridging</t>
  </si>
  <si>
    <t>Network Address Translation Traversal</t>
  </si>
  <si>
    <t>4.1,4.2,4.4,4.7,5.2,5.3,5.4,6.1,6.2,6.4,6.5,6.8,12.2,13.4</t>
  </si>
  <si>
    <t>AC-2,AC-3,AC-4,AC-5,AC-6,CA-7,CM-2,CM-5,CM-6,CM-7,IA-2,IA-5,SC-28,SC-7,SI-10,SI-15,SI-4,SI-7</t>
  </si>
  <si>
    <t>Logon Session: Logon Session Creation, Web Credential: Web Credential Creation, Web Credential: Web Credential Usage</t>
  </si>
  <si>
    <t>T1098.001</t>
  </si>
  <si>
    <t>Additional Cloud Credentials</t>
  </si>
  <si>
    <t>3.12,3.3,4.2,4.4,4.7,5.3,5.4,6.1,6.2,6.3,6.4,6.5,11.3,11.4,12.2,12.8,16.8</t>
  </si>
  <si>
    <t>T1599</t>
  </si>
  <si>
    <t>T1558.003</t>
  </si>
  <si>
    <t>Kerberoasting</t>
  </si>
  <si>
    <t>4.1,4.7,5.2,5.3,5.4,5.5,6.8,3.10</t>
  </si>
  <si>
    <t>Cloud Service: Cloud Service Disable, Cloud Service: Cloud Service Modification, Command: Command Execution,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</si>
  <si>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T1574.002</t>
  </si>
  <si>
    <t>DLL Side-Loading</t>
  </si>
  <si>
    <t>4.1,6.1,6.2,6.8,7.1,7.2,7.3,7.4,7.5,16.13,18.3,18.5</t>
  </si>
  <si>
    <t>SA-10,SA-11,SA-15,SA-16,SA-17,SA-3,SA-4,SA-8,SI-2</t>
  </si>
  <si>
    <t>T1059.006</t>
  </si>
  <si>
    <t>Python</t>
  </si>
  <si>
    <t>2.1,2.2,2.3,2.4,2.5,2.7,4.1,9.7,10.1,10.2,10.7,13.2,13.7,18.3,18.5</t>
  </si>
  <si>
    <t>AC-17,AC-2,AC-3,AC-6,CM-11,CM-2,CM-3,CM-5,CM-6,SI-10,SI-16,SI-2,SI-3,SI-4,SI-7</t>
  </si>
  <si>
    <t>T1562.006</t>
  </si>
  <si>
    <t>Indicator Blocking</t>
  </si>
  <si>
    <t>3.3,4.1,4.2,4.7,5.3,5.4,6.1,6.2,6.8,18.3,18.5</t>
  </si>
  <si>
    <t>AC-2,AC-3,AC-5,AC-6,CA-7,CM-10,CM-2,CM-5,CM-6,CM-7,IA-2,IA-9,SC-23,SC-8,SI-3,SI-4,SI-7</t>
  </si>
  <si>
    <t>Command: Command Execution, File: File Metadata, File: File Modification, Process: OS API Execution</t>
  </si>
  <si>
    <t>T1552.002</t>
  </si>
  <si>
    <t>Credentials in Registry</t>
  </si>
  <si>
    <t>3.1,3.2,3.3,4.7,5.3,5.4,6.1,6.2,6.8,18.3,18.5</t>
  </si>
  <si>
    <t>AC-17,AC-2,AC-3,AC-5,AC-6,CA-7,CA-8,CM-5,CM-6,IA-2,IA-5,RA-5,SA-11,SA-15,SC-12,SC-28,SC-4,SI-4</t>
  </si>
  <si>
    <t>T1003.004</t>
  </si>
  <si>
    <t>LSA Secrets</t>
  </si>
  <si>
    <t>4.7, 5.2, 5.3, 5.4, 6.1, 6.2, 6.8, 14.1, 14.3, 16.1, 16.9</t>
  </si>
  <si>
    <t>Command: Command Execution, Windows Registry: Windows Registry Key Access</t>
  </si>
  <si>
    <t>T1071.001</t>
  </si>
  <si>
    <t>Web Protocols</t>
  </si>
  <si>
    <t>T1563.001</t>
  </si>
  <si>
    <t>SSH Hijacking</t>
  </si>
  <si>
    <t>2.3,2.5,4.1,4.7,4.8,5.2,5.3,6.1,6.2,6.8,7.7,18.3,18.5,16.10</t>
  </si>
  <si>
    <t>AC-17,AC-2,AC-3,AC-5,AC-6,CA-7,CM-2,CM-5,CM-6,CM-7,CM-8,IA-2,IA-5,RA-5,SC-12,SC-23,SI-4</t>
  </si>
  <si>
    <t>File: File Creation, File: File Deletion, File: File Metadata, File: File Modification, Network Traffic: Network Traffic Content, Network Traffic: Network Traffic Flow, Process: OS API Execution</t>
  </si>
  <si>
    <t>T1542.001</t>
  </si>
  <si>
    <t>System Firmware</t>
  </si>
  <si>
    <t>AC-2,AC-3,AC-5,AC-6,CA-8,CM-3,CM-5,CM-6,CM-8,IA-2,IA-7,IA-8,RA-9,SA-10,SA-11,SC-34,SI-2,SI-7</t>
  </si>
  <si>
    <t>Command: Command Execution, File: File Creation, File: File Modification, Process: Process Creation, Windows Registry: Windows Registry Key Modification</t>
  </si>
  <si>
    <t>T1021.004</t>
  </si>
  <si>
    <t>SSH</t>
  </si>
  <si>
    <t>2.3,2.5,4.1,4.7,4.8,5.3,6.1,6.2,6.4,6.5,6.8,7.6,16.10,18.3,18.5</t>
  </si>
  <si>
    <t>AC-17,AC-2,AC-20,AC-3,AC-5,AC-6,AC-7,CM-2,CM-5,CM-6,CM-8,IA-2,IA-5,RA-5,SI-4</t>
  </si>
  <si>
    <t>T1218.012</t>
  </si>
  <si>
    <t>Verclsid</t>
  </si>
  <si>
    <t>2.3,2.5,2.7,4.1,4.2,4.4,4.5,4.8,7.6,7.7,13.4,18.2,18.3,18.5</t>
  </si>
  <si>
    <t>AC-3,AC-4,CA-7,CM-11,CM-2,CM-6,CM-7,CM-8,RA-5,SC-7,SI-10,SI-15,SI-16,SI-3,SI-4,SI-7</t>
  </si>
  <si>
    <t>Active Directory: Active Directory Object Creation, Active Directory: Active Directory Object Deletion, Active Directory: Active Directory Object Modification, Command: Command Execution</t>
  </si>
  <si>
    <t>T1003.006</t>
  </si>
  <si>
    <t>DCSync</t>
  </si>
  <si>
    <t>4.1,4.7,5.2,5.3,5.4,6.1,6.2,6.8,18.3,18.5</t>
  </si>
  <si>
    <t>AC-2,AC-3,AC-4,AC-5,AC-6,CA-7,CM-2,CM-5,CM-6,IA-2,IA-4,IA-5,SC-28,SC-39,SI-3,SI-4</t>
  </si>
  <si>
    <t>Active Directory: Active Directory Object Access, Network Traffic: Network Traffic Content, Network Traffic: Network Traffic Flow</t>
  </si>
  <si>
    <t>T1110.003</t>
  </si>
  <si>
    <t>Password Spraying</t>
  </si>
  <si>
    <t>4.1,4.7,5.2,6.3,6.4,6.5,4.10</t>
  </si>
  <si>
    <t>T1053.002</t>
  </si>
  <si>
    <t>At (Windows)</t>
  </si>
  <si>
    <t>Container: Container Creation, File: File Creation, Scheduled Job: Scheduled Job Creation</t>
  </si>
  <si>
    <t>T1218.005</t>
  </si>
  <si>
    <t>Mshta</t>
  </si>
  <si>
    <t>2.3,2.5,2.7,4.1,4.8,18.3,18.5</t>
  </si>
  <si>
    <t>CM-11,CM-2,CM-6,CM-7,CM-8,RA-5,SI-10,SI-16,SI-3,SI-4,SI-7</t>
  </si>
  <si>
    <t>Active Directory: Active Directory Object Modification, Command: Command Execution, File: File Metadata, Process: Process Creation</t>
  </si>
  <si>
    <t>T1218.011</t>
  </si>
  <si>
    <t>Rundll32</t>
  </si>
  <si>
    <t>CA-7,SI-10,SI-4,SI-7</t>
  </si>
  <si>
    <t>T1495</t>
  </si>
  <si>
    <t>Firmware Corruption</t>
  </si>
  <si>
    <t>4.1,4.7,5.3,5.4,6.8,7.1,7.2,7.3,7.5,18.3,18.5</t>
  </si>
  <si>
    <t>AC-2,AC-3,AC-5,AC-6,CA-8,CM-3,CM-5,CM-6,CM-8,IA-2,IA-7,RA-9,SA-10,SA-11,SI-2,SI-7</t>
  </si>
  <si>
    <t>T1558.002</t>
  </si>
  <si>
    <t>Silver Ticket</t>
  </si>
  <si>
    <t>T1078.002</t>
  </si>
  <si>
    <t>Domain Accounts</t>
  </si>
  <si>
    <t>4.7,5.1,5.2,5.3,5.4,5.5,6.1,6.2,6.4,6.5,6.8</t>
  </si>
  <si>
    <t>AC-2,AC-20,AC-3,AC-5,AC-6,AC-7,CM-5,CM-6,IA-12,IA-2,IA-5,SI-4</t>
  </si>
  <si>
    <t>T1546.003</t>
  </si>
  <si>
    <t>Windows Management Instrumentation Event Subscription</t>
  </si>
  <si>
    <t>AC-2,AC-3,AC-5,AC-6,CA-7,CM-2,CM-5,CM-6,IA-2,SI-14,SI-3,SI-4</t>
  </si>
  <si>
    <t>T1542.003</t>
  </si>
  <si>
    <t>Bootkit</t>
  </si>
  <si>
    <t>3.6,4.1,4.7,5.3,5.4,6.1,6.2,6.8</t>
  </si>
  <si>
    <t>T1543.002</t>
  </si>
  <si>
    <t>Systemd Service</t>
  </si>
  <si>
    <t>2.3,2.5,3.3,4.1,4.7,5.3,5.4,6.1,6.2,6.8</t>
  </si>
  <si>
    <t>AC-2,AC-3,AC-5,AC-6,CA-7,CM-11,CM-2,CM-3,CM-5,CM-6,IA-2,SA-22,SI-16,SI-3,SI-4,SI-7</t>
  </si>
  <si>
    <t>T1574.007</t>
  </si>
  <si>
    <t>Path Interception by PATH Environment Variable</t>
  </si>
  <si>
    <t>2.5,2.6,4.1,6.1,6.2,6.8,16.13,18.3,18.5</t>
  </si>
  <si>
    <t>AC-2,AC-3,AC-4,AC-5,AC-6,CA-7,CA-8,CM-2,CM-6,CM-7,CM-8,RA-5,SI-10,SI-3,SI-4,SI-7</t>
  </si>
  <si>
    <t>Domain Name: Active DNS, Domain Name: Domain Registration, Domain Name: Passive DNS, Internet Scan: Response Content, Internet Scan: Response Metadata</t>
  </si>
  <si>
    <t>T1574.009</t>
  </si>
  <si>
    <t>Path Interception by Unquoted Path</t>
  </si>
  <si>
    <t>T1558.004</t>
  </si>
  <si>
    <t>AS-REP Roasting</t>
  </si>
  <si>
    <t>4.1,4.7,5.2,18.3,18.5,3.10</t>
  </si>
  <si>
    <t>AC-16,AC-17,AC-18,AC-19,AC-2,AC-3,CA-7,CA-8,CM-2,CM-6,IA-2,IA-5,RA-5,SA-11,SA-15,SC-4,SI-12,SI-3,SI-4,SI-7</t>
  </si>
  <si>
    <t>Command: Command Execution, Process: Process Termination, Sensor Health: Host Status, Service: Service Metadata, Windows Registry: Windows Registry Key Deletion, Windows Registry: Windows Registry Key Modification</t>
  </si>
  <si>
    <t>T1562.004</t>
  </si>
  <si>
    <t>Disable or Modify System Firewall</t>
  </si>
  <si>
    <t>Command: Command Execution, File: File Modification, Process: Process Creation, Script: Script Execution</t>
  </si>
  <si>
    <t>T1574.008</t>
  </si>
  <si>
    <t>Path Interception by Search Order Hijacking</t>
  </si>
  <si>
    <t>Domain Name: Active DNS, Domain Name: Domain Registration, Domain Name: Passive DNS</t>
  </si>
  <si>
    <t>T1556.001</t>
  </si>
  <si>
    <t>Domain Controller Authentication</t>
  </si>
  <si>
    <t>2.6,4.1,4.7,5.1,5.3,5.4,5.5,6.1,6.2,6.4,6.5,6.8</t>
  </si>
  <si>
    <t>AC-2,AC-20,AC-3,AC-5,AC-6,AC-7,CA-7,CM-5,CM-6,IA-2,IA-5,SC-39,SI-4,SI-7</t>
  </si>
  <si>
    <t>Module: Module Load, Process: Process Creation, Script: Script Execution</t>
  </si>
  <si>
    <t>T1053.003</t>
  </si>
  <si>
    <t>Cron</t>
  </si>
  <si>
    <t>4.7,5.3,5.4,6.1,6.2,6.8,8.1,8.11,8.2,8.5,8.9,18.3,18.5,8.10</t>
  </si>
  <si>
    <t>AC-2,AC-3,AC-5,AC-6,CA-8,CM-5,IA-2,RA-5,SI-4</t>
  </si>
  <si>
    <t>File: File Metadata, File: File Modification, Module: Module Load, Process: OS API Execution, Process: Process Access, Process: Process Modification</t>
  </si>
  <si>
    <t>T1550.001</t>
  </si>
  <si>
    <t>Use Alternate Authentication Material</t>
  </si>
  <si>
    <t>Application Access Token</t>
  </si>
  <si>
    <t>2.3,2.5,3.11,4.1,18.3,18.5</t>
  </si>
  <si>
    <t>AC-16,AC-17,AC-19,AC-20,CA-8,CM-10,CM-11,CM-2,CM-6,IA-2,IA-4,SC-28,SC-8,SI-12,SI-4,SI-7</t>
  </si>
  <si>
    <t>Command: Command Execution, File: File Metadata, File: File Modification, Module: Module Load, Process: Process Creation, Windows Registry: Windows Registry Key Creation, Windows Registry: Windows Registry Key Modification</t>
  </si>
  <si>
    <t>T1052</t>
  </si>
  <si>
    <t>Exfiltration Over Physical Medium</t>
  </si>
  <si>
    <t>2.3,2.5,4.1,10.3,18.3,18.5</t>
  </si>
  <si>
    <t>AC-16,AC-2,AC-20,AC-23,AC-3,AC-6,CA-7,CM-2,CM-6,CM-7,CM-8,MP-7,RA-5,SA-8,SC-28,SC-41,SI-3,SI-4,SR-4</t>
  </si>
  <si>
    <t>T1052.001</t>
  </si>
  <si>
    <t>Exfiltration over USB</t>
  </si>
  <si>
    <t>T1059.008</t>
  </si>
  <si>
    <t>Network Device CLI</t>
  </si>
  <si>
    <t>2.7,4.1,4.7,5.3,5.4,6.1,6.2,6.8,12.2,12.5</t>
  </si>
  <si>
    <t>AC-17,AC-2,AC-3,AC-5,AC-6,CM-2,CM-5,CM-6,IA-2,IA-8,SI-10,SI-16,SI-3,SI-4,SI-7</t>
  </si>
  <si>
    <t>Application Log: Application Log Content, Command: Command Execution, Group: Group Enumeration, Group: Group Metadata, Process: Process Creation</t>
  </si>
  <si>
    <t>T1221</t>
  </si>
  <si>
    <t>Template Injection</t>
  </si>
  <si>
    <t>2.3,2.7,4.1,4.8,13.3,13.8,14.1,14.2,14.6,18.3,18.5</t>
  </si>
  <si>
    <t>CA-7,CM-2,CM-6,CM-7,CM-8,RA-5,SC-44,SC-7,SI-10,SI-2,SI-3,SI-4,SI-7,SI-8</t>
  </si>
  <si>
    <t>Command: Command Execution, File: File Modification, Process: OS API Execution, Process: Process Creation, Process: Process Termination, Service: Service Metadata, Windows Registry: Windows Registry Key Modification</t>
  </si>
  <si>
    <t>T1542.004</t>
  </si>
  <si>
    <t>ROMMONkit</t>
  </si>
  <si>
    <t>4.1,13.3,13.8,18.3,18.5</t>
  </si>
  <si>
    <t>AC-3,AC-6,CA-7,CA-8,CM-2,CM-3,CM-5,CM-6,CM-7,CM-8,IA-7,RA-5,RA-9,SA-10,SA-11,SC-34,SC-7,SI-2,SI-4,SI-7</t>
  </si>
  <si>
    <t>T1550.002</t>
  </si>
  <si>
    <t>Pass the Hash</t>
  </si>
  <si>
    <t>4.1,4.7,5.2,5.3,5.4,6.1,6.2,7.1,7.2,7.3,7.5,18.3,18.5</t>
  </si>
  <si>
    <t>AC-2,AC-3,AC-5,AC-6,CM-5,CM-6,IA-2,SI-2</t>
  </si>
  <si>
    <t>Command: Command Execution, File: File Metadata, File: File Modification, Process: Process Creation</t>
  </si>
  <si>
    <t>T1484</t>
  </si>
  <si>
    <t>Domain Policy Modification</t>
  </si>
  <si>
    <t>4.1,4.7,5.3,5.4,5.5,6.1,6.2,6.8,18.3,18.5</t>
  </si>
  <si>
    <t>AC-2,AC-3,AC-4,AC-5,AC-6,CA-8,CM-2,CM-5,CM-6,CM-7,IA-2,RA-5,SI-4</t>
  </si>
  <si>
    <t>T1136.001</t>
  </si>
  <si>
    <t>Local Account</t>
  </si>
  <si>
    <t>4.7,5.3,5.4,6.1,6.2,6.4,6.5</t>
  </si>
  <si>
    <t>AC-2,AC-20,AC-3,AC-5,AC-6,CM-5,CM-6,IA-2,IA-5,SI-4,SI-7</t>
  </si>
  <si>
    <t>Command: Command Execution, File: File Creation, File: File Modification, Process: Process Creation, Windows Registry: Windows Registry Key Creation, Windows Registry: Windows Registry Key Modification</t>
  </si>
  <si>
    <t>T1053.001</t>
  </si>
  <si>
    <t>At (Linux)</t>
  </si>
  <si>
    <t>4.7,5.3,5.4,6.1,6.2,6.8,8.1,8.11,8.2,8.3,8.5,8.9,18.3,18.5,8.10</t>
  </si>
  <si>
    <t>T1036.005</t>
  </si>
  <si>
    <t>Match Legitimate Name or Location</t>
  </si>
  <si>
    <t>T1195.002</t>
  </si>
  <si>
    <t>Compromise Software Supply Chain</t>
  </si>
  <si>
    <t>T1574.010</t>
  </si>
  <si>
    <t>Services File Permissions Weakness</t>
  </si>
  <si>
    <t>4.1,4.7,5.3,5.4,6.1,6.2,6.8,16.13,18.3,18.5</t>
  </si>
  <si>
    <t>AC-2,AC-3,AC-4,AC-5,AC-6,CA-8,CM-2,CM-5,CM-6,IA-2,RA-5,SI-4</t>
  </si>
  <si>
    <t>Internet Scan: Response Content, Internet Scan: Response Metadata</t>
  </si>
  <si>
    <t>T1556.004</t>
  </si>
  <si>
    <t>Network Device Authentication</t>
  </si>
  <si>
    <t>4.1,4.7,5.2,5.3,5.4,6.1,6.2,6.4,6.5,6.8,12.2</t>
  </si>
  <si>
    <t>AC-2,AC-20,AC-3,AC-5,AC-6,AC-7,CM-2,CM-5,CM-6,IA-2,IA-5,SI-4,SI-7</t>
  </si>
  <si>
    <t>Command: Command Execution, File: File Creation, Process: Process Creation, Script: Script Execution</t>
  </si>
  <si>
    <t>T1547.011</t>
  </si>
  <si>
    <t>Plist Modification</t>
  </si>
  <si>
    <t>3.3,4.1,5.4,6.1,6.2,6.8,14.3,14.4</t>
  </si>
  <si>
    <t>AC-16,AC-17,AC-3,AC-6,CA-7,CM-2,CM-3,CM-5,CM-6,CM-7,SA-10,SA-11,SA-8,SI-4,SI-7</t>
  </si>
  <si>
    <t>Active Directory: Active Directory Credential Request, Logon Session: Logon Session Creation, User Account: User Account Authentication</t>
  </si>
  <si>
    <t>T1565.003</t>
  </si>
  <si>
    <t>Runtime Data Manipulation</t>
  </si>
  <si>
    <t>3.12,3.3,4.4,5.4,6.1,6.2,6.8,11.3,11.4,12.2,12.8,16.8</t>
  </si>
  <si>
    <t>AC-3,AC-4,CA-7,CM-6,CM-7,CP-9,SC-28,SC-4,SC-46,SC-7,SI-16,SI-4</t>
  </si>
  <si>
    <t>Command: Command Execution, File: File Modification, Process: Process Creation, Service: Service Creation, Windows Registry: Windows Registry Key Modification</t>
  </si>
  <si>
    <t>T1195.001</t>
  </si>
  <si>
    <t>Compromise Software Dependencies and Development Tools</t>
  </si>
  <si>
    <t>Application Log: Application Log Content, Command: Command Execution, Container: Container Creation, Container: Container Start, Image: Image Creation, Instance: Instance Creation, Instance: Instance Start</t>
  </si>
  <si>
    <t>T1059.003</t>
  </si>
  <si>
    <t>Windows Command Shell</t>
  </si>
  <si>
    <t>AC-17,AC-2,AC-3,AC-6,CM-2,CM-6,SI-10,SI-16,SI-3,SI-4,SI-7</t>
  </si>
  <si>
    <t>T1505.001</t>
  </si>
  <si>
    <t>SQL Stored Procedures</t>
  </si>
  <si>
    <t>CA-8,CM-11,CM-2,CM-6,CM-8,RA-5,SA-10,SA-11,SI-14,SI-7,SR-11,SR-4,SR-5,SR-6</t>
  </si>
  <si>
    <t>Application Log: Application Log Content, Network Traffic: Network Traffic Content, Network Traffic: Network Traffic Flow</t>
  </si>
  <si>
    <t>T1548.003</t>
  </si>
  <si>
    <t>Sudo and Sudo Caching</t>
  </si>
  <si>
    <t>3.3,4.1,5.4,6.1,6.2,6.8,18.3,18.5</t>
  </si>
  <si>
    <t>AC-16,AC-2,AC-3,AC-5,AC-6,CA-7,CM-2,CM-5,CM-6,CM-7,IA-2,RA-5,SI-4</t>
  </si>
  <si>
    <t>User Account: User Account Authentication</t>
  </si>
  <si>
    <t>T1552.005</t>
  </si>
  <si>
    <t>Cloud Instance Metadata API</t>
  </si>
  <si>
    <t>2.3,2.5,4.1,4.2,4.5,4.8,13.4,18.3,18.5,13.10</t>
  </si>
  <si>
    <t>AC-16,AC-20,AC-3,AC-4,CA-7,CM-6,CM-7,IA-3,IA-4,SC-7,SI-10,SI-15,SI-4</t>
  </si>
  <si>
    <t>Command: Command Execution, File: File Access, Process: OS API Execution</t>
  </si>
  <si>
    <t>T1003.007</t>
  </si>
  <si>
    <t>Proc Filesystem</t>
  </si>
  <si>
    <t>3.3,4.7,5.2,5.3,5.4,6.1,6.2,6.8</t>
  </si>
  <si>
    <t>T1098.004</t>
  </si>
  <si>
    <t>SSH Authorized Keys</t>
  </si>
  <si>
    <t>2.3,2.5,3.3,4.1,4.8,5.4,6.1,6.2,6.8,7.6,18.3,18.5,16.10</t>
  </si>
  <si>
    <t>AC-3,CM-2,CM-6,CM-7,CM-8,RA-5,SC-12,SI-3,SI-4</t>
  </si>
  <si>
    <t>Application Log: Application Log Content, Command: Command Execution, User Account: User Account Authentication</t>
  </si>
  <si>
    <t>T1048.001</t>
  </si>
  <si>
    <t>Exfiltration Over Symmetric Encrypted Non-C2 Protocol</t>
  </si>
  <si>
    <t>AC-3,AC-4,CA-7,CM-2,CM-6,CM-7,SC-46,SC-7,SI-10,SI-15,SI-3,SI-4</t>
  </si>
  <si>
    <t>T1552.006</t>
  </si>
  <si>
    <t>Group Policy Preferences</t>
  </si>
  <si>
    <t>3.1,3.2,4.1,7.1,7.2,7.3,7.5,18.3,18.5</t>
  </si>
  <si>
    <t>AC-2,AC-5,AC-6,CA-8,CM-2,CM-6,IA-2,IA-5,RA-5,SA-11,SA-15,SI-2,SI-4</t>
  </si>
  <si>
    <t>Command: Command Execution, Process: Process Access</t>
  </si>
  <si>
    <t>T1036.003</t>
  </si>
  <si>
    <t>Rename System Utilities</t>
  </si>
  <si>
    <t>3.3,4.1,6.1,6.2,6.8</t>
  </si>
  <si>
    <t>AC-2,AC-3,AC-6,CA-7,CM-2,CM-6,SI-3,SI-4</t>
  </si>
  <si>
    <t>File: File Metadata, Image: Image Metadata, Process: Process Metadata</t>
  </si>
  <si>
    <t>T1550.003</t>
  </si>
  <si>
    <t>Pass the Ticket</t>
  </si>
  <si>
    <t>AC-2,AC-3,AC-5,AC-6,CA-7,CM-2,CM-5,CM-6,IA-2,IA-5,SI-4</t>
  </si>
  <si>
    <t>T1562.002</t>
  </si>
  <si>
    <t>Disable Windows Event Logging</t>
  </si>
  <si>
    <t>T1547.004</t>
  </si>
  <si>
    <t>Winlogon Helper DLL</t>
  </si>
  <si>
    <t>2.5,2.6,4.7,5.3,5.4,6.1,6.2,6.8</t>
  </si>
  <si>
    <t>AC-17,AC-2,AC-3,AC-5,AC-6,CM-5,CM-7,IA-2,SI-10,SI-14,SI-16,SI-4,SI-7</t>
  </si>
  <si>
    <t>Command: Command Execution, File: File Metadata, File: File Modification, Process: OS API Execution, Process: Process Creation, Process: Process Metadata, Windows Registry: Windows Registry Key Modification</t>
  </si>
  <si>
    <t>T1218.003</t>
  </si>
  <si>
    <t>CMSTP</t>
  </si>
  <si>
    <t>Module: Module Load, Process: Process Creation</t>
  </si>
  <si>
    <t>T1114</t>
  </si>
  <si>
    <t>Email Collection</t>
  </si>
  <si>
    <t>6.3,6.5,18.3,18.5,3.10</t>
  </si>
  <si>
    <t>AC-16,AC-17,AC-19,AC-20,AC-3,AC-4,CM-2,CM-6,IA-2,IA-5,SC-7,SI-12,SI-4,SI-7</t>
  </si>
  <si>
    <t>T1003.008</t>
  </si>
  <si>
    <t>/etc/passwd and /etc/shadow</t>
  </si>
  <si>
    <t>T1110.004</t>
  </si>
  <si>
    <t>Credential Stuffing</t>
  </si>
  <si>
    <t>T1574.005</t>
  </si>
  <si>
    <t>Executable Installer File Permissions Weakness</t>
  </si>
  <si>
    <t>Instance: Instance Modification, Instance: Instance Start, Instance: Instance Stop</t>
  </si>
  <si>
    <t>T1110.001</t>
  </si>
  <si>
    <t>Password Guessing</t>
  </si>
  <si>
    <t>Command: Command Execution, Logon Session: Logon Session Creation, Network Traffic: Network Connection Creation</t>
  </si>
  <si>
    <t>T1218.009</t>
  </si>
  <si>
    <t>Regsvcs/Regasm</t>
  </si>
  <si>
    <t>T1087.002</t>
  </si>
  <si>
    <t>Drive: Drive Creation, File: File Access, File: File Creation, Process: Process Creation</t>
  </si>
  <si>
    <t>T1187</t>
  </si>
  <si>
    <t>Forced Authentication</t>
  </si>
  <si>
    <t>4.2,4.4,4.7,5.2,7.6,7.7,13.4,18.2,18.3</t>
  </si>
  <si>
    <t>AC-3,AC-4,CA-7,CM-2,CM-6,CM-7,SC-7,SI-10,SI-15,SI-4</t>
  </si>
  <si>
    <t>T1204.001</t>
  </si>
  <si>
    <t>Malicious Link</t>
  </si>
  <si>
    <t>AC-4,CA-7,CM-2,CM-6,CM-7,SC-44,SC-7,SI-2,SI-3,SI-4,SI-8</t>
  </si>
  <si>
    <t>T1222.001</t>
  </si>
  <si>
    <t>Windows File and Directory Permissions Modification</t>
  </si>
  <si>
    <t>Application Log: Application Log Content, File: File Creation, File: File Modification, Network Traffic: Network Traffic Content</t>
  </si>
  <si>
    <t>T1559.002</t>
  </si>
  <si>
    <t>Dynamic Data Exchange</t>
  </si>
  <si>
    <t>AC-4,AC-6,CM-10,CM-2,CM-6,CM-7,CM-8,RA-5,SC-18,SC-3,SC-7,SI-2,SI-3,SI-4</t>
  </si>
  <si>
    <t>Command: Command Execution, Firewall: Firewall Disable, Firewall: Firewall Rule Modification, Windows Registry: Windows Registry Key Modification</t>
  </si>
  <si>
    <t>T1567</t>
  </si>
  <si>
    <t>Exfiltration Over Web Service</t>
  </si>
  <si>
    <t>2.3,2.5,9.3</t>
  </si>
  <si>
    <t>AC-16,AC-2,AC-20,AC-23,AC-3,AC-4,AC-6,CA-3,CA-7,SA-8,SA-9,SC-28,SC-31,SC-7,SI-3,SI-4,SR-4</t>
  </si>
  <si>
    <t>T1055.008</t>
  </si>
  <si>
    <t>Ptrace System Calls</t>
  </si>
  <si>
    <t>Module: Module Load, Process: OS API Execution</t>
  </si>
  <si>
    <t>T1556.003</t>
  </si>
  <si>
    <t>Pluggable Authentication Modules</t>
  </si>
  <si>
    <t>4.1,4.7,5.3,5.4,6.1,6.2,6.4,6.5,6.8</t>
  </si>
  <si>
    <t>AC-2,AC-20,AC-3,AC-5,AC-6,AC-7,CM-5,CM-6,IA-2,IA-5,SI-4,SI-7</t>
  </si>
  <si>
    <t>T1222.002</t>
  </si>
  <si>
    <t>Linux and Mac File and Directory Permissions Modification</t>
  </si>
  <si>
    <t>T1505.003</t>
  </si>
  <si>
    <t>Web Shell</t>
  </si>
  <si>
    <t>AC-2,AC-3,AC-5,AC-6,CM-2,CM-6,RA-5,SI-4</t>
  </si>
  <si>
    <t>Cloud Storage: Cloud Storage Creation, Cloud Storage: Cloud Storage Modification, Snapshot: Snapshot Creation, Snapshot: Snapshot Modification</t>
  </si>
  <si>
    <t>T1566.002</t>
  </si>
  <si>
    <t>Spearphishing Link</t>
  </si>
  <si>
    <t>2.3,9.3,14.1,14.2,14.6</t>
  </si>
  <si>
    <t>AC-4,CA-7,CM-2,CM-6,IA-9,SC-20,SC-44,SC-7,SI-3,SI-4,SI-8</t>
  </si>
  <si>
    <t>Command: Command Execution, File: File Creation, File: File Metadata, Named Pipe: Named Pipe Metadata, Network Share: Network Share Access, Network Traffic: Network Traffic Content, Network Traffic: Network Traffic Flow, Process: Process Creation</t>
  </si>
  <si>
    <t>T1098.002</t>
  </si>
  <si>
    <t>Exchange Email Delegate Permissions</t>
  </si>
  <si>
    <t>3.3,4.7,5.3,5.4,6.1,6.2,6.3,6.4,6.5</t>
  </si>
  <si>
    <t>File: File Creation, Network Traffic: Network Connection Creation, Network Traffic: Network Traffic Content, Network Traffic: Network Traffic Flow</t>
  </si>
  <si>
    <t>T1059.002</t>
  </si>
  <si>
    <t>AppleScript</t>
  </si>
  <si>
    <t>2.5,2.7,4.1</t>
  </si>
  <si>
    <t>AC-17,AC-2,AC-3,AC-6,CM-2,CM-6,IA-9,SI-10,SI-16,SI-3,SI-4,SI-7,SR-11,SR-4,SR-5,SR-6</t>
  </si>
  <si>
    <t>T1578.003</t>
  </si>
  <si>
    <t>Modify Cloud Compute Infrastructure</t>
  </si>
  <si>
    <t>Delete Cloud Instance</t>
  </si>
  <si>
    <t>4.7,5.3,5.4,6.1,6.2,6.8,18.3,18.5</t>
  </si>
  <si>
    <t>AC-2,AC-3,AC-5,AC-6,CA-8,CM-5,IA-2,IA-4,IA-6,RA-5,SI-4</t>
  </si>
  <si>
    <t>Domain Name: Active DNS, Domain Name: Passive DNS</t>
  </si>
  <si>
    <t>T1020.001</t>
  </si>
  <si>
    <t>Traffic Duplication</t>
  </si>
  <si>
    <t>3.10,4.2,4.6</t>
  </si>
  <si>
    <t>AC-16,AC-17,AC-18,AC-19,AC-20,AC-4,CA-3,CM-2,CM-6,CM-8,SC-4,SC-7,SC-8,SI-12,SI-4,SI-7</t>
  </si>
  <si>
    <t>T1578</t>
  </si>
  <si>
    <t>T1546.008</t>
  </si>
  <si>
    <t>Accessibility Features</t>
  </si>
  <si>
    <t>2.5,4.1,4.2,12.2,12.7,13.5,18.3,18.5,13.10</t>
  </si>
  <si>
    <t>CM-10,CM-6,CM-7,SI-10,SI-4,SI-7</t>
  </si>
  <si>
    <t>Command: Command Execution, Module: Module Load, Windows Registry: Windows Registry Key Modification</t>
  </si>
  <si>
    <t>T1560.001</t>
  </si>
  <si>
    <t>Archive via Utility</t>
  </si>
  <si>
    <t>Firewall: Firewall Disable, Firewall: Firewall Rule Modification</t>
  </si>
  <si>
    <t>T1110.002</t>
  </si>
  <si>
    <t>Password Cracking</t>
  </si>
  <si>
    <t>4.7,5.2,6.3,6.4,6.5</t>
  </si>
  <si>
    <t>Application Log: Application Log Content</t>
  </si>
  <si>
    <t>T1546.006</t>
  </si>
  <si>
    <t>LC_LOAD_DYLIB Addition</t>
  </si>
  <si>
    <t>2.5,2.6,4.1,18.3,18.5</t>
  </si>
  <si>
    <t>CM-2,CM-6,CM-7,CM-8,IA-9,SI-10,SI-2,SI-3,SI-4,SI-7,SR-11,SR-4,SR-5,SR-6</t>
  </si>
  <si>
    <t>T1547.007</t>
  </si>
  <si>
    <t>Re-opened Applications</t>
  </si>
  <si>
    <t>2.3,4.1,4.8,7.7,14.3,14.4,18.3,18.5</t>
  </si>
  <si>
    <t>AC-16,AC-3,CM-2,CM-3,CM-5,CM-6,CM-7,CM-8,RA-5,SI-3,SI-4</t>
  </si>
  <si>
    <t>Command: Command Execution, File: File Modification, Process: Process Creation, Process: Process Metadata</t>
  </si>
  <si>
    <t>T1578.001</t>
  </si>
  <si>
    <t>Create Snapshot</t>
  </si>
  <si>
    <t>T1578.002</t>
  </si>
  <si>
    <t>Create Cloud Instance</t>
  </si>
  <si>
    <t>T1098.003</t>
  </si>
  <si>
    <t>Add Office 365 Global Administrator Role</t>
  </si>
  <si>
    <t>3.3,4.7,5.3,5.4,6.1,6.2,6.3,6.5</t>
  </si>
  <si>
    <t>T1539</t>
  </si>
  <si>
    <t>Steal Web Session Cookie</t>
  </si>
  <si>
    <t>4.1,6.3,14.1,14.2,14.3,14.6,18.3,18.5</t>
  </si>
  <si>
    <t>AC-20,AC-3,AC-6,CA-7,CM-2,CM-6,IA-2,IA-5,SI-3,SI-4</t>
  </si>
  <si>
    <t>Command: Command Execution, File: File Creation, File: File Metadata, File: File Modification, Module: Module Load, Process: Process Creation, WMI: WMI Creation, Windows Registry: Windows Registry Key Modification</t>
  </si>
  <si>
    <t>T1574.001</t>
  </si>
  <si>
    <t>DLL Search Order Hijacking</t>
  </si>
  <si>
    <t>2.5,2.6,4.1,16.13,18.3,18.5</t>
  </si>
  <si>
    <t>CA-8,CM-2,CM-6,CM-7,RA-5,SI-10,SI-3,SI-4,SI-7</t>
  </si>
  <si>
    <t>Snapshot: Snapshot Creation</t>
  </si>
  <si>
    <t>T1546.013</t>
  </si>
  <si>
    <t>PowerShell Profile</t>
  </si>
  <si>
    <t>2.7,4.1,5.4,6.1,6.2,6.8,18.3,18.5</t>
  </si>
  <si>
    <t>AC-3,AC-6,CA-7,CM-10,CM-2,CM-6,IA-9,SI-3,SI-4,SI-7</t>
  </si>
  <si>
    <t>T1218.004</t>
  </si>
  <si>
    <t>InstallUtil</t>
  </si>
  <si>
    <t>Network Traffic: Network Connection Creation, Network Traffic: Network Traffic Content, Process: Process Creation</t>
  </si>
  <si>
    <t>T1078.001</t>
  </si>
  <si>
    <t>Default Accounts</t>
  </si>
  <si>
    <t>4.7,5.2</t>
  </si>
  <si>
    <t>AC-2,AC-5,AC-6,CA-7,SA-10,SA-11,SA-15,SA-16,SA-17,SA-3,SA-4,SA-8,SC-28,SI-4</t>
  </si>
  <si>
    <t>Command: Command Execution, File: File Access, Process: Process Creation</t>
  </si>
  <si>
    <t>T1218.008</t>
  </si>
  <si>
    <t>Odbcconf</t>
  </si>
  <si>
    <t>Command: Command Execution, File: File Metadata, Process: Process Creation</t>
  </si>
  <si>
    <t>T1562.007</t>
  </si>
  <si>
    <t>Disable or Modify Cloud Firewall</t>
  </si>
  <si>
    <t>3.3,4.1,4.7,5.3,5.4,6.1,6.2,6.8,18.3,18.5</t>
  </si>
  <si>
    <t>AC-2,AC-3,AC-5,AC-6,CM-5,IA-2</t>
  </si>
  <si>
    <t>File: File Modification, Firmware: Firmware Modification, Windows Registry: Windows Registry Key Modification</t>
  </si>
  <si>
    <t>T1070.003</t>
  </si>
  <si>
    <t>Clear Command History</t>
  </si>
  <si>
    <t>3.3,4.1,5.4,6.1,6.2,6.8</t>
  </si>
  <si>
    <t>AC-2,AC-3,AC-5,AC-6,CA-7,CM-2,CM-6,SI-3,SI-4,SI-7</t>
  </si>
  <si>
    <t>T1218.002</t>
  </si>
  <si>
    <t>Control Panel</t>
  </si>
  <si>
    <t>2.5,2.7,4.1,6.1,6.2,6.8</t>
  </si>
  <si>
    <t>AC-3,CA-7,CM-11,CM-2,CM-6,CM-7,SI-10,SI-16,SI-3,SI-4,SI-7</t>
  </si>
  <si>
    <t>Network Traffic: Network Connection Creation, Network Traffic: Network Traffic Content, Network Traffic: Network Traffic Flow, Process: Process Creation</t>
  </si>
  <si>
    <t>T1114.002</t>
  </si>
  <si>
    <t>Remote Email Collection</t>
  </si>
  <si>
    <t>6.3,6.4,6.5,3.10</t>
  </si>
  <si>
    <t>AC-16,AC-17,AC-19,AC-20,AC-3,AC-4,CM-2,CM-6,IA-2,IA-5,SI-12,SI-4,SI-7</t>
  </si>
  <si>
    <t>T1574.012</t>
  </si>
  <si>
    <t>COR_PROFILER</t>
  </si>
  <si>
    <t>2.5,2.6,4.1,4.7,5.3,5.4,6.1,6.2,6.8</t>
  </si>
  <si>
    <t>AC-2,AC-3,AC-5,AC-6,CM-5,CM-7,IA-2,SI-10,SI-7</t>
  </si>
  <si>
    <t>T1218.001</t>
  </si>
  <si>
    <t>Compiled HTML File</t>
  </si>
  <si>
    <t>2.3,2.5,2.7,9.3,9.6</t>
  </si>
  <si>
    <t>CM-11,CM-2,CM-6,CM-7,SC-18,SI-10,SI-16,SI-3,SI-4,SI-7</t>
  </si>
  <si>
    <t>T1218.007</t>
  </si>
  <si>
    <t>Msiexec</t>
  </si>
  <si>
    <t>2.7,4.1,4.7,5.3,5.4,6.1,6.2,6.8</t>
  </si>
  <si>
    <t>AC-2,AC-3,AC-5,AC-6,CM-2,CM-5,CM-6,CM-7,IA-2</t>
  </si>
  <si>
    <t>T1558.001</t>
  </si>
  <si>
    <t>Golden Ticket</t>
  </si>
  <si>
    <t>AC-2,AC-3,AC-5,AC-6,CM-2,CM-5,CM-6,IA-2,IA-5</t>
  </si>
  <si>
    <t>T1071.002</t>
  </si>
  <si>
    <t>File Transfer Protocols</t>
  </si>
  <si>
    <t>Logon Session: Logon Session Creation, User Account: User Account Authentication</t>
  </si>
  <si>
    <t>T1550</t>
  </si>
  <si>
    <t>4.7,5.2,5.3,5.4,6.1,6.2</t>
  </si>
  <si>
    <t>Command: Command Execution, File: File Access, User Account: User Account Authentication</t>
  </si>
  <si>
    <t>T1137.001</t>
  </si>
  <si>
    <t>Office Template Macros</t>
  </si>
  <si>
    <t>2.3,2.7,4.1,4.8,9.4,18.3,18.5</t>
  </si>
  <si>
    <t>AC-6,CM-2,CM-6,CM-8,RA-5,SC-18,SC-44,SI-3,SI-4,SI-8</t>
  </si>
  <si>
    <t>File: File Access, File: File Creation, File: File Modification, Network Traffic: Network Traffic Content, Network Traffic: Network Traffic Flow</t>
  </si>
  <si>
    <t>T1071.003</t>
  </si>
  <si>
    <t>Mail Protocols</t>
  </si>
  <si>
    <t>T1574.004</t>
  </si>
  <si>
    <t>Dylib Hijacking</t>
  </si>
  <si>
    <t>4.1,6.1,6.2,6.8</t>
  </si>
  <si>
    <t>AC-2,AC-3,AC-4,AC-5,AC-6,CA-7,CM-2,CM-6,CM-8,RA-5,SI-3,SI-4,SI-7</t>
  </si>
  <si>
    <t>Instance: Instance Deletion</t>
  </si>
  <si>
    <t>T1053.006</t>
  </si>
  <si>
    <t>Systemd Timers</t>
  </si>
  <si>
    <t>AC-2,AC-3,AC-5,AC-6,CA-7,CM-5,IA-2,SI-4,SI-7</t>
  </si>
  <si>
    <t>T1218.010</t>
  </si>
  <si>
    <t>Regsvr32</t>
  </si>
  <si>
    <t>T1087.001</t>
  </si>
  <si>
    <t>T1547.003</t>
  </si>
  <si>
    <t>Time Providers</t>
  </si>
  <si>
    <t>AC-17,AC-3,AC-4,AC-6,CA-7,CM-2,CM-5,CM-6,SI-4,SI-7</t>
  </si>
  <si>
    <t>T1553.003</t>
  </si>
  <si>
    <t>SIP and Trust Provider Hijacking</t>
  </si>
  <si>
    <t>2.6,3.3,4.1,6.1,6.2,6.8</t>
  </si>
  <si>
    <t>AC-3,AC-6,CA-7,CM-2,CM-6,CM-7,SI-10,SI-3,SI-4,SI-7</t>
  </si>
  <si>
    <t>File: File Modification, Logon Session: Logon Session Creation, Process: OS API Execution, Process: Process Access</t>
  </si>
  <si>
    <t>T1059.004</t>
  </si>
  <si>
    <t>Unix Shell</t>
  </si>
  <si>
    <t>Driver: Driver Load</t>
  </si>
  <si>
    <t>T1543.001</t>
  </si>
  <si>
    <t>Launch Agent</t>
  </si>
  <si>
    <t>4.7,5.3,5.4,6.1,6.2,6.8</t>
  </si>
  <si>
    <t>T1546.002</t>
  </si>
  <si>
    <t>Screensaver</t>
  </si>
  <si>
    <t>2.3,2.5,4.1,4.8,18.3,18.5</t>
  </si>
  <si>
    <t>CM-2,CM-6,CM-7,CM-8,RA-5,SI-10,SI-3,SI-4,SI-7</t>
  </si>
  <si>
    <t>T1559.001</t>
  </si>
  <si>
    <t>Component Object Model</t>
  </si>
  <si>
    <t>AC-2,AC-3,AC-4,AC-5,AC-6,CM-2,CM-5,CM-6,IA-2,SC-18,SC-3,SC-7,SI-3</t>
  </si>
  <si>
    <t>Command: Command Execution, Sensor Health: Host Status</t>
  </si>
  <si>
    <t>T1606</t>
  </si>
  <si>
    <t>Forge Web Credentials</t>
  </si>
  <si>
    <t>AC-2,AC-3,AC-5,AC-6,MA-5,SC-17,SI-2</t>
  </si>
  <si>
    <t>Image: Image Creation, Network Traffic: Network Connection Creation, Network Traffic: Network Traffic Content, Network Traffic: Network Traffic Flow</t>
  </si>
  <si>
    <t>T1055.009</t>
  </si>
  <si>
    <t>Proc Memory</t>
  </si>
  <si>
    <t>3.3,4.1,6.1,6.2,6.8,13.2,13.7</t>
  </si>
  <si>
    <t>AC-3,AC-6,CA-7,SC-18,SC-7,SI-16,SI-2,SI-3,SI-4</t>
  </si>
  <si>
    <t>Driver: Driver Load, File: File Modification, Process: OS API Execution, Process: Process Creation, Process: Process Metadata, Windows Registry: Windows Registry Key Modification</t>
  </si>
  <si>
    <t>T1564.004</t>
  </si>
  <si>
    <t>NTFS File Attributes</t>
  </si>
  <si>
    <t>AC-16,AC-3,CA-7,SI-3,SI-4,SI-7</t>
  </si>
  <si>
    <t>T1562.008</t>
  </si>
  <si>
    <t>Disable Cloud Logs</t>
  </si>
  <si>
    <t>3.3,4.7,5.3,5.4,6.1,6.2,6.8,8.1,8.2,8.3</t>
  </si>
  <si>
    <t>Command: Command Execution, File: File Creation, Process: Process Creation, Service: Service Creation, Windows Registry: Windows Registry Key Modification</t>
  </si>
  <si>
    <t>T1087.004</t>
  </si>
  <si>
    <t>AC-2,AC-3,AC-5,AC-6,IA-2,IA-8</t>
  </si>
  <si>
    <t>T1134.002</t>
  </si>
  <si>
    <t>Create Process with Token</t>
  </si>
  <si>
    <t>Application Log: Application Log Content, Command: Command Execution, File: File Creation, File: File Modification, Module: Module Load, Process: Process Creation, Windows Registry: Windows Registry Key Creation, Windows Registry: Windows Registry Key Modification</t>
  </si>
  <si>
    <t>T1134.001</t>
  </si>
  <si>
    <t>Token Impersonation/Theft</t>
  </si>
  <si>
    <t>User Account: User Account Creation</t>
  </si>
  <si>
    <t>T1199</t>
  </si>
  <si>
    <t>Trusted Relationship</t>
  </si>
  <si>
    <t>3.12,4.1,4.4,12.2,12.8,15.7</t>
  </si>
  <si>
    <t>AC-3,AC-4,AC-6,AC-8,CM-6,CM-7,SC-46,SC-7</t>
  </si>
  <si>
    <t>Application Log: Application Log Content, Network Traffic: Network Traffic Content</t>
  </si>
  <si>
    <t>T1546.004</t>
  </si>
  <si>
    <t>.bash_profile and .bashrc</t>
  </si>
  <si>
    <t>AC-3,AC-6,CA-7,CM-2,CM-6,SI-3,SI-4,SI-7</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</si>
  <si>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</si>
  <si>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T1134.005</t>
  </si>
  <si>
    <t>SID-History Injection</t>
  </si>
  <si>
    <t>AC-20,AC-3,AC-4,AC-5,AC-6,CM-2,CM-6,SA-11,SA-17,SA-4,SA-8,SC-3</t>
  </si>
  <si>
    <t>T1114.003</t>
  </si>
  <si>
    <t>Email Forwarding Rule</t>
  </si>
  <si>
    <t>18.3,18.5,3.10</t>
  </si>
  <si>
    <t>AC-16,AC-17,AC-19,AC-20,AC-4,CM-6,SC-43,SC-7,SI-12,SI-4,SI-7</t>
  </si>
  <si>
    <t>T1547.009</t>
  </si>
  <si>
    <t>Shortcut Modification</t>
  </si>
  <si>
    <t>AC-17,AC-2,AC-3,AC-5,AC-6,CM-5,IA-2,SI-4</t>
  </si>
  <si>
    <t>Active Directory: Active Directory Credential Request, Application Log: Application Log Content, Logon Session: Logon Session Creation, User Account: User Account Authentication, Web Credential: Web Credential Usage</t>
  </si>
  <si>
    <t>T1491</t>
  </si>
  <si>
    <t>Defacement</t>
  </si>
  <si>
    <t>T1561.001</t>
  </si>
  <si>
    <t>Disk Content Wipe</t>
  </si>
  <si>
    <t>T1561.002</t>
  </si>
  <si>
    <t>Disk Structure Wipe</t>
  </si>
  <si>
    <t>T1547.012</t>
  </si>
  <si>
    <t>Print Processors</t>
  </si>
  <si>
    <t>4.7,5.3,5.4,6.8</t>
  </si>
  <si>
    <t>T1127.001</t>
  </si>
  <si>
    <t>MSBuild</t>
  </si>
  <si>
    <t>CM-2,CM-6,CM-8,RA-5,SI-4</t>
  </si>
  <si>
    <t>T1025</t>
  </si>
  <si>
    <t>Data from Removable Media</t>
  </si>
  <si>
    <t>AC-16,AC-2,AC-23,AC-3,AC-6,CM-12,CP-9,MP-7,SA-8,SC-13,SC-28,SC-38,SC-41,SI-3,SI-4</t>
  </si>
  <si>
    <t>T1092</t>
  </si>
  <si>
    <t>Communication Through Removable Media</t>
  </si>
  <si>
    <t>2.3,2.5,4.1,4.8,10.3,18.3,18.5</t>
  </si>
  <si>
    <t>CM-2,CM-6,CM-7,CM-8,MP-7,RA-5,SI-3,SI-4</t>
  </si>
  <si>
    <t>T1491.002</t>
  </si>
  <si>
    <t>External Defacement</t>
  </si>
  <si>
    <t>T1491.001</t>
  </si>
  <si>
    <t>Internal Defacement</t>
  </si>
  <si>
    <t>Network Traffic: Network Traffic Content, Network Traffic: Network Traffic Flow, Sensor Health: Host Status</t>
  </si>
  <si>
    <t>T1564.006</t>
  </si>
  <si>
    <t>Run Virtual Instance</t>
  </si>
  <si>
    <t>2.3,2.5,4.1,4.8,7.7,18.3,18.5</t>
  </si>
  <si>
    <t>CM-2,CM-6,CM-7,CM-8,SI-10,SI-4,SI-7</t>
  </si>
  <si>
    <t>Command: Command Execution, File: File Access, Network Traffic: Network Traffic Content, Network Traffic: Network Traffic Flow</t>
  </si>
  <si>
    <t>T1137.003</t>
  </si>
  <si>
    <t>Outlook Forms</t>
  </si>
  <si>
    <t>7.1,7.2,7.3,7.4,7.5,18.3,18.5</t>
  </si>
  <si>
    <t>AC-6,CM-2,CM-6,SC-18,SC-44,SI-2,SI-8</t>
  </si>
  <si>
    <t>T1565.002</t>
  </si>
  <si>
    <t>Transmitted Data Manipulation</t>
  </si>
  <si>
    <t>11.3,3.10</t>
  </si>
  <si>
    <t>AC-16,AC-17,AC-18,AC-19,AC-20,CM-2,CM-6,CM-8,SC-4,SI-12,SI-4,SI-7</t>
  </si>
  <si>
    <t>T1554</t>
  </si>
  <si>
    <t>Compromise Client Software Binary</t>
  </si>
  <si>
    <t>2.7,4.1</t>
  </si>
  <si>
    <t>CA-8,CM-2,CM-6,IA-9,SI-7,SR-11,SR-4,SR-5,SR-6</t>
  </si>
  <si>
    <t>T1055.001</t>
  </si>
  <si>
    <t>Dynamic-link Library Injection</t>
  </si>
  <si>
    <t>4.1,13.2,13.7</t>
  </si>
  <si>
    <t>AC-6,SC-18,SC-7,SI-2,SI-3,SI-4</t>
  </si>
  <si>
    <t>T1037.002</t>
  </si>
  <si>
    <t>Logon Script (Mac)</t>
  </si>
  <si>
    <t>AC-3,CA-7,CM-2,CM-6,SI-3,SI-4,SI-7</t>
  </si>
  <si>
    <t>T1134.003</t>
  </si>
  <si>
    <t>Make and Impersonate Token</t>
  </si>
  <si>
    <t>T1137.004</t>
  </si>
  <si>
    <t>Outlook Home Page</t>
  </si>
  <si>
    <t>T1546.010</t>
  </si>
  <si>
    <t>AppInit DLLs</t>
  </si>
  <si>
    <t>2.6,7.1,7.2,7.3,7.5,18.3,18.5</t>
  </si>
  <si>
    <t>CM-2,CM-7,SI-10,SI-2,SI-7</t>
  </si>
  <si>
    <t>Command: Command Execution, File: File Creation, File: File Modification, Kernel: Kernel Module Load</t>
  </si>
  <si>
    <t>T1011.001</t>
  </si>
  <si>
    <t>Exfiltration Over Other Network Medium</t>
  </si>
  <si>
    <t>Exfiltration Over Bluetooth</t>
  </si>
  <si>
    <t>AC-18,CM-2,CM-6,CM-7,CM-8,RA-5,SI-3,SI-4</t>
  </si>
  <si>
    <t>T1037.004</t>
  </si>
  <si>
    <t>Rc.common</t>
  </si>
  <si>
    <t>Command: Command Execution, File: File Access, Network Share: Network Share Access</t>
  </si>
  <si>
    <t>T1037.003</t>
  </si>
  <si>
    <t>Network Logon Script</t>
  </si>
  <si>
    <t>T1102.001</t>
  </si>
  <si>
    <t>Dead Drop Resolver</t>
  </si>
  <si>
    <t>T1102.002</t>
  </si>
  <si>
    <t>Bidirectional Communication</t>
  </si>
  <si>
    <t>T1102.003</t>
  </si>
  <si>
    <t>One-Way Communication</t>
  </si>
  <si>
    <t>T1543.004</t>
  </si>
  <si>
    <t>Launch Daemon</t>
  </si>
  <si>
    <t>Command: Command Execution, File: File Modification, Module: Module Load, Process: Process Creation, Windows Registry: Windows Registry Key Modification</t>
  </si>
  <si>
    <t>T1553.004</t>
  </si>
  <si>
    <t>Install Root Certificate</t>
  </si>
  <si>
    <t>CM-10,CM-6,CM-7,IA-9,SC-20,SI-4</t>
  </si>
  <si>
    <t>File: File Creation, Module: Module Load, Windows Registry: Windows Registry Key Modification</t>
  </si>
  <si>
    <t>T1566.003</t>
  </si>
  <si>
    <t>Spearphishing via Service</t>
  </si>
  <si>
    <t>2.3,2.5,9.3,14.1,14.2,14.6</t>
  </si>
  <si>
    <t>AC-4,CA-7,SC-44,SC-7,SI-2,SI-3,SI-4,SI-8</t>
  </si>
  <si>
    <t>T1053.004</t>
  </si>
  <si>
    <t>Launchd</t>
  </si>
  <si>
    <t>Module: Module Load, Process: OS API Execution, Process: Process Access, Process: Process Modification</t>
  </si>
  <si>
    <t>T1056.003</t>
  </si>
  <si>
    <t>Web Portal Capture</t>
  </si>
  <si>
    <t>4.1,4.7,5.3,5.4,6.1,6.2,12.2</t>
  </si>
  <si>
    <t>T1137.005</t>
  </si>
  <si>
    <t>Outlook Rules</t>
  </si>
  <si>
    <t>T1598.002</t>
  </si>
  <si>
    <t>Phishing for Information</t>
  </si>
  <si>
    <t>14.1,14.2,14.6</t>
  </si>
  <si>
    <t>Network Traffic: Network Connection Creation, Network Traffic: Network Traffic Content</t>
  </si>
  <si>
    <t>T1598</t>
  </si>
  <si>
    <t>T1547.001</t>
  </si>
  <si>
    <t>Registry Run Keys / Startup Folder</t>
  </si>
  <si>
    <t>T1069.002</t>
  </si>
  <si>
    <t>Domain Groups</t>
  </si>
  <si>
    <t>File: File Metadata, File: File Modification</t>
  </si>
  <si>
    <t>T1137.002</t>
  </si>
  <si>
    <t>Office Test</t>
  </si>
  <si>
    <t>AC-10,AC-14,AC-17,AC-6,CM-2,CM-5,CM-6,SC-18,SC-44,SI-8</t>
  </si>
  <si>
    <t>Application Log: Application Log Content, File: File Creation, Network Traffic: Network Connection Creation, Network Traffic: Network Traffic Content, Process: Process Creation</t>
  </si>
  <si>
    <t>T1569.001</t>
  </si>
  <si>
    <t>Launchctl</t>
  </si>
  <si>
    <t>AC-2,AC-3,AC-5,AC-6,CM-11,CM-5,IA-2</t>
  </si>
  <si>
    <t>File: File Creation, File: File Modification, Module: Module Load, Process: Process Creation, Service: Service Metadata</t>
  </si>
  <si>
    <t>T1546.014</t>
  </si>
  <si>
    <t>Emond</t>
  </si>
  <si>
    <t>CM-2,CM-6,CM-8,RA-5,SI-3,SI-4</t>
  </si>
  <si>
    <t>File: File Creation, Module: Module Load, Process: OS API Execution, Windows Registry: Windows Registry Key Modification</t>
  </si>
  <si>
    <t>T1499</t>
  </si>
  <si>
    <t>Endpoint Denial of Service</t>
  </si>
  <si>
    <t>4.2,7.6,7.7</t>
  </si>
  <si>
    <t>AC-3,AC-4,CA-7,CM-6,CM-7,SC-7,SI-10,SI-15,SI-4</t>
  </si>
  <si>
    <t>Image: Image Creation, Image: Image Modification</t>
  </si>
  <si>
    <t>T1499.004</t>
  </si>
  <si>
    <t>Application or System Exploitation</t>
  </si>
  <si>
    <t>Cloud Storage: Cloud Storage Access</t>
  </si>
  <si>
    <t>T1568</t>
  </si>
  <si>
    <t>Dynamic Resolution</t>
  </si>
  <si>
    <t>9.2,13.3,13.8</t>
  </si>
  <si>
    <t>AC-4,CA-7,SC-20,SC-21,SC-22,SC-7,SI-3,SI-4</t>
  </si>
  <si>
    <t>T1573.001</t>
  </si>
  <si>
    <t>Symmetric Cryptography</t>
  </si>
  <si>
    <t>Command: Command Execution, Process: Process Creation, Service: Service Metadata, Windows Registry: Windows Registry Key Modification</t>
  </si>
  <si>
    <t>T1573.002</t>
  </si>
  <si>
    <t>Asymmetric Cryptography</t>
  </si>
  <si>
    <t>T1205</t>
  </si>
  <si>
    <t>Traffic Signaling</t>
  </si>
  <si>
    <t>4.2,4.4,7.7,13.4</t>
  </si>
  <si>
    <t>AC-3,AC-4,CA-7,CM-2,CM-6,CM-7,SC-7,SI-15,SI-4</t>
  </si>
  <si>
    <t>T1538</t>
  </si>
  <si>
    <t>Cloud Service Dashboard</t>
  </si>
  <si>
    <t>3.3,4.7,5.3,5.4,6.1,6.2,6.8</t>
  </si>
  <si>
    <t>Command: Command Execution, File: File Creation, File: File Modification, Process: Process Creation, Service: Service Creation, Service: Service Modification</t>
  </si>
  <si>
    <t>T1195.003</t>
  </si>
  <si>
    <t>Compromise Hardware Supply Chain</t>
  </si>
  <si>
    <t>3.6,4.1</t>
  </si>
  <si>
    <t>CA-8,CM-3,CM-5,CM-8,IA-7,RA-9,SA-10,SA-11,SC-34,SI-2,SI-7</t>
  </si>
  <si>
    <t>T1580</t>
  </si>
  <si>
    <t>Cloud Infrastructure Discovery</t>
  </si>
  <si>
    <t>AC-2,AC-3,AC-5,AC-6,IA-2</t>
  </si>
  <si>
    <t>T1568.002</t>
  </si>
  <si>
    <t>Domain Generation Algorithms</t>
  </si>
  <si>
    <t>T1090.003</t>
  </si>
  <si>
    <t>Multi-hop Proxy</t>
  </si>
  <si>
    <t>4.2,4.4,9.3,13.4</t>
  </si>
  <si>
    <t>AC-3,AC-4,CA-7,CM-6,CM-7,SC-7,SI-10,SI-15</t>
  </si>
  <si>
    <t>User Account: User Account Modification</t>
  </si>
  <si>
    <t>T1606.002</t>
  </si>
  <si>
    <t>SAML Tokens</t>
  </si>
  <si>
    <t>AC-2,AC-3,AC-6</t>
  </si>
  <si>
    <t>Command: Command Execution, Instance: Instance Metadata, Process: OS API Execution, Process: Process Creation</t>
  </si>
  <si>
    <t>T1037.005</t>
  </si>
  <si>
    <t>Startup Items</t>
  </si>
  <si>
    <t>2.7,3.3,4.1,6.1,6.2</t>
  </si>
  <si>
    <t>T1499.001</t>
  </si>
  <si>
    <t>OS Exhaustion Flood</t>
  </si>
  <si>
    <t>Cloud Service: Cloud Service Enumeration, Cloud Service: Cloud Service Metadata</t>
  </si>
  <si>
    <t>T1548.004</t>
  </si>
  <si>
    <t>Elevated Execution with Prompt</t>
  </si>
  <si>
    <t>CM-2,CM-6,CM-7,CM-8,SC-18,SC-34,SI-12,SI-16,SI-3,SI-4,SI-7</t>
  </si>
  <si>
    <t>T1564.007</t>
  </si>
  <si>
    <t>VBA Stomping</t>
  </si>
  <si>
    <t>CM-2,CM-6,CM-8,SI-4</t>
  </si>
  <si>
    <t>T1546.011</t>
  </si>
  <si>
    <t>Application Shimming</t>
  </si>
  <si>
    <t>4.1,7.1,7.2,7.3,7.5,18.3,18.5</t>
  </si>
  <si>
    <t>AC-6,SI-2</t>
  </si>
  <si>
    <t>Command: Command Execution, File: File Modification</t>
  </si>
  <si>
    <t>T1498</t>
  </si>
  <si>
    <t>Network Denial of Service</t>
  </si>
  <si>
    <t>Command: Command Execution, File: File Creation, File: File Modification</t>
  </si>
  <si>
    <t>T1499.002</t>
  </si>
  <si>
    <t>Service Exhaustion Flood</t>
  </si>
  <si>
    <t>T1499.003</t>
  </si>
  <si>
    <t>Application Exhaustion Flood</t>
  </si>
  <si>
    <t>Command: Command Execution, Process: Process Creation, Sensor Health: Host Status</t>
  </si>
  <si>
    <t>T1205.001</t>
  </si>
  <si>
    <t>Port Knocking</t>
  </si>
  <si>
    <t>4.2,4.4,13.4</t>
  </si>
  <si>
    <t>AC-3,AC-4,CA-7,CM-6,CM-7,SC-7,SI-15,SI-4</t>
  </si>
  <si>
    <t>Command: Command Execution, File: File Creation, Module: Module Load, Network Traffic: Network Connection Creation, Process: OS API Execution, Process: Process Creation, Windows Registry: Windows Registry Key Modification</t>
  </si>
  <si>
    <t>T1598.003</t>
  </si>
  <si>
    <t>T1055.012</t>
  </si>
  <si>
    <t>Process Hollowing</t>
  </si>
  <si>
    <t>T1008</t>
  </si>
  <si>
    <t>Fallback Channels</t>
  </si>
  <si>
    <t>T1090.002</t>
  </si>
  <si>
    <t>External Proxy</t>
  </si>
  <si>
    <t>Application Log: Application Log Content, Group: Group Modification, User Account: User Account Modification</t>
  </si>
  <si>
    <t>T1001.003</t>
  </si>
  <si>
    <t>Protocol Impersonation</t>
  </si>
  <si>
    <t>T1090.001</t>
  </si>
  <si>
    <t>Internal Proxy</t>
  </si>
  <si>
    <t>Active Directory: Active Directory Object Modification, User Account: User Account Modification</t>
  </si>
  <si>
    <t>T1114.001</t>
  </si>
  <si>
    <t>Local Email Collection</t>
  </si>
  <si>
    <t>AC-16,AC-17,AC-19,AC-20,AC-4,SI-12,SI-4,SI-7</t>
  </si>
  <si>
    <t>T1498.002</t>
  </si>
  <si>
    <t>Reflection Amplification</t>
  </si>
  <si>
    <t>7.6,7.7</t>
  </si>
  <si>
    <t>Command: Command Execution, Firewall: Firewall Enumeration, Firewall: Firewall Metadata, Process: OS API Execution, Process: Process Creation</t>
  </si>
  <si>
    <t>T1606.001</t>
  </si>
  <si>
    <t>Web Cookies</t>
  </si>
  <si>
    <t>4.1,6.1,6.2,6.8,18.3,18.5</t>
  </si>
  <si>
    <t>AC-2,AC-3,AC-6,SI-2</t>
  </si>
  <si>
    <t>Application Log: Application Log Content, Cluster: Cluster Metadata, Container: Container Enumeration, Container: Container Metadata, Pod: Pod Enumeration, Pod: Pod Metadata</t>
  </si>
  <si>
    <t>T1598.001</t>
  </si>
  <si>
    <t>Spearphishing Service</t>
  </si>
  <si>
    <t>AC-4,CA-7,SC-44,SC-7,SI-3,SI-4,SI-8</t>
  </si>
  <si>
    <t>T1498.001</t>
  </si>
  <si>
    <t>Direct Network Flood</t>
  </si>
  <si>
    <t>T1030</t>
  </si>
  <si>
    <t>Data Transfer Size Limits</t>
  </si>
  <si>
    <t>T1111</t>
  </si>
  <si>
    <t>Two-Factor Authentication Interception</t>
  </si>
  <si>
    <t>14.1,14.3</t>
  </si>
  <si>
    <t>CA-7,CM-2,CM-6,IA-2,IA-5,SI-3,SI-4</t>
  </si>
  <si>
    <t>T1027.002</t>
  </si>
  <si>
    <t>Software Packing</t>
  </si>
  <si>
    <t>SI-2,SI-3,SI-4,SI-7</t>
  </si>
  <si>
    <t>T1132.001</t>
  </si>
  <si>
    <t>Standard Encoding</t>
  </si>
  <si>
    <t>T1547.008</t>
  </si>
  <si>
    <t>LSASS Driver</t>
  </si>
  <si>
    <t>2.6,4.1</t>
  </si>
  <si>
    <t>CM-2,CM-6,RA-5,SC-39,SI-3,SI-4,SI-7</t>
  </si>
  <si>
    <t>Process: OS API Execution, Process: Process Creation</t>
  </si>
  <si>
    <t>T1069.001</t>
  </si>
  <si>
    <t>Local Groups</t>
  </si>
  <si>
    <t>Command: Command Execution, Network Traffic: Network Traffic Content, Process: Process Creation, User Account: User Account Authentication</t>
  </si>
  <si>
    <t>T1055.002</t>
  </si>
  <si>
    <t>Portable Executable Injection</t>
  </si>
  <si>
    <t>File: File Modification</t>
  </si>
  <si>
    <t>T1029</t>
  </si>
  <si>
    <t>Scheduled Transfer</t>
  </si>
  <si>
    <t>T1055.003</t>
  </si>
  <si>
    <t>Thread Execution Hijacking</t>
  </si>
  <si>
    <t>Process: OS API Execution</t>
  </si>
  <si>
    <t>T1567.002</t>
  </si>
  <si>
    <t>Exfiltration to Cloud Storage</t>
  </si>
  <si>
    <t>AC-20,AC-4,SC-7</t>
  </si>
  <si>
    <t>T1484.001</t>
  </si>
  <si>
    <t>Group Policy Modification</t>
  </si>
  <si>
    <t>T1055.011</t>
  </si>
  <si>
    <t>Extra Window Memory Injection</t>
  </si>
  <si>
    <t>T1055.005</t>
  </si>
  <si>
    <t>Thread Local Storage</t>
  </si>
  <si>
    <t>File: File Metadata, Process: OS API Execution</t>
  </si>
  <si>
    <t>T1001.001</t>
  </si>
  <si>
    <t>Junk Data</t>
  </si>
  <si>
    <t>1</t>
  </si>
  <si>
    <t>T1055.013</t>
  </si>
  <si>
    <t>Process Doppelg'e4nging</t>
  </si>
  <si>
    <t>T1132.002</t>
  </si>
  <si>
    <t>Non-Standard Encoding</t>
  </si>
  <si>
    <t>T1001.002</t>
  </si>
  <si>
    <t>Steganography</t>
  </si>
  <si>
    <t>T1055.004</t>
  </si>
  <si>
    <t>Asynchronous Procedure Call</t>
  </si>
  <si>
    <t>T1055.014</t>
  </si>
  <si>
    <t>VDSO Hijacking</t>
  </si>
  <si>
    <t>Process: OS API Execution, Process: Process Metadata</t>
  </si>
  <si>
    <t>T1056.002</t>
  </si>
  <si>
    <t>GUI Input Capture</t>
  </si>
  <si>
    <t>CA-7,SI-3,SI-4,SI-7</t>
  </si>
  <si>
    <t>T1064</t>
  </si>
  <si>
    <t>Scripting</t>
  </si>
  <si>
    <t>T1552.003</t>
  </si>
  <si>
    <t>Bash History</t>
  </si>
  <si>
    <t>CM-6,CM-7,SC-28,SI-4</t>
  </si>
  <si>
    <t>File: File Creation, File: File Deletion, File: File Metadata, File: File Modification</t>
  </si>
  <si>
    <t>T1548.001</t>
  </si>
  <si>
    <t>Setuid and Setgid</t>
  </si>
  <si>
    <t>T1547.002</t>
  </si>
  <si>
    <t>Authentication Package</t>
  </si>
  <si>
    <t>CM-6,SC-39,SI-3,SI-4,SI-7</t>
  </si>
  <si>
    <t>T1547.005</t>
  </si>
  <si>
    <t>Security Support Provider</t>
  </si>
  <si>
    <t>Command: Command Execution, File: File Metadata, File: File Modification</t>
  </si>
  <si>
    <t>T1043</t>
  </si>
  <si>
    <t>Commonly Used Port</t>
  </si>
  <si>
    <t>T1553.001</t>
  </si>
  <si>
    <t>Gatekeeper Bypass</t>
  </si>
  <si>
    <t>Command: Command Execution, File: File Access, Process: OS API Execution, Process: Process Access</t>
  </si>
  <si>
    <t>T1574.006</t>
  </si>
  <si>
    <t>LD_PRELOAD</t>
  </si>
  <si>
    <t>CM-6,CM-7,SI-10,SI-7</t>
  </si>
  <si>
    <t>Cloud Storage: Cloud Storage Enumeration, Cloud Storage: Cloud Storage Metadata, Instance: Instance Enumeration, Instance: Instance Metadata, Snapshot: Snapshot Enumeration, Snapshot: Snapshot Metadata, Volume: Volume Enumeration, Volume: Volume Metadata</t>
  </si>
  <si>
    <t>T1011</t>
  </si>
  <si>
    <t>AC-18,CM-6,CM-7,SI-4</t>
  </si>
  <si>
    <t>T1484.002</t>
  </si>
  <si>
    <t>Domain Trust Modification</t>
  </si>
  <si>
    <t>T1036.001</t>
  </si>
  <si>
    <t>Invalid Code Signature</t>
  </si>
  <si>
    <t>CM-2,CM-6,IA-9,SI-4,SI-7</t>
  </si>
  <si>
    <t>Command: Command Execution, File: File Metadata, File: File Modification, Process: Process Metadata</t>
  </si>
  <si>
    <t>T1216.001</t>
  </si>
  <si>
    <t>PubPrn</t>
  </si>
  <si>
    <t>Command: Command Execution, File: File Metadata, Module: Module Load, Process: Process Creation</t>
  </si>
  <si>
    <t>T1562.003</t>
  </si>
  <si>
    <t>Impair Command History Logging</t>
  </si>
  <si>
    <t>CM-2,CM-6,CM-7,SI-4</t>
  </si>
  <si>
    <t>Command: Command Execution, File: File Modification, Process: Process Creation, User Account: User Account Creation, User Account: User Account Metadata, Windows Registry: Windows Registry Key Modification</t>
  </si>
  <si>
    <t>T1053.007</t>
  </si>
  <si>
    <t>Container Orchestration Job</t>
  </si>
  <si>
    <t>AC-2,AC-3,AC-5,AC-6,CM-5,IA-2,IA-8</t>
  </si>
  <si>
    <t>T1137.006</t>
  </si>
  <si>
    <t>Add-ins</t>
  </si>
  <si>
    <t>AC-6,CM-2,CM-6,SC-18,SC-44,SI-8</t>
  </si>
  <si>
    <t>T1574.011</t>
  </si>
  <si>
    <t>Services Registry Permissions Weakness</t>
  </si>
  <si>
    <t>AC-6,CM-5</t>
  </si>
  <si>
    <t>T1555.001</t>
  </si>
  <si>
    <t>Keychain</t>
  </si>
  <si>
    <t>T1564.002</t>
  </si>
  <si>
    <t>Hidden Users</t>
  </si>
  <si>
    <t>Application Log: Application Log Content, File: File Creation, Network Traffic: Network Traffic Content, Network Traffic: Network Traffic Flow</t>
  </si>
  <si>
    <t>T1567.001</t>
  </si>
  <si>
    <t>Exfiltration to Code Repository</t>
  </si>
  <si>
    <t>T1556.002</t>
  </si>
  <si>
    <t>Password Filter DLL</t>
  </si>
  <si>
    <t>T1535</t>
  </si>
  <si>
    <t>Unused/Unsupported Cloud Regions</t>
  </si>
  <si>
    <t>SC-23</t>
  </si>
  <si>
    <t>T1550.004</t>
  </si>
  <si>
    <t>Web Session Cookie</t>
  </si>
  <si>
    <t>SC-23,SC-8,SI-7</t>
  </si>
  <si>
    <t>File: File Modification, Module: Module Load, Windows Registry: Windows Registry Key Modification</t>
  </si>
  <si>
    <t>T1036.007</t>
  </si>
  <si>
    <t>Double File Extension</t>
  </si>
  <si>
    <t>CA-7,CM-2,CM-6,CM-7,IA-2,SI-4</t>
  </si>
  <si>
    <t>Command: Command Execution, Process: Process Creation, Windows Registry: Windows Registry Key Creation</t>
  </si>
  <si>
    <t>T1531</t>
  </si>
  <si>
    <t>Account Access Removal</t>
  </si>
  <si>
    <t>Command: Command Execution, File: File Creation, File: File Modification, Process: OS API Execution, Process: Process Creation, Service: Service Creation, Service: Service Modification, Windows Registry: Windows Registry Key Creation, Windows Registry: Windows Registry Key Modification</t>
  </si>
  <si>
    <t>T1070.004</t>
  </si>
  <si>
    <t>File Deletion</t>
  </si>
  <si>
    <t>Application Log: Application Log Content, Process: Process Creation</t>
  </si>
  <si>
    <t>T1049</t>
  </si>
  <si>
    <t>System Network Connections Discovery</t>
  </si>
  <si>
    <t>Command: Command Execution, Container: Container Creation, File: File Creation, File: File Modification, Process: Process Creation, Scheduled Job: Scheduled Job Creation</t>
  </si>
  <si>
    <t>T1546.009</t>
  </si>
  <si>
    <t>AppCert DLLs</t>
  </si>
  <si>
    <t>CM-7,SI-10,SI-7</t>
  </si>
  <si>
    <t>T1037.001</t>
  </si>
  <si>
    <t>Logon Script (Windows)</t>
  </si>
  <si>
    <t>AC-17,CM-7</t>
  </si>
  <si>
    <t>Active Directory: Active Directory Object Modification, Command: Command Execution, File: File Creation, File: File Modification, Process: Process Creation</t>
  </si>
  <si>
    <t>T1564.003</t>
  </si>
  <si>
    <t>Hidden Window</t>
  </si>
  <si>
    <t>T1564.001</t>
  </si>
  <si>
    <t>Hidden Files and Directories</t>
  </si>
  <si>
    <t>File: File Creation, File: File Deletion, File: File Metadata, File: File Modification, Process: OS API Execution</t>
  </si>
  <si>
    <t>T1175</t>
  </si>
  <si>
    <t>Component Object Model and Distributed COM</t>
  </si>
  <si>
    <t>T1590</t>
  </si>
  <si>
    <t>Gather Victim Network Information</t>
  </si>
  <si>
    <t>18.2,18.3</t>
  </si>
  <si>
    <t>T1595</t>
  </si>
  <si>
    <t>Active Scanning</t>
  </si>
  <si>
    <t>T1555.002</t>
  </si>
  <si>
    <t>Securityd Memory</t>
  </si>
  <si>
    <t>Active Directory: Active Directory Credential Request, Command: Command Execution, File: File Access, Logon Session: Logon Session Metadata</t>
  </si>
  <si>
    <t>T1039</t>
  </si>
  <si>
    <t>Data from Network Shared Drive</t>
  </si>
  <si>
    <t>T1123</t>
  </si>
  <si>
    <t>Audio Capture</t>
  </si>
  <si>
    <t>Application Log: Application Log Content, Logon Session: Logon Session Metadata, Network Traffic: Network Traffic Flow</t>
  </si>
  <si>
    <t>T1526</t>
  </si>
  <si>
    <t>Cloud Service Discovery</t>
  </si>
  <si>
    <t>Driver: Driver Metadata, Firmware: Firmware Modification, Process: OS API Execution</t>
  </si>
  <si>
    <t>T1592</t>
  </si>
  <si>
    <t>Gather Victim Host Information</t>
  </si>
  <si>
    <t>T1595.002</t>
  </si>
  <si>
    <t>Vulnerability Scanning</t>
  </si>
  <si>
    <t>T1590.001</t>
  </si>
  <si>
    <t>Domain Properties</t>
  </si>
  <si>
    <t>T1590.005</t>
  </si>
  <si>
    <t>IP Addresses</t>
  </si>
  <si>
    <t>T1027.003</t>
  </si>
  <si>
    <t>T1546.015</t>
  </si>
  <si>
    <t>Component Object Model Hijacking</t>
  </si>
  <si>
    <t>T1007</t>
  </si>
  <si>
    <t>System Service Discovery</t>
  </si>
  <si>
    <t>T1027.004</t>
  </si>
  <si>
    <t>Compile After Delivery</t>
  </si>
  <si>
    <t>T1070.006</t>
  </si>
  <si>
    <t>Timestomp</t>
  </si>
  <si>
    <t>T1587.001</t>
  </si>
  <si>
    <t>Develop Capabilities</t>
  </si>
  <si>
    <t>Malware</t>
  </si>
  <si>
    <t>T1555.003</t>
  </si>
  <si>
    <t>Credentials from Web Browsers</t>
  </si>
  <si>
    <t>Active Directory: Active Directory Credential Request, Logon Session: Logon Session Metadata</t>
  </si>
  <si>
    <t>T1595.001</t>
  </si>
  <si>
    <t>Scanning IP Blocks</t>
  </si>
  <si>
    <t>T1590.002</t>
  </si>
  <si>
    <t>T1590.004</t>
  </si>
  <si>
    <t>Network Topology</t>
  </si>
  <si>
    <t>T1590.006</t>
  </si>
  <si>
    <t>Network Security Appliances</t>
  </si>
  <si>
    <t>T1518.001</t>
  </si>
  <si>
    <t>Security Software Discovery</t>
  </si>
  <si>
    <t>Command: Command Execution, Drive: Drive Modification, Driver: Driver Metadata, Firmware: Firmware Modification, Network Traffic: Network Connection Creation, Process: OS API Execution</t>
  </si>
  <si>
    <t>T1027.005</t>
  </si>
  <si>
    <t>Indicator Removal from Tools</t>
  </si>
  <si>
    <t>File: File Creation</t>
  </si>
  <si>
    <t>T1546.012</t>
  </si>
  <si>
    <t>Image File Execution Options Injection</t>
  </si>
  <si>
    <t>Driver: Driver Load, File: File Creation, File: File Modification, Module: Module Load</t>
  </si>
  <si>
    <t>T1070.005</t>
  </si>
  <si>
    <t>Network Share Connection Removal</t>
  </si>
  <si>
    <t>T1529</t>
  </si>
  <si>
    <t>System Shutdown/Reboot</t>
  </si>
  <si>
    <t>T1027.001</t>
  </si>
  <si>
    <t>Binary Padding</t>
  </si>
  <si>
    <t>T1036.004</t>
  </si>
  <si>
    <t>Masquerade Task or Service</t>
  </si>
  <si>
    <t>T1074.001</t>
  </si>
  <si>
    <t>Local Data Staging</t>
  </si>
  <si>
    <t>T1207</t>
  </si>
  <si>
    <t>Rogue Domain Controller</t>
  </si>
  <si>
    <t>T1547.010</t>
  </si>
  <si>
    <t>Port Monitors</t>
  </si>
  <si>
    <t>Application Log: Application Log Content, Web Credential: Web Credential Usage</t>
  </si>
  <si>
    <t>T1588.002</t>
  </si>
  <si>
    <t>Obtain Capabilities</t>
  </si>
  <si>
    <t>Tool</t>
  </si>
  <si>
    <t>T1090.004</t>
  </si>
  <si>
    <t>Domain Fronting</t>
  </si>
  <si>
    <t>SC-8</t>
  </si>
  <si>
    <t>Command: Command Execution, File: File Modification, Process: Process Creation</t>
  </si>
  <si>
    <t>T1553.002</t>
  </si>
  <si>
    <t>Code Signing</t>
  </si>
  <si>
    <t>File: File Creation, File: File Modification, Logon Session: Logon Session Creation, Module: Module Load, Process: OS API Execution, Process: Process Access, Windows Registry: Windows Registry Key Modification</t>
  </si>
  <si>
    <t>T1124</t>
  </si>
  <si>
    <t>System Time Discovery</t>
  </si>
  <si>
    <t>Active Directory: Active Directory Object Modification, Command: Command Execution, Process: OS API Execution, Process: Process Creation, Process: Process Metadata, User Account: User Account Metadata</t>
  </si>
  <si>
    <t>T1546.001</t>
  </si>
  <si>
    <t>Change Default File Association</t>
  </si>
  <si>
    <t>T1006</t>
  </si>
  <si>
    <t>Direct Volume Access</t>
  </si>
  <si>
    <t>Command: Command Execution, Drive: Drive Access</t>
  </si>
  <si>
    <t>T1115</t>
  </si>
  <si>
    <t>Clipboard Data</t>
  </si>
  <si>
    <t>T1588</t>
  </si>
  <si>
    <t>T1587</t>
  </si>
  <si>
    <t>T1592.002</t>
  </si>
  <si>
    <t>Software</t>
  </si>
  <si>
    <t>T1497.001</t>
  </si>
  <si>
    <t>System Checks</t>
  </si>
  <si>
    <t>T1134.004</t>
  </si>
  <si>
    <t>Parent PID Spoofing</t>
  </si>
  <si>
    <t>Command: Command Execution, File: File Creation, File: File Modification, Module: Module Load, Process: Process Creation, Windows Registry: Windows Registry Key Creation, Windows Registry: Windows Registry Key Modification</t>
  </si>
  <si>
    <t>T1056.001</t>
  </si>
  <si>
    <t>Keylogging</t>
  </si>
  <si>
    <t>T1546.007</t>
  </si>
  <si>
    <t>Netsh Helper DLL</t>
  </si>
  <si>
    <t>T1010</t>
  </si>
  <si>
    <t>Application Window Discovery</t>
  </si>
  <si>
    <t>T1069.003</t>
  </si>
  <si>
    <t>Cloud Groups</t>
  </si>
  <si>
    <t>T1056.004</t>
  </si>
  <si>
    <t>Credential API Hooking</t>
  </si>
  <si>
    <t>T1125</t>
  </si>
  <si>
    <t>Video Capture</t>
  </si>
  <si>
    <t>T1585</t>
  </si>
  <si>
    <t>Establish Accounts</t>
  </si>
  <si>
    <t>Malware Repository: Malware Content, Malware Repository: Malware Metadata</t>
  </si>
  <si>
    <t>T1588.001</t>
  </si>
  <si>
    <t>T1589.001</t>
  </si>
  <si>
    <t>Gather Victim Identity Information</t>
  </si>
  <si>
    <t>Credentials</t>
  </si>
  <si>
    <t>T1589</t>
  </si>
  <si>
    <t>T1590.003</t>
  </si>
  <si>
    <t>Network Trust Dependencies</t>
  </si>
  <si>
    <t>T1591</t>
  </si>
  <si>
    <t>Gather Victim Org Information</t>
  </si>
  <si>
    <t>T1534</t>
  </si>
  <si>
    <t>Internal Spearphishing</t>
  </si>
  <si>
    <t>Command: Command Execution, File: File Creation, File: File Modification, Service: Service Creation, Service: Service Modification</t>
  </si>
  <si>
    <t>T1497.003</t>
  </si>
  <si>
    <t>Time Based Evasion</t>
  </si>
  <si>
    <t>T1480</t>
  </si>
  <si>
    <t>Execution Guardrails</t>
  </si>
  <si>
    <t>T1036.002</t>
  </si>
  <si>
    <t>Right-to-Left Override</t>
  </si>
  <si>
    <t>Command: Command Execution, Scheduled Job: Scheduled Job Metadata, Scheduled Job: Scheduled Job Modification, Service: Service Creation, Service: Service Metadata</t>
  </si>
  <si>
    <t>T1497.002</t>
  </si>
  <si>
    <t>User Activity Based Checks</t>
  </si>
  <si>
    <t>Application Log: Application Log Content, File: File Creation</t>
  </si>
  <si>
    <t>T1560.002</t>
  </si>
  <si>
    <t>Archive via Library</t>
  </si>
  <si>
    <t>Cloud Service: Cloud Service Disable, Cloud Service: Cloud Service Modification</t>
  </si>
  <si>
    <t>T1560.003</t>
  </si>
  <si>
    <t>Archive via Custom Method</t>
  </si>
  <si>
    <t>T1562.009</t>
  </si>
  <si>
    <t>Safe Mode Boot</t>
  </si>
  <si>
    <t>AC-2,AC-3,AC-5,AC-6,CM-10,CM-5,CM-6,CM-7,IA-2,IA-9,SC-23,SC-8,SI-7</t>
  </si>
  <si>
    <t>File: File Metadata, Script: Script Execution</t>
  </si>
  <si>
    <t>T1108</t>
  </si>
  <si>
    <t>Redundant Access</t>
  </si>
  <si>
    <t>Application Log: Application Log Content, Command: Command Execution, File: File Access, Logon Session: Logon Session Creation, Network Traffic: Network Connection Creation</t>
  </si>
  <si>
    <t>T1061</t>
  </si>
  <si>
    <t>Graphical User Interface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</si>
  <si>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</si>
  <si>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T1564.005</t>
  </si>
  <si>
    <t>Hidden File System</t>
  </si>
  <si>
    <t>T1564.008</t>
  </si>
  <si>
    <t>Email Hiding Rules</t>
  </si>
  <si>
    <t>AC-4,CM-3,CM-5,CM-7,IR-5,SI-3,SI-4,SI-7</t>
  </si>
  <si>
    <t>T1026</t>
  </si>
  <si>
    <t>Multiband Communication</t>
  </si>
  <si>
    <t>T1034</t>
  </si>
  <si>
    <t>Path Interception</t>
  </si>
  <si>
    <t>T1036.006</t>
  </si>
  <si>
    <t>Space after Filename</t>
  </si>
  <si>
    <t>Active Directory: Active Directory Object Modification, Command: Command Execution, File: File Creation, File: File Modification, Process: Process Creation, Windows Registry: Windows Registry Key Creation</t>
  </si>
  <si>
    <t>T1051</t>
  </si>
  <si>
    <t>Shared Webroot</t>
  </si>
  <si>
    <t>Command: Command Execution, Process: Process Creation, Scheduled Job: Scheduled Job Creation</t>
  </si>
  <si>
    <t>T1153</t>
  </si>
  <si>
    <t>Source</t>
  </si>
  <si>
    <t>Application Log: Application Log Content, Logon Session: Logon Session Creation, Logon Session: Logon Session Metadata</t>
  </si>
  <si>
    <t>T1218.013</t>
  </si>
  <si>
    <t>Mavinject</t>
  </si>
  <si>
    <t>T1218.014</t>
  </si>
  <si>
    <t>MMC</t>
  </si>
  <si>
    <t>Active Directory: Active Directory Object Creation, Active Directory: Active Directory Object Modification, Command: Command Execution</t>
  </si>
  <si>
    <t>T1505.004</t>
  </si>
  <si>
    <t>IIS Components</t>
  </si>
  <si>
    <t>AC-17,AC-3,AC-4,AC-6,CA-8,CM-11,CM-2,CM-6,CM-7,CM-8,IA-2,RA-5,SA-10,SA-11,SC-7,SI-14,SI-16,SI-3,SI-4,SI-7,SR-11,SR-4,SR-5,SR-6</t>
  </si>
  <si>
    <t>T1546.005</t>
  </si>
  <si>
    <t>Trap</t>
  </si>
  <si>
    <t>Command: Command Execution, File: File Modification, Process: Process Creation, Windows Registry: Windows Registry Key Creation, Windows Registry: Windows Registry Key Modification</t>
  </si>
  <si>
    <t>T1547.013</t>
  </si>
  <si>
    <t>XDG Autostart Entries</t>
  </si>
  <si>
    <t>AC-17,AC-2,AC-3,AC-5,AC-6,CA-7,CM-11,CM-2,CM-3,CM-5,CM-6,IA-2,SI-3,SI-4,SI-7</t>
  </si>
  <si>
    <t>T1547.014</t>
  </si>
  <si>
    <t>Active Setup</t>
  </si>
  <si>
    <t>Command: Command Execution, File: File Access, Process: Process Creation, User Account: User Account Authentication, Windows Registry: Windows Registry Key Access</t>
  </si>
  <si>
    <t>T1547.015</t>
  </si>
  <si>
    <t>Login Items</t>
  </si>
  <si>
    <t>T1552.007</t>
  </si>
  <si>
    <t>Container API</t>
  </si>
  <si>
    <t>AC-17,AC-2,AC-23,AC-3,AC-4,AC-5,AC-6,CM-5,CM-6,CM-7,IA-2,SC-46,SC-7,SC-8</t>
  </si>
  <si>
    <t>T1553.005</t>
  </si>
  <si>
    <t>Mark-of-the-Web Bypass</t>
  </si>
  <si>
    <t>File: File Modification, Logon Session: Logon Session Creation</t>
  </si>
  <si>
    <t>T1553.006</t>
  </si>
  <si>
    <t>Code Signing Policy Modification</t>
  </si>
  <si>
    <t>AC-6,CA-8,CM-3,CM-5,CM-7,CM-8,IA-7,RA-9,SA-10,SA-11,SC-34,SI-2,SI-7</t>
  </si>
  <si>
    <t>T1555.004</t>
  </si>
  <si>
    <t>Windows Credential Manager</t>
  </si>
  <si>
    <t>CM-2,CM-6,CM-7,IA-5,SI-4</t>
  </si>
  <si>
    <t>Logon Session: Logon Session Metadata</t>
  </si>
  <si>
    <t>T1555.005</t>
  </si>
  <si>
    <t>Password Managers</t>
  </si>
  <si>
    <t>CM-2,CM-6,IA-2,IA-5,SI-2,SI-4</t>
  </si>
  <si>
    <t>T1562.010</t>
  </si>
  <si>
    <t>Downgrade Attack</t>
  </si>
  <si>
    <t>CM-2,CM-6,RA-5,SI-4</t>
  </si>
  <si>
    <t>Application Log: Application Log Content, Command: Command Execution, File: File Modification</t>
  </si>
  <si>
    <t>T1568.001</t>
  </si>
  <si>
    <t>Fast Flux DNS</t>
  </si>
  <si>
    <t>Command: Command Execution, File: File Creation, File: File Modification, Module: Module Load, Process: Process Creation, Service: Service Metadata, Windows Registry: Windows Registry Key Modification</t>
  </si>
  <si>
    <t>T1568.003</t>
  </si>
  <si>
    <t>DNS Calculation</t>
  </si>
  <si>
    <t>File: File Creation, File: File Modification, Module: Module Load, Process: Process Creation</t>
  </si>
  <si>
    <t>T1087.003</t>
  </si>
  <si>
    <t>Email Account</t>
  </si>
  <si>
    <t>Drive: Drive Access, Drive: Drive Creation</t>
  </si>
  <si>
    <t>T1480.001</t>
  </si>
  <si>
    <t>Environmental Keying</t>
  </si>
  <si>
    <t>T1027.006</t>
  </si>
  <si>
    <t>HTML Smuggling</t>
  </si>
  <si>
    <t>T1149</t>
  </si>
  <si>
    <t>LC_MAIN Hijacking</t>
  </si>
  <si>
    <t>Command: Command Execution, Network Traffic: Network Connection Creation, Process: Process Creation, Service: Service Metadata</t>
  </si>
  <si>
    <t>T1564.009</t>
  </si>
  <si>
    <t>Resource Forking</t>
  </si>
  <si>
    <t>CM-11,CM-2,CM-6,CM-7,SA-10,SC-4,SC-44,SC-6,SI-10,SI-15,SI-3,SI-4,SI-7</t>
  </si>
  <si>
    <t>T1016.001</t>
  </si>
  <si>
    <t>Internet Connection Discovery</t>
  </si>
  <si>
    <t>T1062</t>
  </si>
  <si>
    <t>Hypervisor</t>
  </si>
  <si>
    <t>T1074.002</t>
  </si>
  <si>
    <t>Remote Data Staging</t>
  </si>
  <si>
    <t>T1204.003</t>
  </si>
  <si>
    <t>Malicious Image</t>
  </si>
  <si>
    <t>AC-4,CA-7,CA-8,CM-2,CM-6,CM-7,RA-5,SC-44,SC-7,SI-2,SI-3,SI-4,SI-7,SI-8,SR-11,SR-4,SR-5,SR-6</t>
  </si>
  <si>
    <t>T1213.003</t>
  </si>
  <si>
    <t>Code Repositories</t>
  </si>
  <si>
    <t>AC-2,AC-3,AC-5,AC-6,CA-7,IA-2,IA-9,RA-5,SA-10,SA-11,SA-15,SA-3,SA-8,SI-2</t>
  </si>
  <si>
    <t>T1217</t>
  </si>
  <si>
    <t>Browser Bookmark Discovery</t>
  </si>
  <si>
    <t>T1542.002</t>
  </si>
  <si>
    <t>Component Firmware</t>
  </si>
  <si>
    <t>Command: Command Execution, Process: Process Creation, WMI: WMI Creation</t>
  </si>
  <si>
    <t>T1578.004</t>
  </si>
  <si>
    <t>Revert Cloud Instance</t>
  </si>
  <si>
    <t>T1609</t>
  </si>
  <si>
    <t>Container Administration Command</t>
  </si>
  <si>
    <t>AC-17,AC-2,AC-3,AC-6,CM-6,CM-7,SC-7,SI-10,SI-7</t>
  </si>
  <si>
    <t>T1610</t>
  </si>
  <si>
    <t>Deploy Container</t>
  </si>
  <si>
    <t>AC-17,AC-2,AC-3,AC-6,CM-6,CM-7,IA-2,SC-7,SI-4</t>
  </si>
  <si>
    <t>T1611</t>
  </si>
  <si>
    <t>Escape to Host</t>
  </si>
  <si>
    <t>AC-2,AC-3,AC-4,AC-5,AC-6,CM-5,CM-6,CM-7,IA-2,SC-18,SC-2,SC-3,SC-34,SC-39,SC-7,SI-16,SI-2,SI-3,SI-4,SI-7</t>
  </si>
  <si>
    <t xml:space="preserve">T1612 </t>
  </si>
  <si>
    <t>Build Image on Host</t>
  </si>
  <si>
    <t>AC-17,AC-2,AC-3,AC-6,CA-8,CM-6,CM-7,RA-5,SA-11,SC-7,SI-4</t>
  </si>
  <si>
    <t>T1613</t>
  </si>
  <si>
    <t>Container and Resource Disocovery</t>
  </si>
  <si>
    <t>AC-17,AC-2,AC-3,AC-6,CM-6,CM-7,IA-2,SC-43,SC-7,SI-4</t>
  </si>
  <si>
    <t>T1614</t>
  </si>
  <si>
    <t>System Location Discovery</t>
  </si>
  <si>
    <t>T1614.001</t>
  </si>
  <si>
    <t>System Language Discovery</t>
  </si>
  <si>
    <t>T1615</t>
  </si>
  <si>
    <t>Group Policy Discovery</t>
  </si>
  <si>
    <t>T1619</t>
  </si>
  <si>
    <t>Cloud Storage Object Discovery</t>
  </si>
  <si>
    <t>AC-17,AC-2,AC-3,AC-5,AC-6,CM-5,IA-2</t>
  </si>
  <si>
    <t>T1620</t>
  </si>
  <si>
    <t>Reflective Code Loading</t>
  </si>
  <si>
    <t>T1588.003</t>
  </si>
  <si>
    <t>Code Signing Certificates</t>
  </si>
  <si>
    <t>T1596.005</t>
  </si>
  <si>
    <t>Search Open Technical Databases</t>
  </si>
  <si>
    <t>Scan Databases</t>
  </si>
  <si>
    <t>T1583</t>
  </si>
  <si>
    <t>Acquire Infrastructure</t>
  </si>
  <si>
    <t>T1587.002</t>
  </si>
  <si>
    <t>T1588.004</t>
  </si>
  <si>
    <t>Digital Certificates</t>
  </si>
  <si>
    <t>T1588.005</t>
  </si>
  <si>
    <t>Exploits</t>
  </si>
  <si>
    <t>T1589.003</t>
  </si>
  <si>
    <t>Employee Names</t>
  </si>
  <si>
    <t>T1592.004</t>
  </si>
  <si>
    <t>Client Configurations</t>
  </si>
  <si>
    <t>T1600</t>
  </si>
  <si>
    <t>Weaken Encryption</t>
  </si>
  <si>
    <t>T1600.002</t>
  </si>
  <si>
    <t>Disable Crypto Hardware</t>
  </si>
  <si>
    <t>T1583.005</t>
  </si>
  <si>
    <t>Botnet</t>
  </si>
  <si>
    <t>Network Traffic: Network Traffic Content, Persona: Social Media</t>
  </si>
  <si>
    <t>T1583.006</t>
  </si>
  <si>
    <t>Web Services</t>
  </si>
  <si>
    <t>T1596</t>
  </si>
  <si>
    <t>T1608.001</t>
  </si>
  <si>
    <t>Stage Capabilities</t>
  </si>
  <si>
    <t>Upload Malware</t>
  </si>
  <si>
    <t>Active Directory: Active Directory Object Access, Command: Command Execution, Network Traffic: Network Traffic Content, Process: Process Creation, Script: Script Execution</t>
  </si>
  <si>
    <t>T1591.001</t>
  </si>
  <si>
    <t>Determine Physical Locations</t>
  </si>
  <si>
    <t>T1596.003</t>
  </si>
  <si>
    <t>T1596.004</t>
  </si>
  <si>
    <t>CDNs</t>
  </si>
  <si>
    <t>T1597</t>
  </si>
  <si>
    <t>Search Closed Sources</t>
  </si>
  <si>
    <t>T1597.001</t>
  </si>
  <si>
    <t>Threat Intel Vendors</t>
  </si>
  <si>
    <t>T1597.002</t>
  </si>
  <si>
    <t>Purchase Technical Data</t>
  </si>
  <si>
    <t>T1608</t>
  </si>
  <si>
    <t>T1608.002</t>
  </si>
  <si>
    <t>Upload Tool</t>
  </si>
  <si>
    <t>Cloud Storage: Cloud Storage Access, Cloud Storage: Cloud Storage Enumeration</t>
  </si>
  <si>
    <t>T1583.002</t>
  </si>
  <si>
    <t>DNS Server</t>
  </si>
  <si>
    <t>T1583.003</t>
  </si>
  <si>
    <t>Virtual Private Server</t>
  </si>
  <si>
    <t>T1591.002</t>
  </si>
  <si>
    <t>Business Relationships</t>
  </si>
  <si>
    <t>T1591.003</t>
  </si>
  <si>
    <t>Identify Business Tempo</t>
  </si>
  <si>
    <t>Network Traffic: Network Traffic Flow</t>
  </si>
  <si>
    <t>T1591.004</t>
  </si>
  <si>
    <t>Identify Roles</t>
  </si>
  <si>
    <t>T1596.001</t>
  </si>
  <si>
    <t>DNS/Passive DNS</t>
  </si>
  <si>
    <t>T1596.002</t>
  </si>
  <si>
    <t>WHOIS</t>
  </si>
  <si>
    <t>T1583.001</t>
  </si>
  <si>
    <t>Domains</t>
  </si>
  <si>
    <t>T1583.004</t>
  </si>
  <si>
    <t>Server</t>
  </si>
  <si>
    <t>T1584.001</t>
  </si>
  <si>
    <t>Internet Scan: Response Content, Malware Repository: Malware Content, Malware Repository: Malware Metadata</t>
  </si>
  <si>
    <t>T1584.002</t>
  </si>
  <si>
    <t>T1584.003</t>
  </si>
  <si>
    <t>Malware Repository: Malware Metadata</t>
  </si>
  <si>
    <t>T1584.004</t>
  </si>
  <si>
    <t>T1584.005</t>
  </si>
  <si>
    <t>T1584.006</t>
  </si>
  <si>
    <t>Certificate: Certificate Registration, Internet Scan: Response Content, Malware Repository: Malware Content, Malware Repository: Malware Metadata</t>
  </si>
  <si>
    <t>T1585.001</t>
  </si>
  <si>
    <t>Social Media Accounts</t>
  </si>
  <si>
    <t>T1585.002</t>
  </si>
  <si>
    <t>Email Accounts</t>
  </si>
  <si>
    <t>T1586</t>
  </si>
  <si>
    <t>Compromise Accounts</t>
  </si>
  <si>
    <t>Certificate: Certificate Registration, Internet Scan: Response Content</t>
  </si>
  <si>
    <t>T1586.001</t>
  </si>
  <si>
    <t>T1586.002</t>
  </si>
  <si>
    <t>T1587.003</t>
  </si>
  <si>
    <t>T1587.004</t>
  </si>
  <si>
    <t>T1588.006</t>
  </si>
  <si>
    <t>Vulnerabilities</t>
  </si>
  <si>
    <t>T1589.002</t>
  </si>
  <si>
    <t>Email Addresses</t>
  </si>
  <si>
    <t>T1592.001</t>
  </si>
  <si>
    <t>Hardware</t>
  </si>
  <si>
    <t>T1592.003</t>
  </si>
  <si>
    <t>Firmware</t>
  </si>
  <si>
    <t>T1593</t>
  </si>
  <si>
    <t>Search Open Websites/Domains</t>
  </si>
  <si>
    <t>T1593.001</t>
  </si>
  <si>
    <t>Social Media</t>
  </si>
  <si>
    <t>T1593.002</t>
  </si>
  <si>
    <t>Search Engines</t>
  </si>
  <si>
    <t>T1594</t>
  </si>
  <si>
    <t>Search Victim-Owned Websites</t>
  </si>
  <si>
    <t>T1600.001</t>
  </si>
  <si>
    <t>Reduce Key Space</t>
  </si>
  <si>
    <t>T1608.003</t>
  </si>
  <si>
    <t>Install Digital Certificate</t>
  </si>
  <si>
    <t>Module: Module Load, Process: OS API Execution, Script: Script Execution</t>
  </si>
  <si>
    <t>T1608.004</t>
  </si>
  <si>
    <t>Drive-by Target</t>
  </si>
  <si>
    <t>T1608.005</t>
  </si>
  <si>
    <t>Link Target</t>
  </si>
  <si>
    <t> </t>
  </si>
  <si>
    <t>Technology</t>
  </si>
  <si>
    <t>Data Quality</t>
  </si>
  <si>
    <t>Definition</t>
  </si>
  <si>
    <t xml:space="preserve">Hunt Tool </t>
  </si>
  <si>
    <t>Completeness</t>
  </si>
  <si>
    <t>Timeliness</t>
  </si>
  <si>
    <t>Consistency</t>
  </si>
  <si>
    <t>Ease of Use [Missing Data and Data Retention]</t>
  </si>
  <si>
    <t>Response Time [Active vs Passive (are you catching the adversary real time or is it after the fact)]</t>
  </si>
  <si>
    <t>None</t>
  </si>
  <si>
    <t>I don’t know what tools I have or need in order to start hunting. No documentation available. There is not even a SIEM to process the data.</t>
  </si>
  <si>
    <t>don’t know / not documented</t>
  </si>
  <si>
    <t xml:space="preserve">not documented/don't know </t>
  </si>
  <si>
    <t>Low</t>
  </si>
  <si>
    <t>The right technology is present to help centralize your data across several other tools (Splunk, ELK, EDR, etc).
Tools allowing you to run basic queries in order to make sense of the data without automation,reducing the efficiency and effectiveness of your hunt(i.e Running a few queries returns still thousands and thousands of events that your team will still need to go through manually).</t>
  </si>
  <si>
    <t>Endpoint Coverage - required data source is available from  0 - 25% of your network endpoints.
Missing Data - Required data (values or fields) is missing 75%-100%.
Data Retention - Required data is retained 0-25% of the time needed or defined by the organization.</t>
  </si>
  <si>
    <r>
      <t xml:space="preserve">Timezones - </t>
    </r>
    <r>
      <rPr>
        <sz val="10"/>
        <color rgb="FF000000"/>
        <rFont val="Calibri"/>
        <family val="2"/>
      </rPr>
      <t>Original timezone identified in data (Local or UTC)</t>
    </r>
    <r>
      <rPr>
        <b/>
        <sz val="10"/>
        <color rgb="FF000000"/>
        <rFont val="Calibri"/>
        <family val="2"/>
      </rPr>
      <t xml:space="preserve">
Ingestion vs Creation - </t>
    </r>
    <r>
      <rPr>
        <sz val="10"/>
        <color rgb="FF000000"/>
        <rFont val="Calibri"/>
        <family val="2"/>
      </rPr>
      <t>Ingestion time only automatically generated</t>
    </r>
  </si>
  <si>
    <r>
      <t>Standard Field Names</t>
    </r>
    <r>
      <rPr>
        <sz val="10"/>
        <color rgb="FF000000"/>
        <rFont val="Calibri"/>
        <family val="2"/>
      </rPr>
      <t xml:space="preserve"> - Required data field names standardized only 0-25% across all data sources.</t>
    </r>
    <r>
      <rPr>
        <b/>
        <sz val="10"/>
        <color rgb="FF000000"/>
        <rFont val="Calibri"/>
        <family val="2"/>
      </rPr>
      <t xml:space="preserve">
Standard Field Types</t>
    </r>
    <r>
      <rPr>
        <sz val="10"/>
        <color rgb="FF000000"/>
        <rFont val="Calibri"/>
        <family val="2"/>
      </rPr>
      <t xml:space="preserve"> - Required data field types standardized only 0-25% across all data sources.</t>
    </r>
  </si>
  <si>
    <t>Missing Data - Required data (values or fields) is missing 75%-100%.
Data Retention - Required data is retained 0-25% of the time needed or defined by the organization.</t>
  </si>
  <si>
    <t>Passive 0-25 | Active 0-25%</t>
  </si>
  <si>
    <t>Medium</t>
  </si>
  <si>
    <t>Having the right tools/processes to aggregate and make sense of all the data. Possible to not have an effective team to automate rules/queries. Tools helping you correlate and integrate numerous data types across all your endpoints in order to filter out noise and potential false positives. Here is where you start using a few basic Data Science capabilities provided by your tools (i.e ELK Enterprise) in order to make sense of all the data that you have in your central repository (Potential Automation).</t>
  </si>
  <si>
    <t>Endpoint Coverage - required data source is available from  50% - 75% of your network endpoints.
Missing Data - Required data (values or fields) is missing 25%-50%.
Data Retention - Required data is retained 50%-75% of the time needed or defined by the organization.</t>
  </si>
  <si>
    <r>
      <t xml:space="preserve">Timezones - </t>
    </r>
    <r>
      <rPr>
        <sz val="10"/>
        <color rgb="FF000000"/>
        <rFont val="Calibri"/>
        <family val="2"/>
      </rPr>
      <t>Extra timezones identified in order to cover at least local and UTC times (not fixed yed).</t>
    </r>
    <r>
      <rPr>
        <b/>
        <sz val="10"/>
        <color rgb="FF000000"/>
        <rFont val="Calibri"/>
        <family val="2"/>
      </rPr>
      <t xml:space="preserve">
Ingestion vs Creation</t>
    </r>
    <r>
      <rPr>
        <sz val="10"/>
        <color rgb="FF000000"/>
        <rFont val="Calibri"/>
        <family val="2"/>
      </rPr>
      <t xml:space="preserve"> - Ingestion time only automatically generated.</t>
    </r>
  </si>
  <si>
    <r>
      <t>Standard Field Names</t>
    </r>
    <r>
      <rPr>
        <sz val="10"/>
        <color rgb="FF000000"/>
        <rFont val="Calibri"/>
        <family val="2"/>
      </rPr>
      <t xml:space="preserve"> - Required data field names standardized only 25%-50% across all data sources.</t>
    </r>
    <r>
      <rPr>
        <b/>
        <sz val="10"/>
        <color rgb="FF000000"/>
        <rFont val="Calibri"/>
        <family val="2"/>
      </rPr>
      <t xml:space="preserve">
Standard Field Types</t>
    </r>
    <r>
      <rPr>
        <sz val="10"/>
        <color rgb="FF000000"/>
        <rFont val="Calibri"/>
        <family val="2"/>
      </rPr>
      <t xml:space="preserve"> - Required data field types standardized only 25%-50% across all data sources.</t>
    </r>
  </si>
  <si>
    <t>Missing Data - Required data (values or fields) is missing 25%-75%.
Data Retention - Required data is retained 25%-75% of the time needed or defined by the organization.</t>
  </si>
  <si>
    <t>Passive 50-75% | Active 50-75%</t>
  </si>
  <si>
    <t>High</t>
  </si>
  <si>
    <t>Having tools to leverage over simple outlier detection techniques. Can you validate the detection of an adversary technique by just applying basic data science techniques? Can you integrate the appropriate tools with other platforms (processes) with other teams across your security department (IR Ticketing system, Intel Platforms (not just to ingest IOCs, but to document hunting campaign results that might turn into actionable intelligence), etc). This is more specific to your organization and flexibility of your hunting tools play a big role here (i.e API access)</t>
  </si>
  <si>
    <t>Endpoint Coverage - required data source is available from  75%-100% of your network endpoints
Missing Data - Required data (values or fields) is missing 0%-25%
Data Retention - Required data is retained 75%-100% of the time needed or defined by the organization</t>
  </si>
  <si>
    <r>
      <t xml:space="preserve">Timezones - </t>
    </r>
    <r>
      <rPr>
        <sz val="10"/>
        <color rgb="FF000000"/>
        <rFont val="Calibri"/>
        <family val="2"/>
      </rPr>
      <t>Extra timezones configured in order to cover at least local and UTC times
Ingestion vs Creation - Ingestion time automatically generated and Creation time capability identified</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</si>
  <si>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50%-75% across all data sources</t>
    </r>
  </si>
  <si>
    <t>Missing Data - Required data (values or fields) is missing 0-25%
Data Retention - Required data is retained 75%-100% of the time needed or defined by the organization.</t>
  </si>
  <si>
    <t>Passive 75-100% | Active 75-100%</t>
  </si>
  <si>
    <r>
      <t>Timezones</t>
    </r>
    <r>
      <rPr>
        <sz val="10"/>
        <color rgb="FF000000"/>
        <rFont val="Calibri"/>
        <family val="2"/>
      </rPr>
      <t xml:space="preserve"> - Extra timezones configured in order to cover at least local and UTC times
 </t>
    </r>
    <r>
      <rPr>
        <b/>
        <sz val="10"/>
        <color rgb="FF000000"/>
        <rFont val="Calibri"/>
        <family val="2"/>
      </rPr>
      <t xml:space="preserve">
Ingestion vs Creation</t>
    </r>
    <r>
      <rPr>
        <sz val="10"/>
        <color rgb="FF000000"/>
        <rFont val="Calibri"/>
        <family val="2"/>
      </rPr>
      <t xml:space="preserve"> - Ingestion  and Creation time configured to be available as two different fields and used to reduce latency.</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</si>
  <si>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</si>
  <si>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r>
      <t xml:space="preserve">Timezones </t>
    </r>
    <r>
      <rPr>
        <sz val="10"/>
        <color rgb="FF000000"/>
        <rFont val="Calibri"/>
        <family val="2"/>
      </rPr>
      <t xml:space="preserve">- Extra timezones configured in order to cover at least local and UTC times
 </t>
    </r>
    <r>
      <rPr>
        <b/>
        <sz val="10"/>
        <color rgb="FF000000"/>
        <rFont val="Calibri"/>
        <family val="2"/>
      </rPr>
      <t xml:space="preserve">
Ingestion vs Creation - </t>
    </r>
    <r>
      <rPr>
        <sz val="10"/>
        <color rgb="FF000000"/>
        <rFont val="Calibri"/>
        <family val="2"/>
      </rPr>
      <t>ingestion and creation time difference has been reduced to the minimun.</t>
    </r>
  </si>
  <si>
    <r>
      <t>Standard Field Names</t>
    </r>
    <r>
      <rPr>
        <sz val="10"/>
        <color rgb="FF000000"/>
        <rFont val="Calibri"/>
        <family val="2"/>
      </rPr>
      <t xml:space="preserve"> - Required data field names standardized only 75%-100%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</si>
  <si>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t>ID</t>
  </si>
  <si>
    <t>name</t>
  </si>
  <si>
    <t>description</t>
  </si>
  <si>
    <t>url</t>
  </si>
  <si>
    <t>created</t>
  </si>
  <si>
    <t>last modified</t>
  </si>
  <si>
    <t>version</t>
  </si>
  <si>
    <t>tactics</t>
  </si>
  <si>
    <t>detection</t>
  </si>
  <si>
    <t>platforms</t>
  </si>
  <si>
    <t>is sub-technique</t>
  </si>
  <si>
    <t>sub-technique of</t>
  </si>
  <si>
    <t>contributors</t>
  </si>
  <si>
    <t>system requirements</t>
  </si>
  <si>
    <t>permissions required</t>
  </si>
  <si>
    <t>effective permissions</t>
  </si>
  <si>
    <t>defenses bypassed</t>
  </si>
  <si>
    <t>impact type</t>
  </si>
  <si>
    <t>supports remote</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</si>
  <si>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</si>
  <si>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</si>
  <si>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31 May 2017</t>
  </si>
  <si>
    <t>15 March 2020</t>
  </si>
  <si>
    <t>1.1</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</si>
  <si>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</si>
  <si>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</si>
  <si>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Linux, Windows, macOS</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</si>
  <si>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</si>
  <si>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</si>
  <si>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</si>
  <si>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1.0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</si>
  <si>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</si>
  <si>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</si>
  <si>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</si>
  <si>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</si>
  <si>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</si>
  <si>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</si>
  <si>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</si>
  <si>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</si>
  <si>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</si>
  <si>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15 October 2021</t>
  </si>
  <si>
    <t>2.1</t>
  </si>
  <si>
    <t>Credential Access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</si>
  <si>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</si>
  <si>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Ed Williams, Trustwave, SpiderLabs; Vincent Le Toux</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</si>
  <si>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</si>
  <si>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</si>
  <si>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</si>
  <si>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11 February 2020</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</si>
  <si>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</si>
  <si>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Windows</t>
  </si>
  <si>
    <t>Ed Williams, Trustwave, SpiderLabs; Edward Millington</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</si>
  <si>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</si>
  <si>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</si>
  <si>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</si>
  <si>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25 March 2020</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</si>
  <si>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</si>
  <si>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Ed Williams, Trustwave, SpiderLabs</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</si>
  <si>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</si>
  <si>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</si>
  <si>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</si>
  <si>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14 December 2020</t>
  </si>
  <si>
    <t>Monitor processes and command-line arguments for program execution that may be indicative of credential dumping, especially attempts to access or copy the NTDS.dit.</t>
  </si>
  <si>
    <t>Access to Domain Controller or backup</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</si>
  <si>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</si>
  <si>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</si>
  <si>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</si>
  <si>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21 February 2020</t>
  </si>
  <si>
    <t>21 April 2021</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</si>
  <si>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</si>
  <si>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</si>
  <si>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</si>
  <si>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</si>
  <si>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24 March 2020</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</si>
  <si>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</si>
  <si>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</si>
  <si>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</si>
  <si>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</si>
  <si>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22 April 2021</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</si>
  <si>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</si>
  <si>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ExtraHop; Vincent Le Toux</t>
  </si>
  <si>
    <t>OS Credential Dumping: 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</si>
  <si>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</si>
  <si>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https://attack.mitre.org/techniques/T1003/007</t>
  </si>
  <si>
    <t>19 March 2020</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</si>
  <si>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</si>
  <si>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Linux</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</si>
  <si>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</si>
  <si>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</si>
  <si>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</si>
  <si>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20 March 2020</t>
  </si>
  <si>
    <t>The AuditD monitoring tool, which ships stock in many Linux distributions, can be used to watch for hostile processes attempting to access &lt;code&gt;/etc/passwd&lt;/code&gt; and &lt;code&gt;/etc/shadow&lt;/code&gt;, alerting on the pid, process name, and arguments of such programs.</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</si>
  <si>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</si>
  <si>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https://attack.mitre.org/techniques/T1005</t>
  </si>
  <si>
    <t>1.3</t>
  </si>
  <si>
    <t>Collection</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</si>
  <si>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</si>
  <si>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William Cain</t>
  </si>
  <si>
    <t>Privileges to access certain files and directories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</si>
  <si>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</si>
  <si>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</si>
  <si>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09 February 2021</t>
  </si>
  <si>
    <t>2.0</t>
  </si>
  <si>
    <t>Defense Evasion</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</si>
  <si>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</si>
  <si>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File monitoring, File system access controls</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</si>
  <si>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</si>
  <si>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</si>
  <si>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17 October 2021</t>
  </si>
  <si>
    <t>1.2</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</si>
  <si>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</si>
  <si>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</si>
  <si>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Windows, macOS</t>
  </si>
  <si>
    <t>Adversaries may use fallback or alternate communication channels if the primary channel is compromised or inaccessible in order to maintain reliable command and control and to avoid data transfer thresholds.</t>
  </si>
  <si>
    <t>https://attack.mitre.org/techniques/T1008</t>
  </si>
  <si>
    <t>14 July 2020</t>
  </si>
  <si>
    <t>Adversaries may attempt to get a listing of open application windows. Window listings could convey information about how the system is used or give context to information collected by a keylogger.</t>
  </si>
  <si>
    <t>https://attack.mitre.org/techniques/T1010</t>
  </si>
  <si>
    <t>26 March 2020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</si>
  <si>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</si>
  <si>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</si>
  <si>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</si>
  <si>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28 March 2020</t>
  </si>
  <si>
    <t>Exfiltration</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</si>
  <si>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</si>
  <si>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Itzik Kotler, SafeBreach</t>
  </si>
  <si>
    <t>Exfiltration Over Other Network Medium: 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</si>
  <si>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</si>
  <si>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</si>
  <si>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09 March 2020</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</si>
  <si>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</si>
  <si>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</si>
  <si>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</si>
  <si>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</si>
  <si>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</si>
  <si>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20 June 2020</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</si>
  <si>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</si>
  <si>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Anti-virus, Application control, Application control by file name or path, File monitoring, Host intrusion prevention systems, Signature-based detection, System access controls</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</si>
  <si>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</si>
  <si>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</si>
  <si>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08 October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</si>
  <si>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</si>
  <si>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</si>
  <si>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</si>
  <si>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</si>
  <si>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17 March 2021</t>
  </si>
  <si>
    <t>25 March 2021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</si>
  <si>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</si>
  <si>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t>
  </si>
  <si>
    <t>https://attack.mitre.org/techniques/T1018</t>
  </si>
  <si>
    <t>3.2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</si>
  <si>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</si>
  <si>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Daniel Stepanic, Elastic; RedHuntLabs, @redhuntlabs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</si>
  <si>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</si>
  <si>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</si>
  <si>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16 August 2021</t>
  </si>
  <si>
    <t>Monitor process file access patterns and network behavior. Unrecognized processes or scripts that appear to be traversing file systems and sending network traffic may be suspicious.</t>
  </si>
  <si>
    <t>Linux, Network, Windows, macOS</t>
  </si>
  <si>
    <t>ExtraHop</t>
  </si>
  <si>
    <t>Automated Exfiltration: 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</si>
  <si>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</si>
  <si>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https://attack.mitre.org/techniques/T1020/001</t>
  </si>
  <si>
    <t>19 October 2020</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</si>
  <si>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</si>
  <si>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Network</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</si>
  <si>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</si>
  <si>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https://attack.mitre.org/techniques/T1021</t>
  </si>
  <si>
    <t>Lateral Movement</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</si>
  <si>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</si>
  <si>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Dan Borges, @1njection</t>
  </si>
  <si>
    <t>Active remote service accepting connections and valid credentials</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</si>
  <si>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</si>
  <si>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</si>
  <si>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https://attack.mitre.org/techniques/T1021/001</t>
  </si>
  <si>
    <t>25 February 2020</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</si>
  <si>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</si>
  <si>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Matthew Demaske, Adaptforward</t>
  </si>
  <si>
    <t>RDP service enabled, account in the Remote Desktop Users group</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</si>
  <si>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</si>
  <si>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</si>
  <si>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</si>
  <si>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23 March 2020</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</si>
  <si>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</si>
  <si>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SMB enabled; Host/network firewalls not blocking SMB ports between source and destination; Use of domain account in administrator group on remote system or default system admin account.</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</si>
  <si>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</si>
  <si>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</si>
  <si>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</si>
  <si>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23 June 2021</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</si>
  <si>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</si>
  <si>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</si>
  <si>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</si>
  <si>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</si>
  <si>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</si>
  <si>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Linux, macOS</t>
  </si>
  <si>
    <t>An SSH server is configured and running.</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</si>
  <si>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</si>
  <si>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</si>
  <si>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</si>
  <si>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07 October 2021</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</si>
  <si>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</si>
  <si>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VNC server installed and listening for connections.</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</si>
  <si>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</si>
  <si>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</si>
  <si>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</si>
  <si>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</si>
  <si>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</si>
  <si>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</si>
  <si>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</si>
  <si>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removable media drive and files</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</si>
  <si>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</si>
  <si>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</si>
  <si>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20 October 2021</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</si>
  <si>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</si>
  <si>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Christiaan Beek, @ChristiaanBeek; Red Canary</t>
  </si>
  <si>
    <t>Application control, Application control by file name or path, Host forensic analysis, Host intrusion prevention systems, Log analysis, Signature-based detection</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</si>
  <si>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</si>
  <si>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</si>
  <si>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</si>
  <si>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</si>
  <si>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</si>
  <si>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Martin Jirkal, ESET</t>
  </si>
  <si>
    <t>Anti-virus, Signature-based detection</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</si>
  <si>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</si>
  <si>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</si>
  <si>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</si>
  <si>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</si>
  <si>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Filip Kafka, ESET</t>
  </si>
  <si>
    <t>Anti-virus, Heuristic detection, Signature-based detection</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</si>
  <si>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</si>
  <si>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</si>
  <si>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</si>
  <si>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or other signatures left in system artifacts related to decoding steganography.</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</si>
  <si>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</si>
  <si>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</si>
  <si>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</si>
  <si>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16 March 2020</t>
  </si>
  <si>
    <t>29 March 2020</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</si>
  <si>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</si>
  <si>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Praetorian; Ye Yint Min Thu Htut, Offensive Security Team, DBS Bank</t>
  </si>
  <si>
    <t>Compiler software (either native to the system or delivered by the adversary)</t>
  </si>
  <si>
    <t>Anti-virus, Binary Analysis, Host intrusion prevention systems, Signature-based detection, Static File Analysis</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</si>
  <si>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</si>
  <si>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</si>
  <si>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</si>
  <si>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</si>
  <si>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Anti-virus, Host intrusion prevention systems, Log analysis, Signature-based detection</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</si>
  <si>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</si>
  <si>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</si>
  <si>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</si>
  <si>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20 May 2021</t>
  </si>
  <si>
    <t>18 October 2021</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</si>
  <si>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</si>
  <si>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Jonathan Boucher, @crash_wave, Bank of Canada; Stan Hegt, Outflank</t>
  </si>
  <si>
    <t>Anti-virus, Static file analysis, Web content filters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</si>
  <si>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</si>
  <si>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</si>
  <si>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</si>
  <si>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</si>
  <si>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</si>
  <si>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</si>
  <si>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</si>
  <si>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https://attack.mitre.org/techniques/T1033</t>
  </si>
  <si>
    <t>12 August 2021</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</si>
  <si>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</si>
  <si>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</si>
  <si>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1.4</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</si>
  <si>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</si>
  <si>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Containers, Linux, Windows, macOS</t>
  </si>
  <si>
    <t>Bartosz Jerzman; David Lu, Tripwire; Elastic; Felipe Espósito, @Pr0teus; Nick Carr, Mandiant; Oleg Kolesnikov, Securonix</t>
  </si>
  <si>
    <t>Application control by file name or path</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</si>
  <si>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</si>
  <si>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</si>
  <si>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</si>
  <si>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</si>
  <si>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</si>
  <si>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</si>
  <si>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</si>
  <si>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</si>
  <si>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14 October 2021</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</si>
  <si>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</si>
  <si>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</si>
  <si>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</si>
  <si>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</si>
  <si>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23 November 2020</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</si>
  <si>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</si>
  <si>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</si>
  <si>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</si>
  <si>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</si>
  <si>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</si>
  <si>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</si>
  <si>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</si>
  <si>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</si>
  <si>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20 April 2021</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</si>
  <si>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</si>
  <si>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Vishwas Manral, McAfee; Yossi Weizman, Azure Defender Research Team</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</si>
  <si>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</si>
  <si>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</si>
  <si>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</si>
  <si>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</si>
  <si>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Erye Hernandez, Palo Alto Networks</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</si>
  <si>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</si>
  <si>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</si>
  <si>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</si>
  <si>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04 August 2021</t>
  </si>
  <si>
    <t>Monitor for files written to disk that contain two file extensions, particularly when the second is an executable.(Citation: Seqrite DoubleExtension)</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</si>
  <si>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</si>
  <si>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</si>
  <si>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27 April 2021</t>
  </si>
  <si>
    <t>Persistence, Privilege Escalation</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</si>
  <si>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</si>
  <si>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</si>
  <si>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</si>
  <si>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</si>
  <si>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10 January 2020</t>
  </si>
  <si>
    <t>Monitor for changes to Registry values associated with Windows logon scrips, nameley &lt;code&gt;HKCU\Environment\UserInitMprLogonScript&lt;/code&gt;.
Monitor running process for actions that could be indicative of abnormal programs or executables running upon logon.</t>
  </si>
  <si>
    <t>Boot or Logon Initialization Scripts: Logon Script (Mac)</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</si>
  <si>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</si>
  <si>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https://attack.mitre.org/techniques/T1037/002</t>
  </si>
  <si>
    <t>27 March 2020</t>
  </si>
  <si>
    <t>macOS</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</si>
  <si>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</si>
  <si>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</si>
  <si>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</si>
  <si>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</si>
  <si>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</si>
  <si>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</si>
  <si>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</si>
  <si>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</si>
  <si>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root</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</si>
  <si>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</si>
  <si>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</si>
  <si>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</si>
  <si>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</si>
  <si>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Administrator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</si>
  <si>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</si>
  <si>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</si>
  <si>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</si>
  <si>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network shared drive</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</si>
  <si>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</si>
  <si>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https://attack.mitre.org/techniques/T1040</t>
  </si>
  <si>
    <t>02 April 2021</t>
  </si>
  <si>
    <t>Credential 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</si>
  <si>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</si>
  <si>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Network interface access and packet capture driver</t>
  </si>
  <si>
    <t>Adversaries may steal data by exfiltrating it over an existing command and control channel. Stolen data is encoded into the normal communications channel using the same protocol as command and control communications.</t>
  </si>
  <si>
    <t>https://attack.mitre.org/techniques/T1041</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</si>
  <si>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</si>
  <si>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https://attack.mitre.org/techniques/T1046</t>
  </si>
  <si>
    <t>09 April 2021</t>
  </si>
  <si>
    <t>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</si>
  <si>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</si>
  <si>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Containers, IaaS, Linux, Windows, macOS</t>
  </si>
  <si>
    <t>Praetorian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</si>
  <si>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</si>
  <si>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</si>
  <si>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</si>
  <si>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</si>
  <si>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@ionstorm</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</si>
  <si>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</si>
  <si>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https://attack.mitre.org/techniques/T1048</t>
  </si>
  <si>
    <t>Alfredo Abarca; William Cain</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</si>
  <si>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</si>
  <si>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</si>
  <si>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</si>
  <si>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</si>
  <si>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</si>
  <si>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</si>
  <si>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</si>
  <si>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</si>
  <si>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</si>
  <si>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</si>
  <si>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</si>
  <si>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</si>
  <si>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</si>
  <si>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https://attack.mitre.org/techniques/T1049</t>
  </si>
  <si>
    <t>08 March 2021</t>
  </si>
  <si>
    <t>IaaS, Linux, Windows, macOS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</si>
  <si>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</si>
  <si>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</si>
  <si>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</si>
  <si>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Presence of physical medium or device</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</si>
  <si>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</si>
  <si>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</si>
  <si>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</si>
  <si>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11 March 2020</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</si>
  <si>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</si>
  <si>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https://attack.mitre.org/techniques/T1053</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</si>
  <si>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</si>
  <si>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</si>
  <si>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Alain Homewood, Insomnia Security; Leo Loobeek, @leoloobeek; Prashant Verma, Paladion; Travis Smith, Tripwire</t>
  </si>
  <si>
    <t>Administrator, SYSTEM, User</t>
  </si>
  <si>
    <t>Scheduled Task/Job: 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</si>
  <si>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</si>
  <si>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https://attack.mitre.org/techniques/T1053/001</t>
  </si>
  <si>
    <t>03 December 2019</t>
  </si>
  <si>
    <t>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</si>
  <si>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Scheduled Task/Job: At (Windows)</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</si>
  <si>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</si>
  <si>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https://attack.mitre.org/techniques/T1053/002</t>
  </si>
  <si>
    <t>27 November 2019</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</si>
  <si>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</si>
  <si>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</si>
  <si>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</si>
  <si>
    <t>https://attack.mitre.org/techniques/T1053/003</t>
  </si>
  <si>
    <t>23 August 2021</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</si>
  <si>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</si>
  <si>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User</t>
  </si>
  <si>
    <t>Scheduled Task/Job: Scheduled Task</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</si>
  <si>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</si>
  <si>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https://attack.mitre.org/techniques/T1053/005</t>
  </si>
  <si>
    <t>30 December 2020</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</si>
  <si>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</si>
  <si>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</si>
  <si>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</si>
  <si>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https://attack.mitre.org/techniques/T1053/006</t>
  </si>
  <si>
    <t>12 October 2020</t>
  </si>
  <si>
    <t>27 July 2021</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</si>
  <si>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</si>
  <si>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SarathKumar Rajendran, Trimble Inc</t>
  </si>
  <si>
    <t>User, root</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</si>
  <si>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</si>
  <si>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</si>
  <si>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</si>
  <si>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29 March 2021</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</si>
  <si>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</si>
  <si>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Containers</t>
  </si>
  <si>
    <t>Center for Threat-Informed Defense (CTID); Vishwas Manral, McAfee; Yossi Weizman, Azure Defender Research Team</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</si>
  <si>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</si>
  <si>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</si>
  <si>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Defense Evasion, Privilege Escalation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</si>
  <si>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</si>
  <si>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Anastasios Pingios; Christiaan Beek, @ChristiaanBeek; Ryan Becwar</t>
  </si>
  <si>
    <t>Anti-virus, Application control</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</si>
  <si>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</si>
  <si>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</si>
  <si>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</si>
  <si>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</si>
  <si>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</si>
  <si>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</si>
  <si>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</si>
  <si>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</si>
  <si>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</si>
  <si>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</si>
  <si>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</si>
  <si>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</si>
  <si>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</si>
  <si>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</si>
  <si>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</si>
  <si>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</si>
  <si>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</si>
  <si>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</si>
  <si>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</si>
  <si>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</si>
  <si>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</si>
  <si>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</si>
  <si>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</si>
  <si>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</si>
  <si>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</si>
  <si>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</si>
  <si>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</si>
  <si>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</si>
  <si>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</si>
  <si>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</si>
  <si>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</si>
  <si>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10 November 2020</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</si>
  <si>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</si>
  <si>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</si>
  <si>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</si>
  <si>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</si>
  <si>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</si>
  <si>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</si>
  <si>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</si>
  <si>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</si>
  <si>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</si>
  <si>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</si>
  <si>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</si>
  <si>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</si>
  <si>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</si>
  <si>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</si>
  <si>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24 August 2021</t>
  </si>
  <si>
    <t>Collection, Credential Access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</si>
  <si>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</si>
  <si>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John Lambert, Microsoft Threat Intelligence Center</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</si>
  <si>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</si>
  <si>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</si>
  <si>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</si>
  <si>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21 October 2020</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</si>
  <si>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</si>
  <si>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</si>
  <si>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</si>
  <si>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</si>
  <si>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</si>
  <si>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Matthew Molyett, @s1air, Cisco Talos</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</si>
  <si>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</si>
  <si>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</si>
  <si>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</si>
  <si>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</si>
  <si>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An externally facing login portal is configured.</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</si>
  <si>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</si>
  <si>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</si>
  <si>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</si>
  <si>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</si>
  <si>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</si>
  <si>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</si>
  <si>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</si>
  <si>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Administrator, SYSTEM may provide better process ownership details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</si>
  <si>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</si>
  <si>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</si>
  <si>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</si>
  <si>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PowerShell</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</si>
  <si>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</si>
  <si>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https://attack.mitre.org/techniques/T1059/001</t>
  </si>
  <si>
    <t>28 May 2021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</si>
  <si>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</si>
  <si>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</si>
  <si>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</si>
  <si>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</si>
  <si>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03 August 2020</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</si>
  <si>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</si>
  <si>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Phil Stokes, SentinelOne</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</si>
  <si>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</si>
  <si>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</si>
  <si>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</si>
  <si>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26 July 2021</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</si>
  <si>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</si>
  <si>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</si>
  <si>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</si>
  <si>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</si>
  <si>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</si>
  <si>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</si>
  <si>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</si>
  <si>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</si>
  <si>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</si>
  <si>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</si>
  <si>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</si>
  <si>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</si>
  <si>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</si>
  <si>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Python is installed.</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</si>
  <si>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</si>
  <si>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</si>
  <si>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</si>
  <si>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23 June 2020</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</si>
  <si>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</si>
  <si>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Cody Thomas, SpecterOps</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</si>
  <si>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</si>
  <si>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</si>
  <si>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</si>
  <si>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</si>
  <si>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</si>
  <si>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</si>
  <si>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</si>
  <si>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</si>
  <si>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</si>
  <si>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Idan Revivo, @idanr86, Team Nautilus Aqua Security; Joas Antonio dos Santos, @C0d3Cr4zy, Inmetrics; Yaniv Agman, @AgmanYaniv, Team Nautilus Aqua Security</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</si>
  <si>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</si>
  <si>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t>
  </si>
  <si>
    <t>2.4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</si>
  <si>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</si>
  <si>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Azure AD, Containers, Google Workspace, IaaS, Linux, Office 365, SaaS, Windows, macOS</t>
  </si>
  <si>
    <t>Daniel Prizmant, Palo Alto Networks; Microsoft Threat Intelligence Center (MSTIC); Yuval Avrahami, Palo Alto Networks</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</si>
  <si>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</si>
  <si>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</si>
  <si>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</si>
  <si>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12 March 2020</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</si>
  <si>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</si>
  <si>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</si>
  <si>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</si>
  <si>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</si>
  <si>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 (Citation: Microsoft AZ CLI)(Citation: Black Hills Red Teaming MS AD Azure, 2018)(Citation: Google Cloud Identity API Documentation).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</si>
  <si>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</si>
  <si>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25 June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</si>
  <si>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</si>
  <si>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Azure AD, Google Workspace, IaaS, Office 365, SaaS</t>
  </si>
  <si>
    <t>Isif Ibrahima; Regina Elwell</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</si>
  <si>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</si>
  <si>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</si>
  <si>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File system monitoring may be used to detect improper deletion or modification of indicator files.  Events not stored on the file system may require different detection mechanisms.</t>
  </si>
  <si>
    <t>Brad Geesaman, @bradgeesaman; Ed Williams, Trustwave, SpiderLabs</t>
  </si>
  <si>
    <t>Anti-virus, Host intrusion prevention systems, Log analysis</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</si>
  <si>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</si>
  <si>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</si>
  <si>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https://attack.mitre.org/techniques/T1070/001</t>
  </si>
  <si>
    <t>28 January 2020</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</si>
  <si>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</si>
  <si>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Clearing the Windows event logs requires Administrator permissions</t>
  </si>
  <si>
    <t>Anti Virus, Host Intrusion Prevention Systems, Log Analysis</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</si>
  <si>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</si>
  <si>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</si>
  <si>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</si>
  <si>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</si>
  <si>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</si>
  <si>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</si>
  <si>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</si>
  <si>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31 January 2020</t>
  </si>
  <si>
    <t>16 October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</si>
  <si>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</si>
  <si>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Emile Kenning, Sophos; Vikas Singh, Sophos</t>
  </si>
  <si>
    <t>Host forensic analysis, Log analysis</t>
  </si>
  <si>
    <t>Indicator Removal on Host: File Deletion</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</si>
  <si>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</si>
  <si>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</si>
  <si>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</si>
  <si>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Walker Johnson</t>
  </si>
  <si>
    <t>Host forensic analysis</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</si>
  <si>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</si>
  <si>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</si>
  <si>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</si>
  <si>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</si>
  <si>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Established network share connection to a remote system. Level of access depends on permissions of the account used.</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</si>
  <si>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</si>
  <si>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</si>
  <si>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</si>
  <si>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</si>
  <si>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Romain Dumont, ESET</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</si>
  <si>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</si>
  <si>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</si>
  <si>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</si>
  <si>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</si>
  <si>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</si>
  <si>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</si>
  <si>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</si>
  <si>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</si>
  <si>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</si>
  <si>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</si>
  <si>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21 August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</si>
  <si>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</si>
  <si>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</si>
  <si>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</si>
  <si>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</si>
  <si>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</si>
  <si>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</si>
  <si>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</si>
  <si>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</si>
  <si>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Jan Petrov, Citi</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</si>
  <si>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</si>
  <si>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</si>
  <si>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11 December 2020</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</si>
  <si>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</si>
  <si>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</si>
  <si>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Shane Tully, @securitygypsy</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</si>
  <si>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</si>
  <si>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</si>
  <si>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</si>
  <si>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Praetorian; Shane Tully, @securitygypsy</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</si>
  <si>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</si>
  <si>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</si>
  <si>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https://attack.mitre.org/techniques/T1074/001</t>
  </si>
  <si>
    <t>13 March 2020</t>
  </si>
  <si>
    <t>26 May 2020</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</si>
  <si>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</si>
  <si>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</si>
  <si>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</si>
  <si>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</si>
  <si>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https://attack.mitre.org/techniques/T1078</t>
  </si>
  <si>
    <t>19 October 2021</t>
  </si>
  <si>
    <t>2.3</t>
  </si>
  <si>
    <t>Defense Evasion, Initial Access, Persistence, Privilege Escalation</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</si>
  <si>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</si>
  <si>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Jon Sternstein, Stern Security; Mark Wee; Netskope; Praetorian; Yossi Weizman, Azure Defender Research Team</t>
  </si>
  <si>
    <t>Administrator, User</t>
  </si>
  <si>
    <t>Anti-virus, Application control, Firewall, Host intrusion prevention systems, Network intrusion detection system, System access controls</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</si>
  <si>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</si>
  <si>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</si>
  <si>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</si>
  <si>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05 April 2021</t>
  </si>
  <si>
    <t>Monitor whether default accounts have been activated or logged into. These audits should also include checks on any appliances and applications for default credentials or SSH keys, and if any are discovered, they should be updated immediately.</t>
  </si>
  <si>
    <t>Valid Accounts: Domain Accounts</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</si>
  <si>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</si>
  <si>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</si>
  <si>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</si>
  <si>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Jon Sternstein, Stern Security</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</si>
  <si>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</si>
  <si>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</si>
  <si>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</si>
  <si>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</si>
  <si>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</si>
  <si>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</si>
  <si>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https://attack.mitre.org/techniques/T1078/004</t>
  </si>
  <si>
    <t>Monitor the activity of cloud accounts to detect abnormal or malicious behavior, such as accessing information outside of the normal function of the account or account usage at atypical hours.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</si>
  <si>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</si>
  <si>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</si>
  <si>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</si>
  <si>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Linux, Office 365, SaaS, Windows, macOS</t>
  </si>
  <si>
    <t>David Routin; Michal Dida, ESET</t>
  </si>
  <si>
    <t>Access to shared folders and content with write permissions</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</si>
  <si>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</si>
  <si>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https://attack.mitre.org/techniques/T1082</t>
  </si>
  <si>
    <t>13 October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</si>
  <si>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</si>
  <si>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Maril Vernon @shewhohacks; Praetorian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</si>
  <si>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t>
  </si>
  <si>
    <t>https://attack.mitre.org/techniques/T1083</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</si>
  <si>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</si>
  <si>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Some folders may require Administrator, SYSTEM or specific user depending on permission levels and access controls</t>
  </si>
  <si>
    <t>Adversaries may attempt to get a listing of accounts on a system or within an environment. This information can help adversaries determine which accounts exist to aid in follow-on behavior.</t>
  </si>
  <si>
    <t>https://attack.mitre.org/techniques/T1087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</si>
  <si>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</si>
  <si>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Azure AD, Google Workspace, IaaS, Linux, Office 365, SaaS, Windows, macOS</t>
  </si>
  <si>
    <t>Daniel Stepanic, Elastic; Microsoft Threat Intelligence Center (MSTIC); Travis Smith, Tripwire</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</si>
  <si>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</si>
  <si>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</si>
  <si>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</si>
  <si>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28 July 2021</t>
  </si>
  <si>
    <t>Daniel Stepanic, Elastic</t>
  </si>
  <si>
    <t>Account Discovery: Domain Account</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</si>
  <si>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</si>
  <si>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</si>
  <si>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</si>
  <si>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</si>
  <si>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</si>
  <si>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</si>
  <si>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31 March 2021</t>
  </si>
  <si>
    <t>Google Workspace, Office 365, Windows</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</si>
  <si>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</si>
  <si>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</si>
  <si>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</si>
  <si>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16 March 2021</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</si>
  <si>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</si>
  <si>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</si>
  <si>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</si>
  <si>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30 August 2021</t>
  </si>
  <si>
    <t>3.1</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</si>
  <si>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</si>
  <si>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Heather Linn; Jon Sheedy; Walker Johnson</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</si>
  <si>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</si>
  <si>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</si>
  <si>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</si>
  <si>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14 March 2020</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</si>
  <si>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</si>
  <si>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</si>
  <si>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</si>
  <si>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</si>
  <si>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</si>
  <si>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</si>
  <si>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</si>
  <si>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</si>
  <si>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</si>
  <si>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</si>
  <si>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</si>
  <si>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</si>
  <si>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16 September 2020</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</si>
  <si>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</si>
  <si>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Matt Kelly, @breakersall</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</si>
  <si>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</si>
  <si>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https://attack.mitre.org/techniques/T1091</t>
  </si>
  <si>
    <t>20 July 2021</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</si>
  <si>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</si>
  <si>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</si>
  <si>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Removable media allowed, Autorun enabled or vulnerability present that allows for code execution</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</si>
  <si>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</si>
  <si>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</si>
  <si>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</si>
  <si>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</si>
  <si>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</si>
  <si>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</si>
  <si>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Ryan Becwar</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</si>
  <si>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</si>
  <si>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https://attack.mitre.org/techniques/T1098</t>
  </si>
  <si>
    <t>Persistence</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</si>
  <si>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</si>
  <si>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Azure AD, Google Workspace, IaaS, Linux, Office 365, Windows, macOS</t>
  </si>
  <si>
    <t>Jannie Li, Microsoft Threat Intelligence Center (MSTIC); Praetorian; Tim MalcomVetter</t>
  </si>
  <si>
    <t>Account Manipulation: Additional Cloud Credentials</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</si>
  <si>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</si>
  <si>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https://attack.mitre.org/techniques/T1098/001</t>
  </si>
  <si>
    <t>19 January 2020</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</si>
  <si>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</si>
  <si>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IaaS</t>
  </si>
  <si>
    <t>Expel; Jannie Li, Microsoft Threat Intelligence Center (MSTIC); Oleg Kolesnikov, Securonix</t>
  </si>
  <si>
    <t>Account Manipulation: Exchange Email Delegate Permissions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</si>
  <si>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</si>
  <si>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</si>
  <si>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</si>
  <si>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Office 365, Windows</t>
  </si>
  <si>
    <t>Jannie Li, Microsoft Threat Intelligence Center (MSTIC); Microsoft Detection and Response Team (DART); Mike Burns, Mandiant; Naveen Vijayaraghavan, Nilesh Dherange (Gurucul)</t>
  </si>
  <si>
    <t>Account Manipulation: Add Office 365 Global Administrator Role</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</si>
  <si>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</si>
  <si>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https://attack.mitre.org/techniques/T1098/003</t>
  </si>
  <si>
    <t xml:space="preserve">Collect usage logs from cloud administrator accounts to identify unusual activity in the assignment of roles to those accounts. Monitor for accounts assigned to admin roles that go over a certain threshold of known admins. </t>
  </si>
  <si>
    <t>Office 365</t>
  </si>
  <si>
    <t>Microsoft Threat Intelligence Center (MSTIC)</t>
  </si>
  <si>
    <t>Account Manipulation: 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</si>
  <si>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</si>
  <si>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https://attack.mitre.org/techniques/T1098/004</t>
  </si>
  <si>
    <t>24 June 2020</t>
  </si>
  <si>
    <t>25 June 2020</t>
  </si>
  <si>
    <t>Use file integrity monitoring to detect changes made to the &lt;code&gt;authorized_keys&lt;/code&gt; file for each user on a system. Monitor for suspicious processes modifying the &lt;code&gt;authorized_keys&lt;/code&gt; file.
Monitor for changes to and suspicious processes modifiying &lt;code&gt;/etc/ssh/sshd_config&lt;/code&gt;.</t>
  </si>
  <si>
    <t>Tony Lambert, Red Canary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</si>
  <si>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</si>
  <si>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</si>
  <si>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</si>
  <si>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Anastasios Pingios</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</si>
  <si>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</si>
  <si>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</si>
  <si>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</si>
  <si>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</si>
  <si>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</si>
  <si>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</si>
  <si>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</si>
  <si>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</si>
  <si>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</si>
  <si>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</si>
  <si>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</si>
  <si>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</si>
  <si>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</si>
  <si>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</si>
  <si>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</si>
  <si>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https://attack.mitre.org/techniques/T1105</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</si>
  <si>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</si>
  <si>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</si>
  <si>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</si>
  <si>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</si>
  <si>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Gordon Long, Box, Inc., @ethicalhax; Stefan Kanthak</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</si>
  <si>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</si>
  <si>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</si>
  <si>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30 September 2021</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</si>
  <si>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</si>
  <si>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Alfredo Oliveira, Trend Micro; David Fiser, @anu4is, Trend Micro; Ed Williams, Trustwave, SpiderLabs; Magno Logan, @magnologan, Trend Micro; Yossi Weizman, Azure Defender Research Team</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</si>
  <si>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</si>
  <si>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</si>
  <si>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https://attack.mitre.org/techniques/T1110/001</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</si>
  <si>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</si>
  <si>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Password Cracking</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</si>
  <si>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</si>
  <si>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</si>
  <si>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</si>
  <si>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Azure AD, Linux, Office 365, Windows, macOS</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</si>
  <si>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</si>
  <si>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</si>
  <si>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</si>
  <si>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06 April 2021</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</si>
  <si>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</si>
  <si>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John Strand; Microsoft Threat Intelligence Center (MSTIC)</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</si>
  <si>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</si>
  <si>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</si>
  <si>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</si>
  <si>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Anastasios Pingios; Diogo Fernandes</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</si>
  <si>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</si>
  <si>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</si>
  <si>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</si>
  <si>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</si>
  <si>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</si>
  <si>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</si>
  <si>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13 August 2020</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</si>
  <si>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</si>
  <si>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Bartosz Jerzman; David Lu, Tripwire; Travis Smith, Tripwire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</si>
  <si>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</si>
  <si>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</si>
  <si>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</si>
  <si>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</si>
  <si>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</si>
  <si>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</si>
  <si>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Google Workspace, Linux, Office 365, Windows, macOS</t>
  </si>
  <si>
    <t>Swetha Prabakaran, Microsoft Threat Intelligence Center (MSTIC)</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</si>
  <si>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</si>
  <si>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</si>
  <si>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</si>
  <si>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19 February 2020</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</si>
  <si>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</si>
  <si>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</si>
  <si>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</si>
  <si>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</si>
  <si>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</si>
  <si>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Email Collection: 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</si>
  <si>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</si>
  <si>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</si>
  <si>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</si>
  <si>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Microsoft Security; Swetha Prabakaran, Microsoft Threat Intelligence Center (MSTIC)</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</si>
  <si>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</si>
  <si>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https://attack.mitre.org/techniques/T1115</t>
  </si>
  <si>
    <t>23 April 2020</t>
  </si>
  <si>
    <t>Access to the clipboard is a legitimate function of many applications on an operating system. If an organization chooses to monitor for this behavior, then the data will likely need to be correlated against other suspicious or non-user-driven activity.</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</si>
  <si>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</si>
  <si>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https://attack.mitre.org/techniques/T1119</t>
  </si>
  <si>
    <t>31 March 2020</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</si>
  <si>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</si>
  <si>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Permissions to access directories and files that store information of interest.</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</si>
  <si>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</si>
  <si>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</si>
  <si>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</si>
  <si>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</si>
  <si>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</si>
  <si>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</si>
  <si>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</si>
  <si>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</si>
  <si>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FIRST.ORG's Cyber Threat Intelligence SIG</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</si>
  <si>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</si>
  <si>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</si>
  <si>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</si>
  <si>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</si>
  <si>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</si>
  <si>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</si>
  <si>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Casey Smith; Matthew Demaske, Adaptforward</t>
  </si>
  <si>
    <t>Application control</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</si>
  <si>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</si>
  <si>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</si>
  <si>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</si>
  <si>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</si>
  <si>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@ionstorm; Carrie Roberts, @OrOneEqualsOne</t>
  </si>
  <si>
    <t xml:space="preserve"> .NET Framework version 4 or higher</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</si>
  <si>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</si>
  <si>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</si>
  <si>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</si>
  <si>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Stefan Kanthak</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</si>
  <si>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</si>
  <si>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</si>
  <si>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</si>
  <si>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</si>
  <si>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https://attack.mitre.org/techniques/T1132/001</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</si>
  <si>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</si>
  <si>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</si>
  <si>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</si>
  <si>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</si>
  <si>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</si>
  <si>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19 August 2021</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</si>
  <si>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</si>
  <si>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</si>
  <si>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Alfredo Oliveira, Trend Micro; Ariel Shuper, Cisco; Brad Geesaman, @bradgeesaman; Daniel Oakley; David Fiser, @anu4is, Trend Micro; ExtraHop; Idan Frimark, Cisco; Jay Chen, Palo Alto Networks; Magno Logan, @magnologan, Trend Micro; Rory McCune, Aqua Security; Travis Smith, Tripwire; Vishwas Manral, McAfee; Yossi Weizman, Azure Defender Research Team; Yuval Avrahami, Palo Alto Networks</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</si>
  <si>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</si>
  <si>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</si>
  <si>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14 December 2017</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</si>
  <si>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</si>
  <si>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Jared Atkinson, @jaredcatkinson; Robby Winchester, @robwinchester3; Tom Ueltschi @c_APT_ure; Travis Smith, Tripwire</t>
  </si>
  <si>
    <t>SYSTEM</t>
  </si>
  <si>
    <t>File system access controls, Heuristic Detection, Host forensic analysis, System access controls, Windows User Account Control</t>
  </si>
  <si>
    <t>Access Token Manipulation: 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</si>
  <si>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</si>
  <si>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https://attack.mitre.org/techniques/T1134/001</t>
  </si>
  <si>
    <t>18 February 2020</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</si>
  <si>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</si>
  <si>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File system access controls, System access controls, Windows User Account Control</t>
  </si>
  <si>
    <t>Access Token Manipulation: 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</si>
  <si>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</si>
  <si>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</si>
  <si>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</si>
  <si>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Vadim Khrykov</t>
  </si>
  <si>
    <t>Access Token Manipulation: 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</si>
  <si>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</si>
  <si>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</si>
  <si>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</si>
  <si>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</si>
  <si>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</si>
  <si>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</si>
  <si>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</si>
  <si>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Wayne Silva, F-Secure Countercept</t>
  </si>
  <si>
    <t>Heuristic Detection, Host forensic analysis</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</si>
  <si>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</si>
  <si>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</si>
  <si>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</si>
  <si>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</si>
  <si>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Alain Homewood, Insomnia Security; Vincent Le Toux</t>
  </si>
  <si>
    <t>Administrator, SYSTEM</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</si>
  <si>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</si>
  <si>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</si>
  <si>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</si>
  <si>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</si>
  <si>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</si>
  <si>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</si>
  <si>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Microsoft Threat Intelligence Center (MSTIC); Praetorian</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</si>
  <si>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</si>
  <si>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</si>
  <si>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</si>
  <si>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</si>
  <si>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</si>
  <si>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</si>
  <si>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</si>
  <si>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</si>
  <si>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</si>
  <si>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</si>
  <si>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</si>
  <si>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</si>
  <si>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</si>
  <si>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Azure AD, Google Workspace, IaaS, Office 365</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</si>
  <si>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</si>
  <si>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</si>
  <si>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</si>
  <si>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Loic Jaquemet; Microsoft Threat Intelligence Center (MSTIC); Nick Carr, Mandiant; Praetorian; Ricardo Dias; Sahar Shukrun</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</si>
  <si>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</si>
  <si>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</si>
  <si>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</si>
  <si>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07 November 2019</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</si>
  <si>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</si>
  <si>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</si>
  <si>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</si>
  <si>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</si>
  <si>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</si>
  <si>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2007, 2010, 2013, and 2016</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</si>
  <si>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</si>
  <si>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</si>
  <si>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</si>
  <si>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</si>
  <si>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</si>
  <si>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</si>
  <si>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</si>
  <si>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</si>
  <si>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</si>
  <si>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</si>
  <si>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</si>
  <si>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Security</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</si>
  <si>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</si>
  <si>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</si>
  <si>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</si>
  <si>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</si>
  <si>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</si>
  <si>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https://attack.mitre.org/techniques/T1140</t>
  </si>
  <si>
    <t>09 July 2020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</si>
  <si>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</si>
  <si>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Matthew Demaske, Adaptforward; Red Canary</t>
  </si>
  <si>
    <t>Anti-virus, Host intrusion prevention systems, Network intrusion detection system, Signature-based detection</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</si>
  <si>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</si>
  <si>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</si>
  <si>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16 January 2018</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</si>
  <si>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</si>
  <si>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Chris Ross @xorrior; Justin Warner, ICEBRG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</si>
  <si>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</si>
  <si>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</si>
  <si>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</si>
  <si>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Justin Warner, ICEBRG</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</si>
  <si>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</si>
  <si>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</si>
  <si>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19 June 2020</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</si>
  <si>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</si>
  <si>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Sudhanshu Chauhan, @Sudhanshu_C; Teodor Cimpoesu</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</si>
  <si>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</si>
  <si>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https://attack.mitre.org/techniques/T1189</t>
  </si>
  <si>
    <t>18 April 2018</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</si>
  <si>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</si>
  <si>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</si>
  <si>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Linux, SaaS, Windows, macOS</t>
  </si>
  <si>
    <t>Jeff Sakowicz, Microsoft Identity Developer Platform Services (IDPM Services); Saisha Agrawal, Microsoft Threat Intelligent Center (MSTIC)</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</si>
  <si>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</si>
  <si>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</si>
  <si>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</si>
  <si>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IaaS, Linux, Network, Windows, macOS</t>
  </si>
  <si>
    <t>Praetorian; Yossi Weizman, Azure Defender Research Team</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</si>
  <si>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</si>
  <si>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https://attack.mitre.org/techniques/T1195</t>
  </si>
  <si>
    <t>06 January 2021</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</si>
  <si>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</si>
  <si>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Veeral Patel</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</si>
  <si>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</si>
  <si>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</si>
  <si>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</si>
  <si>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</si>
  <si>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</si>
  <si>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</si>
  <si>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https://attack.mitre.org/techniques/T1195/002</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</si>
  <si>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</si>
  <si>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</si>
  <si>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</si>
  <si>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</si>
  <si>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</si>
  <si>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</si>
  <si>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13 April 2021</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</si>
  <si>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</si>
  <si>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</si>
  <si>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Brent Murphy, Elastic; David French, Elastic; Red Canary; Ricardo Dias</t>
  </si>
  <si>
    <t>Firewall, Host forensic analysis</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</si>
  <si>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</si>
  <si>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</si>
  <si>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</si>
  <si>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IaaS, Linux, SaaS, Windows, macOS</t>
  </si>
  <si>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</si>
  <si>
    <t>https://attack.mitre.org/techniques/T1200</t>
  </si>
  <si>
    <t>17 August 2021</t>
  </si>
  <si>
    <t>Asset management systems may help with the detection of computer systems or network devices that should not exist on a network. 
Endpoint sensors may be able to detect the addition of hardware via USB, Thunderbolt, and other external device communication ports.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</si>
  <si>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</si>
  <si>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</si>
  <si>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</si>
  <si>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Isif Ibrahima; Regina Elwell; Sudhanshu Chauhan, @Sudhanshu_C</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</si>
  <si>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</si>
  <si>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</si>
  <si>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</si>
  <si>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Application control, Application control by file name or path, Static File Analysis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</si>
  <si>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</si>
  <si>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</si>
  <si>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</si>
  <si>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Remote exploitation for execution requires a remotely accessible service reachable over the network or other vector of access such as spearphishing or drive-by compromise.</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</si>
  <si>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</si>
  <si>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t>
  </si>
  <si>
    <t>26 August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</si>
  <si>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</si>
  <si>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Oleg Skulkin, Group-IB</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</si>
  <si>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</si>
  <si>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</si>
  <si>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</si>
  <si>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</si>
  <si>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</si>
  <si>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</si>
  <si>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</si>
  <si>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21 July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</si>
  <si>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</si>
  <si>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</si>
  <si>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</si>
  <si>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https://attack.mitre.org/techniques/T1204/003</t>
  </si>
  <si>
    <t>30 March 2021</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</si>
  <si>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</si>
  <si>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Containers, IaaS</t>
  </si>
  <si>
    <t>Center for Threat-Informed Defense (CTID); Vishwas Manral, McAfee</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</si>
  <si>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</si>
  <si>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https://attack.mitre.org/techniques/T1205</t>
  </si>
  <si>
    <t>17 February 2021</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</si>
  <si>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</si>
  <si>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</si>
  <si>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Josh Day, Gigamon</t>
  </si>
  <si>
    <t>Defensive network service scanning</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</si>
  <si>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</si>
  <si>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</si>
  <si>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</si>
  <si>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01 July 2020</t>
  </si>
  <si>
    <t>Record network packets sent to and from the system, looking for extraneous packets that do not belong to established flows.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</si>
  <si>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</si>
  <si>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</si>
  <si>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</si>
  <si>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Vincent Le Toux</t>
  </si>
  <si>
    <t>Log analysis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</si>
  <si>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</si>
  <si>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https://attack.mitre.org/techniques/T1210</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</si>
  <si>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</si>
  <si>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Unpatched software or otherwise vulnerable target. Depending on the target and goal, the system and exploitable service may need to be remotely accessible from the internal network.</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</si>
  <si>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</si>
  <si>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</si>
  <si>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</si>
  <si>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Anti-virus, System access controls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</si>
  <si>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</si>
  <si>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</si>
  <si>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</si>
  <si>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</si>
  <si>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https://attack.mitre.org/techniques/T1213</t>
  </si>
  <si>
    <t>16 October 2021</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</si>
  <si>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</si>
  <si>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Google Workspace, IaaS, Linux, Office 365, SaaS, Windows, macOS</t>
  </si>
  <si>
    <t>Isif Ibrahima; Milos Stojadinovic; Naveen Vijayaraghavan, Nilesh Dherange (Gurucul); Praetorian; Regina Elwell</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</si>
  <si>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</si>
  <si>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</si>
  <si>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</si>
  <si>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14 February 2020</t>
  </si>
  <si>
    <t>08 June 2021</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</si>
  <si>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</si>
  <si>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SaaS</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</si>
  <si>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</si>
  <si>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</si>
  <si>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</si>
  <si>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</si>
  <si>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</si>
  <si>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</si>
  <si>
    <t>https://attack.mitre.org/techniques/T1213/003</t>
  </si>
  <si>
    <t>11 May 2021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</si>
  <si>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</si>
  <si>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Itamar Mizrahi, Cymptom; Josh Liburdi, @jshlbrd; Toby Kohlenberg</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</si>
  <si>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</si>
  <si>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https://attack.mitre.org/techniques/T1216</t>
  </si>
  <si>
    <t>01 September 2021</t>
  </si>
  <si>
    <t>Monitor script processes, such as `cscript`, and command-line parameters for scripts like PubPrn.vbs that may be used to proxy execution of malicious files.</t>
  </si>
  <si>
    <t>Application control, Digital Certificate Validation</t>
  </si>
  <si>
    <t>Signed Script Proxy Execution: PubPrn</t>
  </si>
  <si>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</si>
  <si>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</si>
  <si>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03 February 2020</t>
  </si>
  <si>
    <t>Atul Nair, Qualys</t>
  </si>
  <si>
    <t>Application Control, Digital Certificate Validation</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</si>
  <si>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</si>
  <si>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</si>
  <si>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</si>
  <si>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Mike Kemmerer</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</si>
  <si>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</si>
  <si>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</si>
  <si>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</si>
  <si>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Hans Christoffer Gaardløs; Nishan Maharjan, @loki248; Praetorian</t>
  </si>
  <si>
    <t>Anti-virus, Application control, Digital Certificate Validation</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</si>
  <si>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</si>
  <si>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</si>
  <si>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</si>
  <si>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23 January 2020</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</si>
  <si>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</si>
  <si>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Rahmat Nurfauzi, @infosecn1nja, PT Xynexis International</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</si>
  <si>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</si>
  <si>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</si>
  <si>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</si>
  <si>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</si>
  <si>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ESET</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</si>
  <si>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</si>
  <si>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</si>
  <si>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</si>
  <si>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</si>
  <si>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Nik Seetharaman, Palantir; Ye Yint Min Thu Htut, Offensive Security Team, DBS Bank</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</si>
  <si>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</si>
  <si>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</si>
  <si>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</si>
  <si>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</si>
  <si>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Casey Smith; Travis Smith, Tripwire</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</si>
  <si>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</si>
  <si>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</si>
  <si>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</si>
  <si>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</si>
  <si>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@ionstorm; Ricardo Dias; Ye Yint Min Thu Htut, Offensive Security Team, DBS Bank</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</si>
  <si>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</si>
  <si>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</si>
  <si>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</si>
  <si>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24 January 2020</t>
  </si>
  <si>
    <t>07 June 2021</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</si>
  <si>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</si>
  <si>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Alexandros Pappas; Ziv Kaspersky, Cymptom</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</si>
  <si>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</si>
  <si>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</si>
  <si>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</si>
  <si>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</si>
  <si>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</si>
  <si>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</si>
  <si>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</si>
  <si>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</si>
  <si>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Casey Smith</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</si>
  <si>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</si>
  <si>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</si>
  <si>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</si>
  <si>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</si>
  <si>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Signed Binary Proxy Execution: 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</si>
  <si>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</si>
  <si>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</si>
  <si>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</si>
  <si>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Casey Smith; Gareth Phillips, Seek Ltd.; Ricardo Dias</t>
  </si>
  <si>
    <t>Signed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</si>
  <si>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</si>
  <si>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</si>
  <si>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10 August 2020</t>
  </si>
  <si>
    <t>19 August 2020</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</si>
  <si>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</si>
  <si>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Rodrigo Garcia, Red Canary</t>
  </si>
  <si>
    <t>Signed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</si>
  <si>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</si>
  <si>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https://attack.mitre.org/techniques/T1218/013</t>
  </si>
  <si>
    <t>22 September 2021</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</si>
  <si>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</si>
  <si>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Signed Binary Proxy Execution: MMC</t>
  </si>
  <si>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</si>
  <si>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</si>
  <si>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28 September 2021</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</si>
  <si>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</si>
  <si>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Wes Hurd</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</si>
  <si>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</si>
  <si>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</si>
  <si>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</si>
  <si>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</si>
  <si>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</si>
  <si>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17 October 2018</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</si>
  <si>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</si>
  <si>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Avneet Singh; Casey Smith; Praetorian</t>
  </si>
  <si>
    <t>Microsoft Core XML Services (MSXML) or access to wmic.exe</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</si>
  <si>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</si>
  <si>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https://attack.mitre.org/techniques/T1221</t>
  </si>
  <si>
    <t>29 April 2020</t>
  </si>
  <si>
    <t>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t>
  </si>
  <si>
    <t>Brian Wiltse @evalstrings; Patrick Campbell, @pjcampbe11</t>
  </si>
  <si>
    <t>Static File Analysis</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</si>
  <si>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</si>
  <si>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https://attack.mitre.org/techniques/T1222</t>
  </si>
  <si>
    <t>13 September 2021</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</si>
  <si>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</si>
  <si>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CrowdStrike Falcon OverWatch; Jan Miller, CrowdStrike</t>
  </si>
  <si>
    <t>File system access controls</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</si>
  <si>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</si>
  <si>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</si>
  <si>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</si>
  <si>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04 February 2020</t>
  </si>
  <si>
    <t>01 September 2020</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</si>
  <si>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</si>
  <si>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</si>
  <si>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</si>
  <si>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</si>
  <si>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</si>
  <si>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</si>
  <si>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</si>
  <si>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31 January 2019</t>
  </si>
  <si>
    <t>09 June 2021</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</si>
  <si>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</si>
  <si>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Nick Carr, Mandiant</t>
  </si>
  <si>
    <t>Anti-virus, Host forensic analysis, Signature-based detection, Static file analysis</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</si>
  <si>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</si>
  <si>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</si>
  <si>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</si>
  <si>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</si>
  <si>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</si>
  <si>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</si>
  <si>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14 February 2019</t>
  </si>
  <si>
    <t>17 September 2020</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</si>
  <si>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</si>
  <si>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Dave Westgard; Elia Florio, Microsoft; Mnemonic; RedHuntLabs, @redhuntlabs</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</si>
  <si>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</si>
  <si>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</si>
  <si>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</si>
  <si>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</si>
  <si>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Azure AD, Windows</t>
  </si>
  <si>
    <t>File system access controls, System access controls</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</si>
  <si>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</si>
  <si>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</si>
  <si>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</si>
  <si>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28 December 2020</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</si>
  <si>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</si>
  <si>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Itamar Mizrahi, Cymptom; Tristan Bennett, Seamless Intelligence</t>
  </si>
  <si>
    <t>Domain Policy Modification: 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</si>
  <si>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</si>
  <si>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https://attack.mitre.org/techniques/T1484/002</t>
  </si>
  <si>
    <t>11 January 2021</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</si>
  <si>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</si>
  <si>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Blake Strom, Microsoft 365 Defender</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</si>
  <si>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</si>
  <si>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</si>
  <si>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14 March 2019</t>
  </si>
  <si>
    <t>Impact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</si>
  <si>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</si>
  <si>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Brent Murphy, Elastic; David French, Elastic; Prasad Somasamudram, McAfee; Sekhar Sarukkai, McAfee ; Syed Ummar Farooqh, McAfee; Varonis Threat Labs</t>
  </si>
  <si>
    <t>Availability</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</si>
  <si>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</si>
  <si>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</si>
  <si>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</si>
  <si>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</si>
  <si>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Oleg Kolesnikov, Securonix</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</si>
  <si>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</si>
  <si>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</si>
  <si>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29 March 2019</t>
  </si>
  <si>
    <t>02 March 2021</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</si>
  <si>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</si>
  <si>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</si>
  <si>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https://attack.mitre.org/techniques/T1490</t>
  </si>
  <si>
    <t>02 April 2019</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</si>
  <si>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</si>
  <si>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Yonatan Gotlib, Deep Instinct</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</si>
  <si>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</si>
  <si>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</si>
  <si>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</si>
  <si>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</si>
  <si>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Integrity</t>
  </si>
  <si>
    <t>Defacement: Internal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</si>
  <si>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</si>
  <si>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</si>
  <si>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20 February 2020</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</si>
  <si>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</si>
  <si>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Defacement: 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</si>
  <si>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</si>
  <si>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</si>
  <si>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</si>
  <si>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</si>
  <si>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https://attack.mitre.org/techniques/T1495</t>
  </si>
  <si>
    <t>12 April 2019</t>
  </si>
  <si>
    <t>System firmware manipulation may be detected.(Citation: MITRE Trustworthy Firmware Measurement) Log attempts to read/write to BIOS and compare against known patching behavior.</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</si>
  <si>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</si>
  <si>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https://attack.mitre.org/techniques/T1496</t>
  </si>
  <si>
    <t>17 April 2019</t>
  </si>
  <si>
    <t>14 April 2021</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</si>
  <si>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</si>
  <si>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Alfredo Oliveira, Trend Micro; David Fiser, @anu4is, Trend Micro; Jay Chen, Palo Alto Networks; Magno Logan, @magnologan, Trend Micro; Vishwas Manral, McAfee; Yossi Weizman, Azure Defender Research Team</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</si>
  <si>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</si>
  <si>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</si>
  <si>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Defense Evasion, Discovery</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</si>
  <si>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</si>
  <si>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 Sunny Neo</t>
  </si>
  <si>
    <t>Anti-virus, Host forensic analysis, Signature-based detection, Static File Analysis</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</si>
  <si>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</si>
  <si>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</si>
  <si>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</si>
  <si>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</si>
  <si>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</si>
  <si>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</si>
  <si>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</si>
  <si>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</si>
  <si>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</si>
  <si>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</si>
  <si>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</si>
  <si>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</si>
  <si>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</si>
  <si>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</si>
  <si>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Deloitte Threat Library Team; Jeff Felling, Red Canary; Jorge Orchilles, SCYTHE; Ruben Dodge, @shotgunner101</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</si>
  <si>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</si>
  <si>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</si>
  <si>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12 April 2021</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</si>
  <si>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</si>
  <si>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Direct Network Flood</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</si>
  <si>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</si>
  <si>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</si>
  <si>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02 March 2020</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</si>
  <si>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</si>
  <si>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</si>
  <si>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</si>
  <si>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</si>
  <si>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</si>
  <si>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</si>
  <si>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</si>
  <si>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18 April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</si>
  <si>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</si>
  <si>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Alfredo Oliveira, Trend Micro; David Fiser, @anu4is, Trend Micro; Magno Logan, @magnologan, Trend Micro; Vishwas Manral, McAfee; Yossi Weizman, Azure Defender Research Team</t>
  </si>
  <si>
    <t>Endpoint Denial of Service: 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</si>
  <si>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</si>
  <si>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</si>
  <si>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</si>
  <si>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Endpoint Denial of Service: Service Exhaustion 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</si>
  <si>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</si>
  <si>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</si>
  <si>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Endpoint Denial of Service: 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</si>
  <si>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</si>
  <si>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</si>
  <si>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</si>
  <si>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Endpoint Denial of Service: 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</si>
  <si>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</si>
  <si>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</si>
  <si>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</si>
  <si>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</si>
  <si>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https://attack.mitre.org/techniques/T1505</t>
  </si>
  <si>
    <t>28 June 2019</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</si>
  <si>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</si>
  <si>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</si>
  <si>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</si>
  <si>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</si>
  <si>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</si>
  <si>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</si>
  <si>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Linux, Windows</t>
  </si>
  <si>
    <t>Carlos Borges, @huntingneo, CIP; Kaspersky; Lucas da Silva Pereira, @vulcanunsec, CIP</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</si>
  <si>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</si>
  <si>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</si>
  <si>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</si>
  <si>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</si>
  <si>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Christoffer Strömblad; ESET</t>
  </si>
  <si>
    <t>Server Software Component: Web Shell</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</si>
  <si>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</si>
  <si>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https://attack.mitre.org/techniques/T1505/003</t>
  </si>
  <si>
    <t>13 December 2019</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</si>
  <si>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</si>
  <si>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Arnim Rupp, Deutsche Lufthansa AG</t>
  </si>
  <si>
    <t>Adversary access to Web server with vulnerability or account to upload and serve the Web shell file.</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</si>
  <si>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</si>
  <si>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</si>
  <si>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</si>
  <si>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03 June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</si>
  <si>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</si>
  <si>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</si>
  <si>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</si>
  <si>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</si>
  <si>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</si>
  <si>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</si>
  <si>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</si>
  <si>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</si>
  <si>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</si>
  <si>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</si>
  <si>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</si>
  <si>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</si>
  <si>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</si>
  <si>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</si>
  <si>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Praetorian; Vishwas Manral, McAfee; Yossi Weizman, Azure Defender Research Team</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</si>
  <si>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</si>
  <si>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https://attack.mitre.org/techniques/T1526</t>
  </si>
  <si>
    <t>30 August 2019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</si>
  <si>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</si>
  <si>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Praetorian; Suzy Schapperle - Microsoft Azure Red Team</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</si>
  <si>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</si>
  <si>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</si>
  <si>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</si>
  <si>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AD, Google Workspace, Office 365, SaaS</t>
  </si>
  <si>
    <t>Jeff Sakowicz, Microsoft Identity Developer Platform Services (IDPM Services); Mark Wee; Saisha Agrawal, Microsoft Threat Intelligent Center (MSTIC); Shailesh Tiwary (Indian Army)</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</si>
  <si>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</si>
  <si>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</si>
  <si>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04 October 2019</t>
  </si>
  <si>
    <t>Use process monitoring to monitor the execution and command line parameters of binaries involved in shutting down or rebooting systems. Windows event logs may also designate activity associated with a shutdown/reboot, ex. Event ID 1074 and 6006.</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</si>
  <si>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</si>
  <si>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</si>
  <si>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</si>
  <si>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IaaS</t>
  </si>
  <si>
    <t>Netskope; Praetorian</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</si>
  <si>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</si>
  <si>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https://attack.mitre.org/techniques/T1531</t>
  </si>
  <si>
    <t>09 October 2019</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</si>
  <si>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</si>
  <si>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</si>
  <si>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https://attack.mitre.org/techniques/T1534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</si>
  <si>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</si>
  <si>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Google Workspace, Linux, Office 365, SaaS, Windows, macOS</t>
  </si>
  <si>
    <t>Swetha Prabakaran, Microsoft Threat Intelligence Center (MSTIC); Tim MalcomVetter</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</si>
  <si>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</si>
  <si>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</si>
  <si>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</si>
  <si>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Netskope</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</si>
  <si>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</si>
  <si>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</si>
  <si>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 xml:space="preserve">Monitor account activity for attempts to share data, snapshots, or backups with untrusted or unusual accounts on the same cloud service provider. Monitor for anomalous file transfer activity between accounts and to untrusted VPCs. </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</si>
  <si>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</si>
  <si>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</si>
  <si>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Monitor account activity logs to see actions performed and activity associated with the cloud service management console. Some cloud providers, such as AWS, provide distinct log events for login attempts to the management console.(Citation: AWS Console Sign-in Events)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</si>
  <si>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</si>
  <si>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</si>
  <si>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</si>
  <si>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</si>
  <si>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Johann Rehberger; Microsoft Threat Intelligence Center (MSTIC)</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</si>
  <si>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</si>
  <si>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</si>
  <si>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</si>
  <si>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22 October 2020</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</si>
  <si>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</si>
  <si>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Linux, Network, Windows</t>
  </si>
  <si>
    <t>Anti-virus, File monitoring, Host intrusion prevention systems</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</si>
  <si>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</si>
  <si>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</si>
  <si>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</si>
  <si>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19 December 2019</t>
  </si>
  <si>
    <t>19 May 2020</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</si>
  <si>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</si>
  <si>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Jean-Ian Boutin, ESET; McAfee; Ryan Becwar</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</si>
  <si>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</si>
  <si>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</si>
  <si>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</si>
  <si>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</si>
  <si>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Ability to update component device firmware from the host operating system.</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</si>
  <si>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</si>
  <si>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</si>
  <si>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</si>
  <si>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Perform integrity checking on MBR and VBR. Take snapshots of MBR and VBR and compare against known good samples. Report changes to MBR and VBR as they occur for indicators of suspicious activity and further analysis.</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</si>
  <si>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</si>
  <si>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</si>
  <si>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</si>
  <si>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</si>
  <si>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</si>
  <si>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</si>
  <si>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</si>
  <si>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</si>
  <si>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</si>
  <si>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https://attack.mitre.org/techniques/T1543</t>
  </si>
  <si>
    <t>03 November 2021</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</si>
  <si>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</si>
  <si>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</si>
  <si>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</si>
  <si>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</si>
  <si>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17 January 2020</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</si>
  <si>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</si>
  <si>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Create or Modify System Process: 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</si>
  <si>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</si>
  <si>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https://attack.mitre.org/techniques/T1543/002</t>
  </si>
  <si>
    <t>09 October 2020</t>
  </si>
  <si>
    <t>Create or Modify System Process: Windows Service</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</si>
  <si>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</si>
  <si>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</si>
  <si>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</si>
  <si>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Matthew Demaske, Adaptforward; Pedro Harrison; Travis Smith, Tripwire</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</si>
  <si>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</si>
  <si>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</si>
  <si>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</si>
  <si>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</si>
  <si>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Administrator, root</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</si>
  <si>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</si>
  <si>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</si>
  <si>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</si>
  <si>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</si>
  <si>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</si>
  <si>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</si>
  <si>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</si>
  <si>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</si>
  <si>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Stefan Kanthak; Travis Smith, Tripwire</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</si>
  <si>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</si>
  <si>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</si>
  <si>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</si>
  <si>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</si>
  <si>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Bartosz Jerzman</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</si>
  <si>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</si>
  <si>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</si>
  <si>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</si>
  <si>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(Citation: Microsoft Register-WmiEvent), as well as those that result from the execution of subscriptions (i.e. spawning from the WmiPrvSe.exe WMI Provider Host process).</t>
  </si>
  <si>
    <t>Brent Murphy, Elastic; David French, Elastic</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</si>
  <si>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</si>
  <si>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</si>
  <si>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</si>
  <si>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20 August 2021</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</si>
  <si>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</si>
  <si>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Robert Wilson; Tony Lambert, Red Canary</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</si>
  <si>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</si>
  <si>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</si>
  <si>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</si>
  <si>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</si>
  <si>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</si>
  <si>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</si>
  <si>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</si>
  <si>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</si>
  <si>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</si>
  <si>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</si>
  <si>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</si>
  <si>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</si>
  <si>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</si>
  <si>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</si>
  <si>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</si>
  <si>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13 May 2020</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</si>
  <si>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</si>
  <si>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Paul Speulstra, AECOM Global Security Operations Center</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</si>
  <si>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</si>
  <si>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</si>
  <si>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</si>
  <si>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</si>
  <si>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</si>
  <si>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</si>
  <si>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</si>
  <si>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</si>
  <si>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Secure boot disabled on systems running Windows 8 and later</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</si>
  <si>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</si>
  <si>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</si>
  <si>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</si>
  <si>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</si>
  <si>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</si>
  <si>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</si>
  <si>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</si>
  <si>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</si>
  <si>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Oddvar Moe, @oddvarmoe</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</si>
  <si>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</si>
  <si>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</si>
  <si>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</si>
  <si>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Locations where &lt;code&gt;profile.ps1&lt;/code&gt; can be stored should be monitored for new profiles 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</si>
  <si>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Allen DeRyke, ICE</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</si>
  <si>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</si>
  <si>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</si>
  <si>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</si>
  <si>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</si>
  <si>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Ivan Sinyakov</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</si>
  <si>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</si>
  <si>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</si>
  <si>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</si>
  <si>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</si>
  <si>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Elastic</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</si>
  <si>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</si>
  <si>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</si>
  <si>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</si>
  <si>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Administrator, User, root</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</si>
  <si>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</si>
  <si>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</si>
  <si>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</si>
  <si>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</si>
  <si>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</si>
  <si>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</si>
  <si>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</si>
  <si>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</si>
  <si>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Boot or Logon Autostart Execution: Time Providers</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</si>
  <si>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</si>
  <si>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</si>
  <si>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</si>
  <si>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Scott Lundgren, @5twenty9, Carbon Black</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</si>
  <si>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</si>
  <si>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</si>
  <si>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</si>
  <si>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21 April 2020</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</si>
  <si>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</si>
  <si>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</si>
  <si>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</si>
  <si>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</si>
  <si>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</si>
  <si>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</si>
  <si>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</si>
  <si>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</si>
  <si>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</si>
  <si>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Anastasios Pingios; Jeremy Galloway; Red Canary; Wayne Silva, F-Secure Countercept</t>
  </si>
  <si>
    <t>Boot or Logon Autostart Execution: Re-opened Applications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</si>
  <si>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</si>
  <si>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https://attack.mitre.org/techniques/T1547/007</t>
  </si>
  <si>
    <t>Monitoring the specific plist files associated with reopening applications can indicate when an application has registered itself to be reopened.</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</si>
  <si>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</si>
  <si>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</si>
  <si>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</si>
  <si>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</si>
  <si>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Boot or Logon Autostart Execution: 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</si>
  <si>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</si>
  <si>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</si>
  <si>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</si>
  <si>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Bobby, Filar, Elastic; David French, Elastic; Travis Smith, Tripwire</t>
  </si>
  <si>
    <t>Boot or Logon Autostart Execution: Port Monitors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</si>
  <si>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</si>
  <si>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</si>
  <si>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 (Citation: TechNet Autoruns)</t>
  </si>
  <si>
    <t>Boot or Logon Autostart Execution: Plist Modification</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</si>
  <si>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t>
  </si>
  <si>
    <t>https://attack.mitre.org/techniques/T1547/011</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</si>
  <si>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</si>
  <si>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</si>
  <si>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</si>
  <si>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</si>
  <si>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05 October 2020</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</si>
  <si>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</si>
  <si>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Mathieu Tartare, ESET</t>
  </si>
  <si>
    <t>Boot or Logon Autostart Execution: 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</si>
  <si>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</si>
  <si>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</si>
  <si>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</si>
  <si>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</si>
  <si>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</si>
  <si>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</si>
  <si>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</si>
  <si>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</si>
  <si>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05 March 2021</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</si>
  <si>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</si>
  <si>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Bencherchali Nasreddine, @nas_bench, ELIT Security Team (DSSD)</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</si>
  <si>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</si>
  <si>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</si>
  <si>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</si>
  <si>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05 October 2021</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</si>
  <si>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</si>
  <si>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</si>
  <si>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</si>
  <si>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30 January 2020</t>
  </si>
  <si>
    <t>22 July 2020</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</si>
  <si>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</si>
  <si>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Abuse Elevation Control Mechanism: Setuid and Setgid</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</si>
  <si>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</si>
  <si>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https://attack.mitre.org/techniques/T1548/001</t>
  </si>
  <si>
    <t>Monitor the file system for files that have the setuid or setgid bits set. Monitor for execution of utilities, like chmod, and their command-line arguments to look for setuid or setguid bits being set.</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</si>
  <si>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</si>
  <si>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</si>
  <si>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</si>
  <si>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</si>
  <si>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Casey Smith; Stefan Kanthak</t>
  </si>
  <si>
    <t>Windows User Account Control</t>
  </si>
  <si>
    <t>Abuse Elevation Control Mechanism: Sudo and Sudo Caching</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</si>
  <si>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</si>
  <si>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</si>
  <si>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</si>
  <si>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</si>
  <si>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</si>
  <si>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</si>
  <si>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</si>
  <si>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Erika Noerenberg, @gutterchurl, Carbon Black; Jimmy Astle, @AstleJimmy, Carbon Black</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</si>
  <si>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</si>
  <si>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</si>
  <si>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</si>
  <si>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</si>
  <si>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Google Workspace, IaaS, Office 365, SaaS, Windows</t>
  </si>
  <si>
    <t>System Access Controls</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</si>
  <si>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</si>
  <si>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</si>
  <si>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https://attack.mitre.org/techniques/T1550/001</t>
  </si>
  <si>
    <t>02 September 2021</t>
  </si>
  <si>
    <t>Monitor access token activity for abnormal use and permissions granted to unusual or suspicious applications and APIs.</t>
  </si>
  <si>
    <t>Google Workspace, Office 365, SaaS</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</si>
  <si>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</si>
  <si>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</si>
  <si>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</si>
  <si>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31 August 2021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</si>
  <si>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</si>
  <si>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Blake Strom, Microsoft 365 Defender; Travis Smith, Tripwire</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</si>
  <si>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</si>
  <si>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</si>
  <si>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</si>
  <si>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</si>
  <si>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Ryan Becwar; Vincent Le Toux</t>
  </si>
  <si>
    <t>Kerberos authentication enabled</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</si>
  <si>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</si>
  <si>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</si>
  <si>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</si>
  <si>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12 October 2021</t>
  </si>
  <si>
    <t>Monitor for anomalous access of websites and cloud-based applications by the same user in different locations or by different systems that do not match expected configurations.</t>
  </si>
  <si>
    <t>Google Workspace, IaaS, Office 365, SaaS</t>
  </si>
  <si>
    <t>Jen Burns, HubSpot; Johann Rehberger</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</si>
  <si>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</si>
  <si>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</si>
  <si>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</si>
  <si>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</si>
  <si>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</si>
  <si>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</si>
  <si>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</si>
  <si>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Jay Chen, Palo Alto Networks; Microsoft Threat Intelligence Center (MSTIC); Rory McCune, Aqua Security; Vishwas Manral, McAfee; Yossi Weizman, Azure Defender Research Team</t>
  </si>
  <si>
    <t>Access to files</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</si>
  <si>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</si>
  <si>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</si>
  <si>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</si>
  <si>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07 February 2020</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</si>
  <si>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</si>
  <si>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Sudhanshu Chauhan, @Sudhanshu_C</t>
  </si>
  <si>
    <t>Ability to query some Registry locations depends on the adversary's level of access. User permissions are usually limited to access of user-related Registry keys.</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</si>
  <si>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</si>
  <si>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</si>
  <si>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</si>
  <si>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</si>
  <si>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</si>
  <si>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</si>
  <si>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</si>
  <si>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</si>
  <si>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</si>
  <si>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</si>
  <si>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</si>
  <si>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Monitor access to the Instance Metadata API and look for anomalous queries.
It may be possible to detect adversary use of credentials they have obtained such as in [Valid Accounts](https://attack.mitre.org/techniques/T1078).</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</si>
  <si>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</si>
  <si>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</si>
  <si>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</si>
  <si>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17 June 2020</t>
  </si>
  <si>
    <t>Monitor for attempts to access SYSVOL that involve searching for XML files. 
Deploy a new XML file with permissions set to Everyone:Deny and monitor for Access Denied errors.(Citation: ADSecurity Finding Passwords in SYSVOL)</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</si>
  <si>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</si>
  <si>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</si>
  <si>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</si>
  <si>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</si>
  <si>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Center for Threat-Informed Defense (CTID); Jay Chen, Palo Alto Networks; Yossi Weizman, Azure Defender Research Team</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</si>
  <si>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</si>
  <si>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</si>
  <si>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</si>
  <si>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Anti-virus, Application control, Autoruns Analysis, Digital Certificate Validation, Process whitelisting, User Mode Signature Validation, Windows User Account Control</t>
  </si>
  <si>
    <t>Subvert Trust Controls: 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</si>
  <si>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</si>
  <si>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</si>
  <si>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</si>
  <si>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</si>
  <si>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</si>
  <si>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https://attack.mitre.org/techniques/T1553/002</t>
  </si>
  <si>
    <t>Collect and analyze signing certificate metadata on software that executes within the environment to look for unusual certificate characteristics and outliers.</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</si>
  <si>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</si>
  <si>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</si>
  <si>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</si>
  <si>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</si>
  <si>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Matt Graeber, @mattifestation, SpecterOps</t>
  </si>
  <si>
    <t>Application control, Autoruns Analysis, Digital Certificate Validation, User Mode Signature Validation</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</si>
  <si>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</si>
  <si>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</si>
  <si>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</si>
  <si>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25 August 2021</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</si>
  <si>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</si>
  <si>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Itzik Kotler, SafeBreach; Matt Graeber, @mattifestation, SpecterOps; Red Canary; Travis Smith, Tripwire</t>
  </si>
  <si>
    <t>Digital Certificate Validation</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</si>
  <si>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</si>
  <si>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</si>
  <si>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</si>
  <si>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22 February 2021</t>
  </si>
  <si>
    <t>Monitor compressed/archive and image files downloaded from the Internet as the contents may not be tagged with the MOTW. Data and events should not be viewed in isolation, but as part of a chain of behavior that could lead to other activities.</t>
  </si>
  <si>
    <t>Christiaan Beek, @ChristiaanBeek</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</si>
  <si>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</si>
  <si>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</si>
  <si>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</si>
  <si>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23 April 2021</t>
  </si>
  <si>
    <t>26 April 2021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</si>
  <si>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</si>
  <si>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Abel Morales, Exabeam</t>
  </si>
  <si>
    <t>Application control, Digital Certificate Validation, User Mode Signature Validation</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</si>
  <si>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</si>
  <si>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</si>
  <si>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</si>
  <si>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CrowdStrike Falcon OverWatch</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</si>
  <si>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</si>
  <si>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</si>
  <si>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21 June 2021</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</si>
  <si>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</si>
  <si>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Credentials from Password Stores: Keychain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</si>
  <si>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</si>
  <si>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https://attack.mitre.org/techniques/T1555/001</t>
  </si>
  <si>
    <t>12 February 2020</t>
  </si>
  <si>
    <t>17 February 2020</t>
  </si>
  <si>
    <t>Unlocking the keychain and using passwords from it is a very common process, so there is likely to be a lot of noise in any detection technique. Monitoring of system calls to the keychain can help determine if there is a suspicious process trying to access it.</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</si>
  <si>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</si>
  <si>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</si>
  <si>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https://attack.mitre.org/techniques/T1555/002</t>
  </si>
  <si>
    <t>Monitor processes and command-line arguments for activity surrounded users searching for credentials or using automated tools to scan memory for passwords.</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</si>
  <si>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</si>
  <si>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</si>
  <si>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</si>
  <si>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</si>
  <si>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Barry Shteiman, Exabeam; RedHuntLabs, @redhuntlabs; Ryan Benson, Exabeam; Sylvain Gil, Exabeam</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</si>
  <si>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</si>
  <si>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</si>
  <si>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https://attack.mitre.org/techniques/T1555/004</t>
  </si>
  <si>
    <t>29 April 2021</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</si>
  <si>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</si>
  <si>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Bernaldo Penas Antelo; Mugdha Peter Bansode</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</si>
  <si>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</si>
  <si>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</si>
  <si>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</si>
  <si>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22 January 2021</t>
  </si>
  <si>
    <t>Consider monitoring API calls, file read events, and processes for suspicious activity that could indicate searching in process memory of password managers. 
Consider monitoring file reads surrounding known password manager applications.</t>
  </si>
  <si>
    <t>Matt Burrough, @mattburrough, Microsoft</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</si>
  <si>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</si>
  <si>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</si>
  <si>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Credential Access, Defense Evasion, Persistence</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</si>
  <si>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</si>
  <si>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Chris Ross @xorrior</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</si>
  <si>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</si>
  <si>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</si>
  <si>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</si>
  <si>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</si>
  <si>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</si>
  <si>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</si>
  <si>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</si>
  <si>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</si>
  <si>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</si>
  <si>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</si>
  <si>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</si>
  <si>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26 June 2020</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</si>
  <si>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</si>
  <si>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George Allen, VMware Carbon Black; Scott Knight, @sdotknight, VMware Carbon Black</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</si>
  <si>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</si>
  <si>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</si>
  <si>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</si>
  <si>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</si>
  <si>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</si>
  <si>
    <t>https://attack.mitre.org/techniques/T1557</t>
  </si>
  <si>
    <t>Monitor network traffic for anomalies associated with known AiTM behavior. Consider monitoring for modifications to system configuration files involved in shaping network traffic flow.</t>
  </si>
  <si>
    <t>Daniil Yugoslavskiy, @yugoslavskiy, Atomic Threat Coverage project</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</si>
  <si>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</si>
  <si>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</si>
  <si>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</si>
  <si>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</si>
  <si>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Eric Kuehn, Secure Ideas; Matthew Demaske, Adaptforward</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</si>
  <si>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</si>
  <si>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</si>
  <si>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</si>
  <si>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15 October 2020</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</si>
  <si>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</si>
  <si>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</si>
  <si>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https://attack.mitre.org/techniques/T1558</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</si>
  <si>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</si>
  <si>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Cody Thomas, SpecterOps; Tim (Wadhwa-)Brown</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</si>
  <si>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</si>
  <si>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</si>
  <si>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</si>
  <si>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05 November 2020</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</si>
  <si>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</si>
  <si>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Itamar Mizrahi, Cymptom</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</si>
  <si>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</si>
  <si>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</si>
  <si>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</si>
  <si>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</si>
  <si>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</si>
  <si>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</si>
  <si>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</si>
  <si>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</si>
  <si>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Valid domain account or the ability to sniff traffic within a domain</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</si>
  <si>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</si>
  <si>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</si>
  <si>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</si>
  <si>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24 August 2020</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</si>
  <si>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</si>
  <si>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Dan Nutting, @KerberToast; Jacques Pluviose, @Jacqueswildy_IT; James Dunn, @jamdunnDFW, EY; Swapnil Kumbhar; Yossi Nisani, Cymptom</t>
  </si>
  <si>
    <t>Valid domain account</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</si>
  <si>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</si>
  <si>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</si>
  <si>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</si>
  <si>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</si>
  <si>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</si>
  <si>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</si>
  <si>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</si>
  <si>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</si>
  <si>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</si>
  <si>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</si>
  <si>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‘DDEAUTO', ‘DDE’, and other strings indicative of DDE execution.(Citation: NVisio Labs DDE Detection Oct 2017)</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</si>
  <si>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</si>
  <si>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</si>
  <si>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</si>
  <si>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Utility</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</si>
  <si>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</si>
  <si>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</si>
  <si>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</si>
  <si>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</si>
  <si>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</si>
  <si>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</si>
  <si>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</si>
  <si>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</si>
  <si>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</si>
  <si>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</si>
  <si>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</si>
  <si>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</si>
  <si>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</si>
  <si>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</si>
  <si>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</si>
  <si>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</si>
  <si>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</si>
  <si>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</si>
  <si>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</si>
  <si>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</si>
  <si>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</si>
  <si>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</si>
  <si>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</si>
  <si>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</si>
  <si>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</si>
  <si>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IaaS, Linux, Network, Office 365, Windows, macOS</t>
  </si>
  <si>
    <t>Anti-virus, Digital Certificate Validation, File monitoring, Firewall, Host forensic analysis, Host intrusion prevention systems, Log analysis, Signature-based detection</t>
  </si>
  <si>
    <t>Impair Defenses: 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</si>
  <si>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</si>
  <si>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</si>
  <si>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</si>
  <si>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Gal Singer, @galsinger29, Team Nautilus Aqua Security; Gordon Long, Box, Inc., @ethicalhax; Nathaniel Quist, Palo Alto Networks; Ziv Karliner, @ziv_kr, Team Nautilus Aqua Security</t>
  </si>
  <si>
    <t>Anti-virus, File monitoring, Host intrusion prevention systems, Log analysis, Signature-based detection</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</si>
  <si>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</si>
  <si>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</si>
  <si>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</si>
  <si>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</si>
  <si>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Prasanth Sadanala, Cigna Information Protection (CIP) - Threat Response Engineering Team</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</si>
  <si>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</si>
  <si>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</si>
  <si>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https://attack.mitre.org/techniques/T1562/003</t>
  </si>
  <si>
    <t>24 April 2021</t>
  </si>
  <si>
    <t xml:space="preserve">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t>
  </si>
  <si>
    <t>Impair Defenses: 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</si>
  <si>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</si>
  <si>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https://attack.mitre.org/techniques/T1562/004</t>
  </si>
  <si>
    <t>Monitor processes and command-line arguments to see if firewalls are disabled or modified. Monitor Registry edits to keys that manage firewalls.</t>
  </si>
  <si>
    <t>Firewall</t>
  </si>
  <si>
    <t>Impair Defenses: 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</si>
  <si>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</si>
  <si>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https://attack.mitre.org/techniques/T1562/006</t>
  </si>
  <si>
    <t>13 January 2021</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</si>
  <si>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</si>
  <si>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Rob Smith</t>
  </si>
  <si>
    <t>Anti-virus, Host intrusion prevention systems</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</si>
  <si>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</si>
  <si>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</si>
  <si>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https://attack.mitre.org/techniques/T1562/007</t>
  </si>
  <si>
    <t>Monitor cloud logs for modification or creation of new security groups or firewall rules.</t>
  </si>
  <si>
    <t>Expel</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</si>
  <si>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</si>
  <si>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</si>
  <si>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https://attack.mitre.org/techniques/T1562/008</t>
  </si>
  <si>
    <t>15 March 2021</t>
  </si>
  <si>
    <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</si>
  <si>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Alex Soler, AttackIQ; Ibrahim Ali Khan; Janantha Marasinghe; Matt Snyder, VMware; Prasad Somasamudram, McAfee; Sekhar Sarukkai, McAfee ; Syed Ummar Farooqh, McAfee</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</si>
  <si>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</si>
  <si>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</si>
  <si>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</si>
  <si>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</si>
  <si>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Jorell Magtibay, National Australia Bank Limited; Kiyohito Yamamoto, RedLark, NTT Communications; Yusuke Kubo, RedLark, NTT Communications</t>
  </si>
  <si>
    <t>Anti-virus, Host Intrusion Prevention Systems</t>
  </si>
  <si>
    <t>Impair Defenses: 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</si>
  <si>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</si>
  <si>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</si>
  <si>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</si>
  <si>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</si>
  <si>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</si>
  <si>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</si>
  <si>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</si>
  <si>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</si>
  <si>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</si>
  <si>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</si>
  <si>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SSH service enabled, trust relationships configured, established connections</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</si>
  <si>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</si>
  <si>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</si>
  <si>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</si>
  <si>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</si>
  <si>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</si>
  <si>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</si>
  <si>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</si>
  <si>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</si>
  <si>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Linux, Office 365, Windows, macOS</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</si>
  <si>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</si>
  <si>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</si>
  <si>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</si>
  <si>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</si>
  <si>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Hide Artifacts: Hidden Users</t>
  </si>
  <si>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</si>
  <si>
    <t>https://attack.mitre.org/techniques/T1564/002</t>
  </si>
  <si>
    <t>This technique prevents a user from showing up at the log in screen, but all of the other signs of the user may still exist. For example, "hidden" users may still get a home directory and will appear in the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t>
  </si>
  <si>
    <t>Omkar Gudhate</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</si>
  <si>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</si>
  <si>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</si>
  <si>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</si>
  <si>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</si>
  <si>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Travis Smith, Tripwire</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</si>
  <si>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</si>
  <si>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</si>
  <si>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</si>
  <si>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</si>
  <si>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Oddvar Moe, @oddvarmoe; Red Canary</t>
  </si>
  <si>
    <t>NTFS partitioned hard drive</t>
  </si>
  <si>
    <t>Anti-virus, Host forensic analysis, Signature-based detection</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</si>
  <si>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</si>
  <si>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</si>
  <si>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</si>
  <si>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</si>
  <si>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29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</si>
  <si>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</si>
  <si>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</si>
  <si>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</si>
  <si>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</si>
  <si>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</si>
  <si>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Janantha Marasinghe; Johann Rehberger; Menachem Shafran, XM Cyber</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</si>
  <si>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</si>
  <si>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</si>
  <si>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</si>
  <si>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</si>
  <si>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Rick Cole, Mandiant</t>
  </si>
  <si>
    <t>MS Office version specified in &lt;code&gt;_VBA_PROJECT&lt;/code&gt; stream must match host</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</si>
  <si>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</si>
  <si>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t>
  </si>
  <si>
    <t>https://attack.mitre.org/techniques/T1564/008</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</si>
  <si>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</si>
  <si>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Dor Edry, Microsoft</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</si>
  <si>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</si>
  <si>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</si>
  <si>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</si>
  <si>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</si>
  <si>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Ivan Sinyakov; Jaron Bradley @jbradley89</t>
  </si>
  <si>
    <t>Notarization; Gatekeeper</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</si>
  <si>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</si>
  <si>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</si>
  <si>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Where applicable, inspect important file hashes, locations, and modifications for suspicious/unexpected values. With some critical processes involving transmission of data, manual or out-of-band integrity checking may be useful for identifying manipulated data.</t>
  </si>
  <si>
    <t>Data Manipulation: 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</si>
  <si>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</si>
  <si>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</si>
  <si>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Where applicable, inspect important file hashes, locations, and modifications for suspicious/unexpected values.</t>
  </si>
  <si>
    <t>Data Manipulation: 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</si>
  <si>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</si>
  <si>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</si>
  <si>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</si>
  <si>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Data Manipulation: 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</si>
  <si>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</si>
  <si>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</si>
  <si>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Inspect important application binary file hashes, locations, and modifications for suspicious/unexpected values.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</si>
  <si>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</si>
  <si>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</si>
  <si>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</si>
  <si>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Philip Winther</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</si>
  <si>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</si>
  <si>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</si>
  <si>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</si>
  <si>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</si>
  <si>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</si>
  <si>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</si>
  <si>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https://attack.mitre.org/techniques/T1566/002</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</si>
  <si>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</si>
  <si>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Jeff Sakowicz, Microsoft Identity Developer Platform Services (IDPM Services); Mark Wee; Philip Winther; Saisha Agrawal, Microsoft Threat Intelligent Center (MSTIC); Shailesh Tiwary (Indian Army)</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</si>
  <si>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</si>
  <si>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</si>
  <si>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</si>
  <si>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18 October 2020</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</si>
  <si>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</si>
  <si>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</si>
  <si>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</si>
  <si>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</si>
  <si>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</si>
  <si>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</si>
  <si>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</si>
  <si>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</si>
  <si>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</si>
  <si>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</si>
  <si>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</si>
  <si>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</si>
  <si>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</si>
  <si>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</si>
  <si>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</si>
  <si>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02 October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</si>
  <si>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</si>
  <si>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Chris Roffe</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</si>
  <si>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</si>
  <si>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</si>
  <si>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</si>
  <si>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</si>
  <si>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</si>
  <si>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</si>
  <si>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</si>
  <si>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</si>
  <si>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Barry Shteiman, Exabeam; Ryan Benson, Exabeam; Sylvain Gil, Exabeam</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</si>
  <si>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</si>
  <si>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</si>
  <si>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</si>
  <si>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Detection for this technique is difficult because it would require knowledge of the specific implementation of the port calculation algorithm. Detection may be possible by analyzing DNS records if the algorithm is known.</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</si>
  <si>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</si>
  <si>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</si>
  <si>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</si>
  <si>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</si>
  <si>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</si>
  <si>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</si>
  <si>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</si>
  <si>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</si>
  <si>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</si>
  <si>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</si>
  <si>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</si>
  <si>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</si>
  <si>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https://attack.mitre.org/techniques/T1570</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</si>
  <si>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</si>
  <si>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</si>
  <si>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</si>
  <si>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</si>
  <si>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</si>
  <si>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</si>
  <si>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</si>
  <si>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</si>
  <si>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</si>
  <si>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</si>
  <si>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</si>
  <si>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</si>
  <si>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</si>
  <si>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</si>
  <si>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</si>
  <si>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</si>
  <si>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</si>
  <si>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</si>
  <si>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</si>
  <si>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</si>
  <si>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</si>
  <si>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</si>
  <si>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</si>
  <si>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</si>
  <si>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</si>
  <si>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</si>
  <si>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</si>
  <si>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</si>
  <si>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</si>
  <si>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</si>
  <si>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</si>
  <si>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</si>
  <si>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</si>
  <si>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</si>
  <si>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</si>
  <si>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</si>
  <si>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</si>
  <si>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</si>
  <si>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</si>
  <si>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</si>
  <si>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</si>
  <si>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Hijack Execution Flow: 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</si>
  <si>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</si>
  <si>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</si>
  <si>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</si>
  <si>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</si>
  <si>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</si>
  <si>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</si>
  <si>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</si>
  <si>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</si>
  <si>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</si>
  <si>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</si>
  <si>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</si>
  <si>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</si>
  <si>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</si>
  <si>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</si>
  <si>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</si>
  <si>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</si>
  <si>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</si>
  <si>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</si>
  <si>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Matthew Demaske, Adaptforward; Travis Smith, Tripwire</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</si>
  <si>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</si>
  <si>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</si>
  <si>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</si>
  <si>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</si>
  <si>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Jesse Brown, Red Canary</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</si>
  <si>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</si>
  <si>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</si>
  <si>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</si>
  <si>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</si>
  <si>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</si>
  <si>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</si>
  <si>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09 June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</si>
  <si>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</si>
  <si>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</si>
  <si>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</si>
  <si>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</si>
  <si>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14 May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</si>
  <si>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</si>
  <si>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</si>
  <si>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</si>
  <si>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</si>
  <si>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16 June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</si>
  <si>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</si>
  <si>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</si>
  <si>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</si>
  <si>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</si>
  <si>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</si>
  <si>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</si>
  <si>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</si>
  <si>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20 August 2020</t>
  </si>
  <si>
    <t>Establish centralized logging for the activity of cloud infrastructure components. Monitor logs for actions that could be taken to gather information about cloud infrastructure, including the use of discovery API calls by new or unexpected users. To reduce false positives, valid change management procedures could introduce a known identifier that is logged with the change (e.g., tag or header) if supported by the cloud provider, to help distinguish valid, expected actions from malicious ones.</t>
  </si>
  <si>
    <t>Isif Ibrahima; Praetorian; Regina Elwell</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</si>
  <si>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</si>
  <si>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https://attack.mitre.org/techniques/T1583</t>
  </si>
  <si>
    <t>30 September 2020</t>
  </si>
  <si>
    <t>Resource Development</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</si>
  <si>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</si>
  <si>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PRE</t>
  </si>
  <si>
    <t>Acquire Infrastructure: Domains</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</si>
  <si>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</si>
  <si>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</si>
  <si>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</si>
  <si>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Deloitte Threat Library Team; Vinayak Wadhwa, Lucideus; Wes Hurd</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</si>
  <si>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</si>
  <si>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</si>
  <si>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</si>
  <si>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01 October 2020</t>
  </si>
  <si>
    <t>15 April 2021</t>
  </si>
  <si>
    <t>Much of this activity will take place outside the visibility of the target organization, making detection of this behavior difficult. Detection efforts may be focused on related stages of the adversary lifecycle, such as during Command and Control.</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</si>
  <si>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</si>
  <si>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</si>
  <si>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</si>
  <si>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</si>
  <si>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</si>
  <si>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</si>
  <si>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</si>
  <si>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</si>
  <si>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</si>
  <si>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</si>
  <si>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</si>
  <si>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</si>
  <si>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</si>
  <si>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</si>
  <si>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https://attack.mitre.org/techniques/T1583/006</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</si>
  <si>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</si>
  <si>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</si>
  <si>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https://attack.mitre.org/techniques/T1584</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</si>
  <si>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</si>
  <si>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</si>
  <si>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</si>
  <si>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https://attack.mitre.org/techniques/T1584/001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</si>
  <si>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</si>
  <si>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</si>
  <si>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</si>
  <si>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https://attack.mitre.org/techniques/T1584/002</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</si>
  <si>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</si>
  <si>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</si>
  <si>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</si>
  <si>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</si>
  <si>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</si>
  <si>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</si>
  <si>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</si>
  <si>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https://attack.mitre.org/techniques/T1584/004</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</si>
  <si>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</si>
  <si>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</si>
  <si>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</si>
  <si>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</si>
  <si>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</si>
  <si>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</si>
  <si>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https://attack.mitre.org/techniques/T1584/006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</si>
  <si>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</si>
  <si>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</si>
  <si>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</si>
  <si>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</si>
  <si>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</si>
  <si>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</si>
  <si>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</si>
  <si>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</si>
  <si>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</si>
  <si>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</si>
  <si>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</si>
  <si>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</si>
  <si>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</si>
  <si>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</si>
  <si>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</si>
  <si>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</si>
  <si>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</si>
  <si>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</si>
  <si>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</si>
  <si>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</si>
  <si>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</si>
  <si>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https://attack.mitre.org/techniques/T1586/002</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</si>
  <si>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</si>
  <si>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</si>
  <si>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</si>
  <si>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</si>
  <si>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</si>
  <si>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</si>
  <si>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</si>
  <si>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</si>
  <si>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</si>
  <si>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</si>
  <si>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</si>
  <si>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</si>
  <si>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</si>
  <si>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</si>
  <si>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</si>
  <si>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</si>
  <si>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</si>
  <si>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</si>
  <si>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</si>
  <si>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</si>
  <si>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</si>
  <si>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</si>
  <si>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</si>
  <si>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</si>
  <si>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</si>
  <si>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</si>
  <si>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</si>
  <si>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</si>
  <si>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</si>
  <si>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</si>
  <si>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Mnemonic AS; SOCCRATES</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</si>
  <si>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</si>
  <si>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</si>
  <si>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</si>
  <si>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</si>
  <si>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</si>
  <si>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</si>
  <si>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</si>
  <si>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</si>
  <si>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</si>
  <si>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</si>
  <si>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</si>
  <si>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</si>
  <si>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</si>
  <si>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</si>
  <si>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</si>
  <si>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</si>
  <si>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</si>
  <si>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</si>
  <si>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Reconnaissance</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</si>
  <si>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</si>
  <si>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</si>
  <si>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</si>
  <si>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https://attack.mitre.org/techniques/T1589/001</t>
  </si>
  <si>
    <t>Lee Christensen, SpecterOps; Toby Kohlenberg; Vinayak Wadhwa, Lucideus</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</si>
  <si>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</si>
  <si>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</si>
  <si>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https://attack.mitre.org/techniques/T1589/002</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</si>
  <si>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</si>
  <si>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</si>
  <si>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</si>
  <si>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</si>
  <si>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</si>
  <si>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</si>
  <si>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</si>
  <si>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</si>
  <si>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</si>
  <si>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</si>
  <si>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https://attack.mitre.org/techniques/T1590/002</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</si>
  <si>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</si>
  <si>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</si>
  <si>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</si>
  <si>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</si>
  <si>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</si>
  <si>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</si>
  <si>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</si>
  <si>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</si>
  <si>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</si>
  <si>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</si>
  <si>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</si>
  <si>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</si>
  <si>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</si>
  <si>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</si>
  <si>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27 August 2021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</si>
  <si>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</si>
  <si>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</si>
  <si>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</si>
  <si>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</si>
  <si>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</si>
  <si>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</si>
  <si>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</si>
  <si>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</si>
  <si>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</si>
  <si>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</si>
  <si>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</si>
  <si>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</si>
  <si>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</si>
  <si>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</si>
  <si>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</si>
  <si>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</si>
  <si>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</si>
  <si>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</si>
  <si>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</si>
  <si>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</si>
  <si>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</si>
  <si>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</si>
  <si>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</si>
  <si>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</si>
  <si>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</si>
  <si>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</si>
  <si>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</si>
  <si>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</si>
  <si>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</si>
  <si>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</si>
  <si>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</si>
  <si>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</si>
  <si>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</si>
  <si>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</si>
  <si>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</si>
  <si>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</si>
  <si>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</si>
  <si>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</si>
  <si>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</si>
  <si>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</si>
  <si>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</si>
  <si>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</si>
  <si>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</si>
  <si>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</si>
  <si>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</si>
  <si>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</si>
  <si>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</si>
  <si>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</si>
  <si>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</si>
  <si>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</si>
  <si>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</si>
  <si>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</si>
  <si>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</si>
  <si>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</si>
  <si>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</si>
  <si>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</si>
  <si>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</si>
  <si>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</si>
  <si>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</si>
  <si>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</si>
  <si>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</si>
  <si>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</si>
  <si>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</si>
  <si>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</si>
  <si>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</si>
  <si>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</si>
  <si>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</si>
  <si>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</si>
  <si>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</si>
  <si>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</si>
  <si>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</si>
  <si>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</si>
  <si>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</si>
  <si>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</si>
  <si>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</si>
  <si>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</si>
  <si>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</si>
  <si>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</si>
  <si>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</si>
  <si>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Philip Winther; Robert Simmons, @MalwareUtkonos; Sebastian Salla, McAfee</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</si>
  <si>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</si>
  <si>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</si>
  <si>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</si>
  <si>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</si>
  <si>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Robert Simmons, @MalwareUtkonos</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</si>
  <si>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</si>
  <si>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</si>
  <si>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</si>
  <si>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</si>
  <si>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</si>
  <si>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</si>
  <si>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</si>
  <si>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</si>
  <si>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</si>
  <si>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</si>
  <si>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</si>
  <si>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Firewall, Router ACL</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</si>
  <si>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</si>
  <si>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</si>
  <si>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</si>
  <si>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</si>
  <si>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</si>
  <si>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</si>
  <si>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</si>
  <si>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Encryption</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</si>
  <si>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</si>
  <si>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</si>
  <si>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</si>
  <si>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</si>
  <si>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</si>
  <si>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</si>
  <si>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</si>
  <si>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</si>
  <si>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</si>
  <si>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</si>
  <si>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</si>
  <si>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</si>
  <si>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</si>
  <si>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</si>
  <si>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</si>
  <si>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</si>
  <si>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</si>
  <si>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</si>
  <si>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</si>
  <si>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</si>
  <si>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</si>
  <si>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</si>
  <si>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</si>
  <si>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</si>
  <si>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</si>
  <si>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</si>
  <si>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</si>
  <si>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</si>
  <si>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https://attack.mitre.org/techniques/T1602/002</t>
  </si>
  <si>
    <t>Identify network traffic sent or received by untrusted hosts or networks. Configure signatures to identify strings that may be found in a network device configuration. (Citation: US-CERT TA18-068A 2018)</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</si>
  <si>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</si>
  <si>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</si>
  <si>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</si>
  <si>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</si>
  <si>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</si>
  <si>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</si>
  <si>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</si>
  <si>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20 September 2021</t>
  </si>
  <si>
    <t>Jen Burns, HubSpot</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</si>
  <si>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</si>
  <si>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</si>
  <si>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</si>
  <si>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</si>
  <si>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Azure AD, Google Workspace, IaaS, Office 365, SaaS, Windows</t>
  </si>
  <si>
    <t>Blake Strom, Microsoft 365 Defender; Jen Burns, HubSpot; Oleg Kolesnikov, Securonix</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</si>
  <si>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</si>
  <si>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</si>
  <si>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</si>
  <si>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</si>
  <si>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</si>
  <si>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</si>
  <si>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</si>
  <si>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Kobi Haimovich, CardinalOps</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</si>
  <si>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</si>
  <si>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</si>
  <si>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</si>
  <si>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</si>
  <si>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</si>
  <si>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</si>
  <si>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</si>
  <si>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</si>
  <si>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</si>
  <si>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</si>
  <si>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</si>
  <si>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</si>
  <si>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</si>
  <si>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</si>
  <si>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https://attack.mitre.org/techniques/T1608/005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</si>
  <si>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</si>
  <si>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</si>
  <si>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</si>
  <si>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</si>
  <si>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Alfredo Oliveira, Trend Micro; Brad Geesaman, @bradgeesaman; Center for Threat-Informed Defense (CTID); David Fiser, @anu4is, Trend Micro; Magno Logan, @magnologan, Trend Micro; Vishwas Manral, McAfee; Yossi Weizman, Azure Defender Research Team</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</si>
  <si>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</si>
  <si>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</si>
  <si>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</si>
  <si>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</si>
  <si>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Alfredo Oliveira, Trend Micro; Ariel Shuper, Cisco; Center for Threat-Informed Defense (CTID); Idan Frimark, Cisco; Magno Logan, @magnologan, Trend Micro; Pawan Kinger, @kingerpawan, Trend Micro; Vishwas Manral, McAfee; Yossi Weizman, Azure Defender Research Team</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</si>
  <si>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</si>
  <si>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https://attack.mitre.org/techniques/T1611</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</si>
  <si>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</si>
  <si>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Linux, Windows</t>
  </si>
  <si>
    <t>Alfredo Oliveira, Trend Micro; Ariel Shuper, Cisco; Daniel Prizmant, Palo Alto Networks; David Fiser, @anu4is, Trend Micro; Idan Frimark, Cisco; Joas Antonio dos Santos, @C0d3Cr4zy, Inmetrics; Magno Logan, @magnologan, Trend Micro; Vishwas Manral, McAfee; Yossi Weizman, Azure Defender Research Team; Yuval Avrahami, Palo Alto Networks</t>
  </si>
  <si>
    <t>T1612</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</si>
  <si>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</si>
  <si>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</si>
  <si>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</si>
  <si>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Assaf Morag, @MoragAssaf, Team Nautilus Aqua Security; Michael Katchinskiy, @michael64194968, Team Nautilus Aqua Security; Roi Kol, @roykol1, Team Nautilus Aqua Security; Vishwas Manral, McAfee</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</si>
  <si>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</si>
  <si>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</si>
  <si>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</si>
  <si>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</si>
  <si>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</si>
  <si>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</si>
  <si>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01 April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</si>
  <si>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</si>
  <si>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Hiroki Nagahama, NEC Corporation; Katie Nickels, Red Canary; Manikantan Srinivasan, NEC Corporation India; Pooja Natarajan, NEC Corporation India; Wes Hurd</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</si>
  <si>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</si>
  <si>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</si>
  <si>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</si>
  <si>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18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</si>
  <si>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</si>
  <si>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Harshal Tupsamudre, Qualys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</si>
  <si>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</si>
  <si>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</si>
  <si>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06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</si>
  <si>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</si>
  <si>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Jonhnathan Ribeiro, 3CORESec, @_w0rk3r; Ted Samuels, Rapid7</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</si>
  <si>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</si>
  <si>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</si>
  <si>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01 October 2021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</si>
  <si>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</si>
  <si>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</si>
  <si>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</si>
  <si>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01 November 2021</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</si>
  <si>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</si>
  <si>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Joas Antonio dos Santos, @C0d3Cr4zy; João Paulo de A. Filho, @Hug1nN__; Lior Ribak, SentinelOne; Rex Guo, @Xiaofei_REX, Confluera; Shlomi Salem, SentinelOne</t>
  </si>
  <si>
    <t>Parameter Name</t>
  </si>
  <si>
    <t>Explanation</t>
  </si>
  <si>
    <t>Value</t>
  </si>
  <si>
    <t>Actionability</t>
  </si>
  <si>
    <t>mitigations lower cutoff</t>
  </si>
  <si>
    <t>The lowest number of mitigations that contributes to actionability</t>
  </si>
  <si>
    <t>w_miti'</t>
  </si>
  <si>
    <t>mitigations upper cutoff</t>
  </si>
  <si>
    <t>The highest number of mitigations that contributes to actionabilty</t>
  </si>
  <si>
    <t>w_detect'</t>
  </si>
  <si>
    <t>detections lower cutoff</t>
  </si>
  <si>
    <t>The lowest number of detections that contributes to actionability</t>
  </si>
  <si>
    <t>w_miti</t>
  </si>
  <si>
    <t>=</t>
  </si>
  <si>
    <t>detections upper cutoff</t>
  </si>
  <si>
    <t>The highest number of detections that contributes to actionabilty</t>
  </si>
  <si>
    <t>w_detect</t>
  </si>
  <si>
    <t>mitigations-to-detections ratio</t>
  </si>
  <si>
    <t>Chokepoint</t>
  </si>
  <si>
    <t>before lower cutoff</t>
  </si>
  <si>
    <t>w_before'</t>
  </si>
  <si>
    <t>before upper cutoff</t>
  </si>
  <si>
    <t>w_after'</t>
  </si>
  <si>
    <t>after lower cutoff</t>
  </si>
  <si>
    <t>w_before</t>
  </si>
  <si>
    <t>after upper cutoff</t>
  </si>
  <si>
    <t>w_after</t>
  </si>
  <si>
    <t>before-to-after ratio</t>
  </si>
  <si>
    <t>t_now</t>
  </si>
  <si>
    <t>full</t>
  </si>
  <si>
    <t>decline</t>
  </si>
  <si>
    <t>w_min</t>
  </si>
  <si>
    <t>Ransomware (Utillity)</t>
  </si>
  <si>
    <t>tat lower cutoff</t>
  </si>
  <si>
    <t>w_tat'</t>
  </si>
  <si>
    <t>tat upper cutoff</t>
  </si>
  <si>
    <t>w_count'</t>
  </si>
  <si>
    <t>count lower cutoff</t>
  </si>
  <si>
    <t>w_tat</t>
  </si>
  <si>
    <t>count upper cutoff</t>
  </si>
  <si>
    <t>w_count</t>
  </si>
  <si>
    <t>tat-to-count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</si>
</sst>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21" x14ac:knownFonts="1">
    <font>
      <sz val="12"/>
      <color theme="1"/>
      <name val="Calibri"/>
      <family val="2"/>
      <scheme val="minor"/>
    </font>
    <font>
      <sz val="11"/>
      <color rgb="FF444444"/>
      <name val="Calibri"/>
      <family val="2"/>
      <charset val="1"/>
    </font>
    <font>
      <sz val="11"/>
      <color rgb="FF000000"/>
      <name val="Calibri"/>
      <family val="2"/>
    </font>
    <font>
      <sz val="11"/>
      <color rgb="FF000000"/>
      <name val="Arial"/>
      <family val="2"/>
    </font>
    <font>
      <sz val="11"/>
      <color rgb="FF444444"/>
      <name val="Calibri"/>
      <family val="2"/>
    </font>
    <font>
      <b/>
      <sz val="11"/>
      <color rgb="FF000000"/>
      <name val="Calibri"/>
      <family val="2"/>
    </font>
    <font>
      <sz val="10"/>
      <color rgb="FF000000"/>
      <name val="Calibri"/>
      <family val="2"/>
    </font>
    <font>
      <b/>
      <sz val="10"/>
      <color rgb="FFFFFFFF"/>
      <name val="Calibri"/>
      <family val="2"/>
    </font>
    <font>
      <b/>
      <sz val="10"/>
      <color rgb="FF000000"/>
      <name val="Calibri"/>
      <family val="2"/>
    </font>
    <font>
      <sz val="12"/>
      <color rgb="FF006100"/>
      <name val="Calibri"/>
      <family val="2"/>
      <scheme val="minor"/>
    </font>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2"/>
      <color rgb="FF000000"/>
      <name val="Calibri"/>
      <family val="2"/>
      <scheme val="minor"/>
    </font>
    <font>
      <sz val="12"/>
      <color rgb="FF000000"/>
      <name val="Calibri"/>
      <family val="2"/>
    </font>
    <font>
      <b/>
      <sz val="12"/>
      <color theme="1"/>
      <name val="Calibri"/>
      <family val="2"/>
      <scheme val="minor"/>
    </font>
    <font>
      <sz val="12"/>
      <color rgb="FFFF0000"/>
      <name val="Calibri"/>
      <family val="2"/>
      <scheme val="minor"/>
    </font>
    <font>
      <sz val="12"/>
      <color rgb="FF9C5700"/>
      <name val="Calibri"/>
      <family val="2"/>
      <scheme val="minor"/>
    </font>
    <font>
      <sz val="16"/>
      <color theme="1"/>
      <name val="Calibri"/>
      <family val="2"/>
      <scheme val="minor"/>
    </font>
    <font>
      <b/>
      <sz val="14"/>
      <color rgb="FF9C5700"/>
      <name val="Calibri"/>
      <family val="2"/>
      <scheme val="minor"/>
    </font>
  </fonts>
  <fills count="18">
    <fill>
      <patternFill patternType="none"/>
    </fill>
    <fill>
      <patternFill patternType="gray125"/>
    </fill>
    <fill>
      <patternFill patternType="solid">
        <fgColor rgb="FFD9E1F2"/>
        <bgColor indexed="64"/>
      </patternFill>
    </fill>
    <fill>
      <patternFill patternType="solid">
        <fgColor rgb="FFFFF2CC"/>
        <bgColor indexed="64"/>
      </patternFill>
    </fill>
    <fill>
      <patternFill patternType="solid">
        <fgColor rgb="FF92D050"/>
        <bgColor indexed="64"/>
      </patternFill>
    </fill>
    <fill>
      <patternFill patternType="solid">
        <fgColor rgb="FF7030A0"/>
        <bgColor rgb="FF000000"/>
      </patternFill>
    </fill>
    <fill>
      <patternFill patternType="solid">
        <fgColor rgb="FF404040"/>
        <bgColor rgb="FF000000"/>
      </patternFill>
    </fill>
    <fill>
      <patternFill patternType="solid">
        <fgColor rgb="FFC6EFCE"/>
      </patternFill>
    </fill>
    <fill>
      <patternFill patternType="solid">
        <fgColor theme="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305496"/>
        <bgColor indexed="64"/>
      </patternFill>
    </fill>
    <fill>
      <patternFill patternType="solid">
        <fgColor rgb="FFFFEB9C"/>
      </patternFill>
    </fill>
    <fill>
      <patternFill patternType="solid">
        <fgColor rgb="FFFFFF00"/>
        <bgColor indexed="64"/>
      </patternFill>
    </fill>
    <fill>
      <patternFill patternType="solid">
        <fgColor rgb="FFFFFF00"/>
        <bgColor rgb="FFD9D9D9"/>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1"/>
      </bottom>
      <diagonal/>
    </border>
    <border>
      <left/>
      <right/>
      <top/>
      <bottom style="thin">
        <color rgb="FF000000"/>
      </bottom>
      <diagonal/>
    </border>
  </borders>
  <cellStyleXfs count="5">
    <xf numFmtId="0" fontId="0" fillId="0" borderId="0"/>
    <xf numFmtId="0" fontId="9" fillId="7" borderId="0" applyNumberFormat="0" applyBorder="0" applyAlignment="0" applyProtection="0"/>
    <xf numFmtId="0" fontId="10" fillId="0" borderId="0"/>
    <xf numFmtId="0" fontId="12" fillId="0" borderId="0" applyNumberFormat="0" applyFill="0" applyBorder="0" applyAlignment="0" applyProtection="0">
      <alignment vertical="top"/>
      <protection locked="0"/>
    </xf>
    <xf numFmtId="0" fontId="18" fillId="14" borderId="0" applyNumberFormat="0" applyBorder="0" applyAlignment="0" applyProtection="0"/>
  </cellStyleXfs>
  <cellXfs count="79">
    <xf numFmtId="0" fontId="0" fillId="0" borderId="0" xfId="0"/>
    <xf numFmtId="0" fontId="0" fillId="4" borderId="0" xfId="0" applyFill="1"/>
    <xf numFmtId="0" fontId="6" fillId="0" borderId="6" xfId="0" applyFont="1" applyBorder="1" applyAlignment="1">
      <alignment horizontal="center" vertical="top" wrapText="1"/>
    </xf>
    <xf numFmtId="0" fontId="8" fillId="0" borderId="6" xfId="0" applyFont="1" applyBorder="1" applyAlignment="1">
      <alignment horizontal="center" vertical="top" wrapText="1"/>
    </xf>
    <xf numFmtId="0" fontId="6" fillId="0" borderId="1" xfId="0" applyFont="1" applyBorder="1" applyAlignment="1">
      <alignment horizontal="center" vertical="top"/>
    </xf>
    <xf numFmtId="0" fontId="7" fillId="5" borderId="2" xfId="0" applyFont="1" applyFill="1" applyBorder="1" applyAlignment="1">
      <alignment horizontal="center" vertical="top"/>
    </xf>
    <xf numFmtId="0" fontId="7" fillId="6" borderId="5" xfId="0" applyFont="1" applyFill="1" applyBorder="1" applyAlignment="1">
      <alignment horizontal="center" vertical="top"/>
    </xf>
    <xf numFmtId="0" fontId="7" fillId="6" borderId="6" xfId="0" applyFont="1" applyFill="1" applyBorder="1" applyAlignment="1">
      <alignment horizontal="center" vertical="top"/>
    </xf>
    <xf numFmtId="0" fontId="0" fillId="0" borderId="0" xfId="0" applyAlignment="1">
      <alignment horizontal="center" vertical="top"/>
    </xf>
    <xf numFmtId="0" fontId="0" fillId="0" borderId="3" xfId="0" applyBorder="1" applyAlignment="1">
      <alignment vertical="top" wrapText="1"/>
    </xf>
    <xf numFmtId="0" fontId="0" fillId="0" borderId="0" xfId="0" applyAlignment="1">
      <alignment vertical="top"/>
    </xf>
    <xf numFmtId="0" fontId="11" fillId="0" borderId="1" xfId="2" applyFont="1" applyBorder="1" applyAlignment="1">
      <alignment horizontal="center" vertical="top"/>
    </xf>
    <xf numFmtId="0" fontId="11" fillId="0" borderId="1" xfId="2" applyFont="1" applyBorder="1" applyAlignment="1">
      <alignment horizontal="center" vertical="top" wrapText="1"/>
    </xf>
    <xf numFmtId="0" fontId="10" fillId="0" borderId="0" xfId="2"/>
    <xf numFmtId="0" fontId="10" fillId="0" borderId="0" xfId="2" applyAlignment="1">
      <alignment wrapText="1"/>
    </xf>
    <xf numFmtId="0" fontId="12" fillId="0" borderId="0" xfId="3" applyAlignment="1" applyProtection="1">
      <alignment wrapText="1"/>
    </xf>
    <xf numFmtId="0" fontId="0" fillId="2" borderId="0" xfId="0" applyFill="1" applyAlignment="1">
      <alignment horizontal="center"/>
    </xf>
    <xf numFmtId="0" fontId="9" fillId="7" borderId="7" xfId="1" applyBorder="1"/>
    <xf numFmtId="0" fontId="9" fillId="7" borderId="8" xfId="1" applyBorder="1"/>
    <xf numFmtId="0" fontId="9" fillId="7" borderId="9" xfId="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5" fillId="0" borderId="1" xfId="0" applyFont="1" applyBorder="1" applyAlignment="1">
      <alignment horizontal="left" vertical="top" wrapText="1"/>
    </xf>
    <xf numFmtId="0" fontId="2" fillId="0" borderId="0" xfId="0" applyFont="1" applyAlignment="1">
      <alignment horizontal="left" vertical="top" wrapText="1"/>
    </xf>
    <xf numFmtId="0" fontId="0" fillId="4" borderId="0" xfId="0" applyFill="1" applyAlignment="1">
      <alignment horizontal="left" vertical="top"/>
    </xf>
    <xf numFmtId="0" fontId="0" fillId="8" borderId="0" xfId="0" applyFill="1" applyAlignment="1">
      <alignment horizontal="center" vertical="top"/>
    </xf>
    <xf numFmtId="0" fontId="0" fillId="9" borderId="0" xfId="0" applyFill="1" applyAlignment="1">
      <alignment horizontal="center" vertical="top"/>
    </xf>
    <xf numFmtId="0" fontId="0" fillId="2" borderId="0" xfId="0" applyFill="1" applyAlignment="1">
      <alignment horizontal="center" vertical="top"/>
    </xf>
    <xf numFmtId="0" fontId="0" fillId="10" borderId="0" xfId="0" applyFill="1" applyAlignment="1">
      <alignment horizontal="center" vertical="top"/>
    </xf>
    <xf numFmtId="0" fontId="14"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12" borderId="15" xfId="0" applyFill="1" applyBorder="1"/>
    <xf numFmtId="0" fontId="0" fillId="12" borderId="16" xfId="0" applyFill="1" applyBorder="1"/>
    <xf numFmtId="0" fontId="0" fillId="12" borderId="17" xfId="0" applyFill="1" applyBorder="1"/>
    <xf numFmtId="0" fontId="15" fillId="0" borderId="0" xfId="0" applyFont="1"/>
    <xf numFmtId="164" fontId="15" fillId="0" borderId="0" xfId="0" applyNumberFormat="1" applyFont="1"/>
    <xf numFmtId="0" fontId="16" fillId="0" borderId="23" xfId="0" applyFont="1" applyBorder="1" applyAlignment="1">
      <alignment horizontal="left" vertical="top"/>
    </xf>
    <xf numFmtId="1" fontId="5" fillId="0" borderId="0" xfId="0" applyNumberFormat="1" applyFont="1" applyAlignment="1">
      <alignment horizontal="left"/>
    </xf>
    <xf numFmtId="0" fontId="0" fillId="0" borderId="0" xfId="0" applyAlignment="1">
      <alignment wrapText="1"/>
    </xf>
    <xf numFmtId="0" fontId="19" fillId="0" borderId="0" xfId="0" applyFont="1" applyAlignment="1">
      <alignment vertical="center" wrapText="1"/>
    </xf>
    <xf numFmtId="0" fontId="0" fillId="15" borderId="0" xfId="0" applyFill="1"/>
    <xf numFmtId="0" fontId="0" fillId="15" borderId="0" xfId="0" applyFill="1" applyAlignment="1">
      <alignment horizontal="left" vertical="top"/>
    </xf>
    <xf numFmtId="0" fontId="2" fillId="15" borderId="0" xfId="0" applyFont="1" applyFill="1" applyAlignment="1">
      <alignment horizontal="left" vertical="top"/>
    </xf>
    <xf numFmtId="0" fontId="3" fillId="15" borderId="0" xfId="0" applyFont="1" applyFill="1" applyAlignment="1">
      <alignment horizontal="left" vertical="top"/>
    </xf>
    <xf numFmtId="0" fontId="4" fillId="15" borderId="0" xfId="0" applyFont="1" applyFill="1" applyAlignment="1">
      <alignment horizontal="left" vertical="top"/>
    </xf>
    <xf numFmtId="0" fontId="0" fillId="15" borderId="0" xfId="0" applyFill="1" applyAlignment="1">
      <alignment horizontal="left" vertical="top" wrapText="1"/>
    </xf>
    <xf numFmtId="0" fontId="1" fillId="15" borderId="0" xfId="0" applyFont="1" applyFill="1" applyAlignment="1">
      <alignment horizontal="left" vertical="top"/>
    </xf>
    <xf numFmtId="2" fontId="2" fillId="15" borderId="0" xfId="0" applyNumberFormat="1" applyFont="1" applyFill="1" applyAlignment="1">
      <alignment horizontal="left" vertical="top"/>
    </xf>
    <xf numFmtId="1" fontId="2" fillId="16" borderId="0" xfId="0" applyNumberFormat="1" applyFont="1" applyFill="1" applyAlignment="1">
      <alignment horizontal="left" vertical="top"/>
    </xf>
    <xf numFmtId="1" fontId="2" fillId="15" borderId="0" xfId="0" applyNumberFormat="1" applyFont="1" applyFill="1" applyAlignment="1">
      <alignment horizontal="left" vertical="top"/>
    </xf>
    <xf numFmtId="0" fontId="2" fillId="16" borderId="0" xfId="0" applyFont="1" applyFill="1" applyAlignment="1">
      <alignment horizontal="left" vertical="top"/>
    </xf>
    <xf numFmtId="1" fontId="2" fillId="16" borderId="0" xfId="0" applyNumberFormat="1" applyFont="1" applyFill="1" applyAlignment="1">
      <alignment horizontal="left"/>
    </xf>
    <xf numFmtId="1" fontId="2" fillId="15" borderId="0" xfId="0" applyNumberFormat="1" applyFont="1" applyFill="1" applyAlignment="1">
      <alignment horizontal="left"/>
    </xf>
    <xf numFmtId="1" fontId="0" fillId="15" borderId="0" xfId="0" applyNumberFormat="1" applyFill="1" applyAlignment="1">
      <alignment horizontal="left" vertical="top"/>
    </xf>
    <xf numFmtId="0" fontId="2" fillId="15" borderId="0" xfId="0" applyFont="1" applyFill="1"/>
    <xf numFmtId="0" fontId="2" fillId="16" borderId="24" xfId="0" applyFont="1" applyFill="1" applyBorder="1" applyAlignment="1">
      <alignment horizontal="left" vertical="top"/>
    </xf>
    <xf numFmtId="0" fontId="6" fillId="0" borderId="5" xfId="0" applyFont="1" applyBorder="1" applyAlignment="1">
      <alignment horizontal="center" vertical="top"/>
    </xf>
    <xf numFmtId="14" fontId="0" fillId="15" borderId="0" xfId="0" applyNumberFormat="1" applyFill="1"/>
    <xf numFmtId="0" fontId="0" fillId="17" borderId="0" xfId="0" applyFill="1"/>
    <xf numFmtId="0" fontId="4" fillId="0" borderId="18" xfId="0" applyFont="1" applyBorder="1"/>
    <xf numFmtId="0" fontId="20" fillId="14" borderId="0" xfId="4" applyFont="1" applyAlignment="1">
      <alignment horizontal="center" wrapText="1"/>
    </xf>
    <xf numFmtId="0" fontId="19" fillId="0" borderId="0" xfId="0" applyFont="1" applyAlignment="1">
      <alignment horizontal="center" vertical="center" wrapText="1"/>
    </xf>
    <xf numFmtId="0" fontId="17" fillId="13" borderId="0" xfId="0" applyFont="1" applyFill="1" applyAlignment="1">
      <alignment horizontal="center" vertical="top"/>
    </xf>
    <xf numFmtId="0" fontId="0" fillId="8" borderId="0" xfId="0" applyFill="1" applyAlignment="1">
      <alignment horizontal="center" vertical="top"/>
    </xf>
    <xf numFmtId="0" fontId="0" fillId="2" borderId="0" xfId="0" applyFill="1" applyAlignment="1">
      <alignment horizontal="center" vertical="top"/>
    </xf>
    <xf numFmtId="0" fontId="0" fillId="11" borderId="0" xfId="0" applyFill="1" applyAlignment="1">
      <alignment horizontal="center" vertical="top"/>
    </xf>
    <xf numFmtId="0" fontId="0" fillId="10" borderId="0" xfId="0" applyFill="1" applyAlignment="1">
      <alignment horizontal="center" vertical="top"/>
    </xf>
    <xf numFmtId="0" fontId="7" fillId="5" borderId="4" xfId="0" applyFont="1" applyFill="1" applyBorder="1" applyAlignment="1">
      <alignment horizontal="center" vertical="top"/>
    </xf>
    <xf numFmtId="0" fontId="7" fillId="5" borderId="2" xfId="0" applyFont="1" applyFill="1" applyBorder="1" applyAlignment="1">
      <alignment horizontal="center" vertical="top"/>
    </xf>
  </cellXfs>
  <cellStyles count="5">
    <cellStyle name="Good" xfId="1" builtinId="26"/>
    <cellStyle name="Hyperlink 2" xfId="3" xr:uid="{3AA4B3EF-D78B-AB4A-B334-8EBB52A2930F}"/>
    <cellStyle name="Neutral" xfId="4" builtinId="28"/>
    <cellStyle name="Normal" xfId="0" builtinId="0"/>
    <cellStyle name="Normal 2" xfId="2" xr:uid="{6C0BDFEF-4B8F-A247-80EF-9C2D2966FA8B}"/>
  </cellStyles>
  <dxfs count="49">
    <dxf>
      <numFmt numFmtId="0" formatCode="Genera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numFmt numFmtId="0" formatCode="General"/>
      <fill>
        <patternFill patternType="none">
          <fgColor indexed="64"/>
          <bgColor rgb="FFFFFF00"/>
        </patternFill>
      </fill>
      <alignment horizontal="left" vertical="top" textRotation="0" indent="0" justifyLastLine="0" shrinkToFit="0" readingOrder="0"/>
    </dxf>
    <dxf>
      <font>
        <sz val="11"/>
        <color rgb="FF000000"/>
      </font>
      <fill>
        <patternFill>
          <bgColor rgb="FFFFFF00"/>
        </patternFill>
      </fil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fill>
        <patternFill patternType="solid">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solid">
          <fgColor indexed="64"/>
          <bgColor rgb="FF92D05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exia Crumpton" id="{904307EF-B3E5-4244-915F-3902586D9F0C}" userId="S::acrumpton@mitre-engenuity.org::16d55ecf-aa02-4c5c-94f5-e0d5f455a48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231CD7-11E7-BC40-BC9C-2F6EFB148F12}" name="Table1" displayName="Table1" ref="A3:AU581" totalsRowShown="0" headerRowDxfId="48" dataDxfId="47">
  <autoFilter ref="A3:AU581" xr:uid="{16231CD7-11E7-BC40-BC9C-2F6EFB148F12}"/>
  <sortState xmlns:xlrd2="http://schemas.microsoft.com/office/spreadsheetml/2017/richdata2" ref="A4:AU581">
    <sortCondition descending="1" ref="M3:M581"/>
  </sortState>
  <tableColumns count="47">
    <tableColumn id="34" xr3:uid="{FFE1ADF8-856B-2A42-A00B-6C62937F49C2}" name="Total Ransomware Top Score (Utility)" dataDxfId="46">
      <calculatedColumnFormula>parameters!$J$21*Table1[[#This Row],[TAT Utility]]+parameters!$J$22*Table1[[#This Row],[Count Utility]]</calculatedColumnFormula>
    </tableColumn>
    <tableColumn id="33" xr3:uid="{4EB85A57-872B-4B26-9CF3-D67DA43E0FAD}" name="Total Top Att&amp;ck Score " dataDxfId="45">
      <calculatedColumnFormula>SUM(H4,M4,V4)*(1+SUM(AE4,AG4,AI4,AK4,AM4))</calculatedColumnFormula>
    </tableColumn>
    <tableColumn id="35" xr3:uid="{89D1303A-F531-4D4F-8F8F-D17CE76ABCCB}" name="Technique (ID)" dataDxfId="44"/>
    <tableColumn id="2" xr3:uid="{74371775-0130-F446-97C3-6C50E8C2D749}" name="Technique (Name)" dataDxfId="43"/>
    <tableColumn id="3" xr3:uid="{E6421C7F-9509-2E4C-9BF4-2E284200B546}" name="Sub-technique (Name)" dataDxfId="42"/>
    <tableColumn id="32" xr3:uid="{25E54F86-DEE0-D842-8D1B-D9D045A38070}" name="Num. TID Before" dataDxfId="41"/>
    <tableColumn id="31" xr3:uid="{14D9ACC4-00F2-7547-B2D1-FC28871FB1B1}" name="Num. TID After" dataDxfId="40"/>
    <tableColumn id="30" xr3:uid="{F4AB1645-3043-504B-84A8-87D73C60DBF7}" name="Choke Point Score" dataDxfId="39">
      <calculatedColumnFormula>parameters!$J$10*Table1[[#This Row],[Before Utility]]+parameters!$J$11*Table1[[#This Row],[After Utility]]</calculatedColumnFormula>
    </tableColumn>
    <tableColumn id="39" xr3:uid="{C283DC34-A46E-404C-BE7C-4C0F141FCBFC}" name="Before Utility (unclipped)" dataDxfId="38">
      <calculatedColumnFormula>(Table1[[#This Row],[Num. TID Before]]-parameters!$D$8)/(parameters!$D$9-parameters!$D$8)</calculatedColumnFormula>
    </tableColumn>
    <tableColumn id="38" xr3:uid="{9E2AD081-13C3-EE45-93CB-CD2BAA5DD2BB}" name="Before Utility" dataDxfId="37">
      <calculatedColumnFormula>IF(Table1[[#This Row],[Before Utility (unclipped)]]&gt;1,1, IF(Table1[[#This Row],[Before Utility (unclipped)]]&lt;0,0, Table1[[#This Row],[Before Utility (unclipped)]]))</calculatedColumnFormula>
    </tableColumn>
    <tableColumn id="37" xr3:uid="{8E7EDD2D-F81F-5347-A475-4065E509ACD0}" name="After Utility (unclipped)" dataDxfId="36">
      <calculatedColumnFormula>(Table1[[#This Row],[Num. TID After]]-parameters!$D$10)/(parameters!$D$11-parameters!$D$10)</calculatedColumnFormula>
    </tableColumn>
    <tableColumn id="36" xr3:uid="{183D54FF-5783-8B40-A499-5EC8983FB991}" name="After Utility" dataDxfId="35">
      <calculatedColumnFormula>IF(Table1[[#This Row],[After Utility (unclipped)]]&gt;1,1, IF(Table1[[#This Row],[After Utility (unclipped)]]&lt;0,0, Table1[[#This Row],[After Utility (unclipped)]]))</calculatedColumnFormula>
    </tableColumn>
    <tableColumn id="27" xr3:uid="{3716BA3F-491C-364C-BACC-313C4BAC8609}" name="Prevalence Scores" dataDxfId="34"/>
    <tableColumn id="4" xr3:uid="{AE7A9F16-BA2D-EF4B-ACB9-D99009F39605}" name="Num. CAR" dataDxfId="33"/>
    <tableColumn id="5" xr3:uid="{FD05F95D-7485-AE45-9E06-5DB3602E64E6}" name="Num. Sigma" dataDxfId="32"/>
    <tableColumn id="6" xr3:uid="{678763CB-F7D5-4741-BFA9-8DBFB70E0D89}" name="Num. ES SIEM" dataDxfId="31"/>
    <tableColumn id="7" xr3:uid="{870DF541-E181-2A48-A472-EB99B26E75E1}" name="Num. Splunk" dataDxfId="30"/>
    <tableColumn id="15" xr3:uid="{71DE9E0E-7284-40D2-823E-1340C41189E5}" name="CIS Controls" dataDxfId="29"/>
    <tableColumn id="14" xr3:uid="{9907181B-210D-4917-A218-298AC742360C}" name="Num. CIS Controls" dataDxfId="28"/>
    <tableColumn id="16" xr3:uid="{ED8FF4B2-0FA4-426D-A483-5A34565188FC}" name="NIST Controls" dataDxfId="27"/>
    <tableColumn id="8" xr3:uid="{0343C2C1-C45D-8645-A7F8-FB40112F5C95}" name="Num. 800-53 (r5)" dataDxfId="26"/>
    <tableColumn id="10" xr3:uid="{CAB14FCA-E8B8-4C00-9F33-0DB4559642C4}" name="Actionability Score" dataDxfId="25">
      <calculatedColumnFormula>parameters!$J$4*Table1[[#This Row],[Mitigations Utility]] + parameters!$J$5*Table1[[#This Row],[Detections Utility]]</calculatedColumnFormula>
    </tableColumn>
    <tableColumn id="45" xr3:uid="{CF92AE1B-0A23-1041-876D-F93227FF8F24}" name="Total Mitigations" dataDxfId="24">
      <calculatedColumnFormula>SUM(Table1[[#This Row],[Num. 800-53 (r5)]],Table1[[#This Row],[Num. CIS Controls]])</calculatedColumnFormula>
    </tableColumn>
    <tableColumn id="44" xr3:uid="{757C89C0-FCE6-2242-9DAB-68228BB380DC}" name="Mitigations Utility (unclipped)" dataDxfId="23">
      <calculatedColumnFormula>(Table1[[#This Row],[Total Mitigations]]-parameters!$D$2)/(parameters!$D$3-parameters!$D$2)</calculatedColumnFormula>
    </tableColumn>
    <tableColumn id="43" xr3:uid="{92D5B6D0-5989-AC47-A8BF-21F4067CA15C}" name="Mitigations Utility" dataDxfId="22">
      <calculatedColumnFormula>IF(Table1[[#This Row],[Mitigations Utility (unclipped)]]&gt;1,1, IF(Table1[[#This Row],[Mitigations Utility (unclipped)]]&lt;0,0, Table1[[#This Row],[Mitigations Utility (unclipped)]]) )</calculatedColumnFormula>
    </tableColumn>
    <tableColumn id="42" xr3:uid="{CF6693FD-5839-1243-BD89-2C9AB3FFE291}" name="Total Detections" dataDxfId="21">
      <calculatedColumnFormula>SUM(Table1[[#This Row],[Num. CAR]:[Num. Splunk]])</calculatedColumnFormula>
    </tableColumn>
    <tableColumn id="41" xr3:uid="{DBD0165B-2245-2244-8DF8-F2BD4D4C8894}" name="Detections Utility (unclipped)" dataDxfId="20">
      <calculatedColumnFormula>(Table1[[#This Row],[Total Detections]]-parameters!$D$4)/(parameters!$D$5-parameters!$D$4)</calculatedColumnFormula>
    </tableColumn>
    <tableColumn id="40" xr3:uid="{F7D7FA57-2522-DB42-AFF8-405E1E1B276A}" name="Detections Utility" dataDxfId="19">
      <calculatedColumnFormula>IF(Table1[[#This Row],[Detections Utility (unclipped)]]&gt;1,1, IF(Table1[[#This Row],[Detections Utility (unclipped)]]&lt;0,0, Table1[[#This Row],[Detections Utility (unclipped)]]) )</calculatedColumnFormula>
    </tableColumn>
    <tableColumn id="17" xr3:uid="{065848EB-5E17-43BB-8601-CD50132D61E6}" name="data sources" dataDxfId="18"/>
    <tableColumn id="19" xr3:uid="{24078B67-B6D9-46C9-B814-D855EB8A71A8}" name="Process Coverage" dataDxfId="17">
      <calculatedColumnFormula array="1">IF(SUMPRODUCT(--(NOT(ISERR(SEARCH({"Process","Command","Script","WMI","Module","Pipe","Service"},AC4)))))&gt;0,"1","0")</calculatedColumnFormula>
    </tableColumn>
    <tableColumn id="24" xr3:uid="{6A61B421-4EAA-C846-AF5F-0AEC845F38C2}" name="Process Modifier" dataDxfId="16">
      <calculatedColumnFormula>IF(AD4="1",'TOP 10 TECHNIQUES'!C$15,0)</calculatedColumnFormula>
    </tableColumn>
    <tableColumn id="20" xr3:uid="{4D532940-A715-4A08-8D8D-6E9B65B0D55E}" name="Network Coverage" dataDxfId="15">
      <calculatedColumnFormula array="1">IF(SUMPRODUCT(--(NOT(ISERR(SEARCH({"Network","Firewall"},AC4)))))&gt;0,"1","0")</calculatedColumnFormula>
    </tableColumn>
    <tableColumn id="18" xr3:uid="{C7E4A516-E74B-C547-9FB4-02F25AED3967}" name="Network Modifier" dataDxfId="14">
      <calculatedColumnFormula>IF(AF4="1",'TOP 10 TECHNIQUES'!C$16,0)</calculatedColumnFormula>
    </tableColumn>
    <tableColumn id="21" xr3:uid="{85237D7C-AE1E-464D-A4E4-0CA77D3020BC}" name="File Coverage" dataDxfId="13">
      <calculatedColumnFormula array="1">IF(SUMPRODUCT(--(NOT(ISERR(SEARCH({"File","Group","Logon","Schedule","User","Registry","Active","Application"},AC4)))))&gt;0,"1","0")</calculatedColumnFormula>
    </tableColumn>
    <tableColumn id="13" xr3:uid="{A078EFA7-3462-9245-B855-5B565C0A2959}" name="File Modifier" dataDxfId="12">
      <calculatedColumnFormula>IF(AH4="1",'TOP 10 TECHNIQUES'!C$17,0)</calculatedColumnFormula>
    </tableColumn>
    <tableColumn id="22" xr3:uid="{F6E76C3E-2D0B-4F84-BE18-4F28D6BAAD92}" name="Cloud Coverage" dataDxfId="11">
      <calculatedColumnFormula array="1">IF(SUMPRODUCT(--(NOT(ISERR(SEARCH({"Cloud","Cluster","Container","Image","Instance","Pod","Snapshot","Volume"},AC4)))))&gt;0,"1","0")</calculatedColumnFormula>
    </tableColumn>
    <tableColumn id="11" xr3:uid="{AEDF0A33-C613-3040-B1C3-B4503E0BB5F4}" name="Cloud Modifier" dataDxfId="10">
      <calculatedColumnFormula>IF(AJ4="1",'TOP 10 TECHNIQUES'!C$18,0)</calculatedColumnFormula>
    </tableColumn>
    <tableColumn id="23" xr3:uid="{BEF7F23C-B167-4B66-9114-34E12057D796}" name="Hardware Coverage" dataDxfId="9">
      <calculatedColumnFormula array="1">IF(SUMPRODUCT(--(NOT(ISERR(SEARCH({"Drive","Firmware","Host","Kernel"},AC4)))))&gt;0,"1","0")</calculatedColumnFormula>
    </tableColumn>
    <tableColumn id="9" xr3:uid="{A4C8D28E-261E-4940-873F-0764116FA7FE}" name="Hardware Modifier" dataDxfId="8">
      <calculatedColumnFormula>IF(AL4="1",'TOP 10 TECHNIQUES'!C$19,0)</calculatedColumnFormula>
    </tableColumn>
    <tableColumn id="25" xr3:uid="{234AAD8E-8C3C-4864-97AE-AEF24856102F}" name="Ransomware (Total # of ATT&amp;CK Observations)" dataDxfId="7"/>
    <tableColumn id="1" xr3:uid="{4C10FDF2-267D-41CB-90C4-D098214F0E07}" name="Ransomware" dataDxfId="6"/>
    <tableColumn id="12" xr3:uid="{02C0A71B-5D73-41F6-8F3D-AD4789B8B46C}" name="Total Ransomware Top Score (Utility)2" dataDxfId="5">
      <calculatedColumnFormula>parameters!$J$21*Table1[[#This Row],[TAT Utility]]+parameters!$J$22*Table1[[#This Row],[Count Utility]]</calculatedColumnFormula>
    </tableColumn>
    <tableColumn id="29" xr3:uid="{C0257BC7-8D5C-47CA-9E90-6BA62E9E3728}" name="TAT Utility (unclipped)" dataDxfId="4">
      <calculatedColumnFormula>(Table1[[#This Row],[Total Top Att&amp;ck Score ]]-parameters!$D$19)/(parameters!$D$20-parameters!$D$19)</calculatedColumnFormula>
    </tableColumn>
    <tableColumn id="46" xr3:uid="{95BE68C9-141A-4F5F-A9DF-E6C3696547B0}" name="TAT Utility" dataDxfId="3">
      <calculatedColumnFormula>IF(Table1[[#This Row],[TAT Utility (unclipped)]]&gt;1,1, IF(Table1[[#This Row],[TAT Utility (unclipped)]]&lt;0,0, Table1[[#This Row],[TAT Utility (unclipped)]]) )</calculatedColumnFormula>
    </tableColumn>
    <tableColumn id="47" xr3:uid="{5DC5FC8F-3666-4E87-94D3-04DC864E3CD1}" name="Count Utility (unclipped)" dataDxfId="2">
      <calculatedColumnFormula>(Table1[[#This Row],[Ransomware (Total '# of ATT&amp;CK Observations)]]-parameters!$D$21)/(parameters!$D$22-parameters!$D$21)</calculatedColumnFormula>
    </tableColumn>
    <tableColumn id="48" xr3:uid="{BE7138C8-4511-4671-9BE1-8FA330A033E0}" name="Count Utility" dataDxfId="1">
      <calculatedColumnFormula>IF(Table1[[#This Row],[Count Utility (unclipped)]]&gt;1,1, IF(Table1[[#This Row],[Count Utility (unclipped)]]&lt;0,0, Table1[[#This Row],[Count Utility (unclipped)]]) )</calculatedColumnFormula>
    </tableColumn>
    <tableColumn id="28" xr3:uid="{05759BF5-0105-4501-9A20-BF37443652F8}" name="Total Ransomware Top Score (Polynomial)2" dataDxfId="0">
      <calculatedColumnFormula>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2-03-03T21:17:14.89" personId="{904307EF-B3E5-4244-915F-3902586D9F0C}" id="{C8C0DA6D-81EC-4D8E-B0EB-4EDDEC5EA839}">
    <text>Ease of Use 
Response Time 
OS Coverage (Visibility)</text>
  </threadedComment>
  <threadedComment ref="B5" dT="2022-03-03T21:37:32.52" personId="{904307EF-B3E5-4244-915F-3902586D9F0C}" id="{EB64C9E7-13DF-417D-96BB-2AB76B32F74D}">
    <text xml:space="preserve">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ext>
  </threadedComment>
  <threadedComment ref="B6" dT="2022-03-03T21:40:10.11" personId="{904307EF-B3E5-4244-915F-3902586D9F0C}" id="{0DBD9DCC-E22C-4CA6-B2A3-5FB64D883C65}">
    <text>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ext>
  </threadedComment>
</ThreadedComment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17" Type="http://schemas.openxmlformats.org/officeDocument/2006/relationships/hyperlink" Target="https://attack.mitre.org/techniques/T1543/002" TargetMode="External"/><Relationship Id="rId21" Type="http://schemas.openxmlformats.org/officeDocument/2006/relationships/hyperlink" Target="https://attack.mitre.org/techniques/T1098/002" TargetMode="External"/><Relationship Id="rId324" Type="http://schemas.openxmlformats.org/officeDocument/2006/relationships/hyperlink" Target="https://attack.mitre.org/techniques/T1556/001" TargetMode="External"/><Relationship Id="rId531" Type="http://schemas.openxmlformats.org/officeDocument/2006/relationships/hyperlink" Target="https://attack.mitre.org/techniques/T1552/003" TargetMode="External"/><Relationship Id="rId170" Type="http://schemas.openxmlformats.org/officeDocument/2006/relationships/hyperlink" Target="https://attack.mitre.org/techniques/T1482" TargetMode="External"/><Relationship Id="rId268" Type="http://schemas.openxmlformats.org/officeDocument/2006/relationships/hyperlink" Target="https://attack.mitre.org/techniques/T1564/004" TargetMode="External"/><Relationship Id="rId475" Type="http://schemas.openxmlformats.org/officeDocument/2006/relationships/hyperlink" Target="https://attack.mitre.org/techniques/T1218/009" TargetMode="External"/><Relationship Id="rId32" Type="http://schemas.openxmlformats.org/officeDocument/2006/relationships/hyperlink" Target="https://attack.mitre.org/techniques/T1595/002" TargetMode="External"/><Relationship Id="rId128" Type="http://schemas.openxmlformats.org/officeDocument/2006/relationships/hyperlink" Target="https://attack.mitre.org/techniques/T1132/001" TargetMode="External"/><Relationship Id="rId335" Type="http://schemas.openxmlformats.org/officeDocument/2006/relationships/hyperlink" Target="https://attack.mitre.org/techniques/T1601/002" TargetMode="External"/><Relationship Id="rId542" Type="http://schemas.openxmlformats.org/officeDocument/2006/relationships/hyperlink" Target="https://attack.mitre.org/techniques/T1550/003" TargetMode="External"/><Relationship Id="rId181" Type="http://schemas.openxmlformats.org/officeDocument/2006/relationships/hyperlink" Target="https://attack.mitre.org/techniques/T1573/002" TargetMode="External"/><Relationship Id="rId402" Type="http://schemas.openxmlformats.org/officeDocument/2006/relationships/hyperlink" Target="https://attack.mitre.org/techniques/T1055/001" TargetMode="External"/><Relationship Id="rId279" Type="http://schemas.openxmlformats.org/officeDocument/2006/relationships/hyperlink" Target="https://attack.mitre.org/techniques/T1574/007" TargetMode="External"/><Relationship Id="rId486" Type="http://schemas.openxmlformats.org/officeDocument/2006/relationships/hyperlink" Target="https://attack.mitre.org/techniques/T1608/003" TargetMode="External"/><Relationship Id="rId43" Type="http://schemas.openxmlformats.org/officeDocument/2006/relationships/hyperlink" Target="https://attack.mitre.org/techniques/T1560/003" TargetMode="External"/><Relationship Id="rId139" Type="http://schemas.openxmlformats.org/officeDocument/2006/relationships/hyperlink" Target="https://attack.mitre.org/techniques/T1074/001" TargetMode="External"/><Relationship Id="rId346" Type="http://schemas.openxmlformats.org/officeDocument/2006/relationships/hyperlink" Target="https://attack.mitre.org/techniques/T1040" TargetMode="External"/><Relationship Id="rId553" Type="http://schemas.openxmlformats.org/officeDocument/2006/relationships/hyperlink" Target="https://attack.mitre.org/techniques/T1125" TargetMode="External"/><Relationship Id="rId192" Type="http://schemas.openxmlformats.org/officeDocument/2006/relationships/hyperlink" Target="https://attack.mitre.org/techniques/T1546" TargetMode="External"/><Relationship Id="rId206" Type="http://schemas.openxmlformats.org/officeDocument/2006/relationships/hyperlink" Target="https://attack.mitre.org/techniques/T1546/004" TargetMode="External"/><Relationship Id="rId413" Type="http://schemas.openxmlformats.org/officeDocument/2006/relationships/hyperlink" Target="https://attack.mitre.org/techniques/T1090" TargetMode="External"/><Relationship Id="rId497" Type="http://schemas.openxmlformats.org/officeDocument/2006/relationships/hyperlink" Target="https://attack.mitre.org/techniques/T1553" TargetMode="External"/><Relationship Id="rId357" Type="http://schemas.openxmlformats.org/officeDocument/2006/relationships/hyperlink" Target="https://attack.mitre.org/techniques/T1003/002" TargetMode="External"/><Relationship Id="rId54" Type="http://schemas.openxmlformats.org/officeDocument/2006/relationships/hyperlink" Target="https://attack.mitre.org/techniques/T1547/006" TargetMode="External"/><Relationship Id="rId217" Type="http://schemas.openxmlformats.org/officeDocument/2006/relationships/hyperlink" Target="https://attack.mitre.org/techniques/T1052" TargetMode="External"/><Relationship Id="rId564" Type="http://schemas.openxmlformats.org/officeDocument/2006/relationships/hyperlink" Target="https://attack.mitre.org/techniques/T1102/003" TargetMode="External"/><Relationship Id="rId424" Type="http://schemas.openxmlformats.org/officeDocument/2006/relationships/hyperlink" Target="https://attack.mitre.org/techniques/T1021" TargetMode="External"/><Relationship Id="rId270" Type="http://schemas.openxmlformats.org/officeDocument/2006/relationships/hyperlink" Target="https://attack.mitre.org/techniques/T1564/006" TargetMode="External"/><Relationship Id="rId65" Type="http://schemas.openxmlformats.org/officeDocument/2006/relationships/hyperlink" Target="https://attack.mitre.org/techniques/T1547/004" TargetMode="External"/><Relationship Id="rId130" Type="http://schemas.openxmlformats.org/officeDocument/2006/relationships/hyperlink" Target="https://attack.mitre.org/techniques/T1565" TargetMode="External"/><Relationship Id="rId368" Type="http://schemas.openxmlformats.org/officeDocument/2006/relationships/hyperlink" Target="https://attack.mitre.org/techniques/T1588/005" TargetMode="External"/><Relationship Id="rId172" Type="http://schemas.openxmlformats.org/officeDocument/2006/relationships/hyperlink" Target="https://attack.mitre.org/techniques/T1568" TargetMode="External"/><Relationship Id="rId228" Type="http://schemas.openxmlformats.org/officeDocument/2006/relationships/hyperlink" Target="https://attack.mitre.org/techniques/T1133" TargetMode="External"/><Relationship Id="rId435" Type="http://schemas.openxmlformats.org/officeDocument/2006/relationships/hyperlink" Target="https://attack.mitre.org/techniques/T1014" TargetMode="External"/><Relationship Id="rId477" Type="http://schemas.openxmlformats.org/officeDocument/2006/relationships/hyperlink" Target="https://attack.mitre.org/techniques/T1218/011" TargetMode="External"/><Relationship Id="rId281" Type="http://schemas.openxmlformats.org/officeDocument/2006/relationships/hyperlink" Target="https://attack.mitre.org/techniques/T1574/009" TargetMode="External"/><Relationship Id="rId337" Type="http://schemas.openxmlformats.org/officeDocument/2006/relationships/hyperlink" Target="https://attack.mitre.org/techniques/T1104" TargetMode="External"/><Relationship Id="rId502" Type="http://schemas.openxmlformats.org/officeDocument/2006/relationships/hyperlink" Target="https://attack.mitre.org/techniques/T1553/005" TargetMode="External"/><Relationship Id="rId34" Type="http://schemas.openxmlformats.org/officeDocument/2006/relationships/hyperlink" Target="https://attack.mitre.org/techniques/T1557/002" TargetMode="External"/><Relationship Id="rId76" Type="http://schemas.openxmlformats.org/officeDocument/2006/relationships/hyperlink" Target="https://attack.mitre.org/techniques/T1110" TargetMode="External"/><Relationship Id="rId141" Type="http://schemas.openxmlformats.org/officeDocument/2006/relationships/hyperlink" Target="https://attack.mitre.org/techniques/T1030" TargetMode="External"/><Relationship Id="rId379" Type="http://schemas.openxmlformats.org/officeDocument/2006/relationships/hyperlink" Target="https://attack.mitre.org/techniques/T1201" TargetMode="External"/><Relationship Id="rId544" Type="http://schemas.openxmlformats.org/officeDocument/2006/relationships/hyperlink" Target="https://attack.mitre.org/techniques/T1204" TargetMode="External"/><Relationship Id="rId7" Type="http://schemas.openxmlformats.org/officeDocument/2006/relationships/hyperlink" Target="https://attack.mitre.org/techniques/T1134/002" TargetMode="External"/><Relationship Id="rId183" Type="http://schemas.openxmlformats.org/officeDocument/2006/relationships/hyperlink" Target="https://attack.mitre.org/techniques/T1499" TargetMode="External"/><Relationship Id="rId239" Type="http://schemas.openxmlformats.org/officeDocument/2006/relationships/hyperlink" Target="https://attack.mitre.org/techniques/T1592" TargetMode="External"/><Relationship Id="rId390" Type="http://schemas.openxmlformats.org/officeDocument/2006/relationships/hyperlink" Target="https://attack.mitre.org/techniques/T1566/001" TargetMode="External"/><Relationship Id="rId404" Type="http://schemas.openxmlformats.org/officeDocument/2006/relationships/hyperlink" Target="https://attack.mitre.org/techniques/T1055/002" TargetMode="External"/><Relationship Id="rId446" Type="http://schemas.openxmlformats.org/officeDocument/2006/relationships/hyperlink" Target="https://attack.mitre.org/techniques/T1597/002" TargetMode="External"/><Relationship Id="rId250" Type="http://schemas.openxmlformats.org/officeDocument/2006/relationships/hyperlink" Target="https://attack.mitre.org/techniques/T1590/001" TargetMode="External"/><Relationship Id="rId292" Type="http://schemas.openxmlformats.org/officeDocument/2006/relationships/hyperlink" Target="https://attack.mitre.org/techniques/T1562/006" TargetMode="External"/><Relationship Id="rId306" Type="http://schemas.openxmlformats.org/officeDocument/2006/relationships/hyperlink" Target="https://attack.mitre.org/techniques/T1056/004" TargetMode="External"/><Relationship Id="rId488" Type="http://schemas.openxmlformats.org/officeDocument/2006/relationships/hyperlink" Target="https://attack.mitre.org/techniques/T1608/001" TargetMode="External"/><Relationship Id="rId45" Type="http://schemas.openxmlformats.org/officeDocument/2006/relationships/hyperlink" Target="https://attack.mitre.org/techniques/T1560/001" TargetMode="External"/><Relationship Id="rId87" Type="http://schemas.openxmlformats.org/officeDocument/2006/relationships/hyperlink" Target="https://attack.mitre.org/techniques/T1059" TargetMode="External"/><Relationship Id="rId110" Type="http://schemas.openxmlformats.org/officeDocument/2006/relationships/hyperlink" Target="https://attack.mitre.org/techniques/T1136" TargetMode="External"/><Relationship Id="rId348" Type="http://schemas.openxmlformats.org/officeDocument/2006/relationships/hyperlink" Target="https://attack.mitre.org/techniques/T1571" TargetMode="External"/><Relationship Id="rId513" Type="http://schemas.openxmlformats.org/officeDocument/2006/relationships/hyperlink" Target="https://attack.mitre.org/techniques/T1049" TargetMode="External"/><Relationship Id="rId555" Type="http://schemas.openxmlformats.org/officeDocument/2006/relationships/hyperlink" Target="https://attack.mitre.org/techniques/T1497/001" TargetMode="External"/><Relationship Id="rId152" Type="http://schemas.openxmlformats.org/officeDocument/2006/relationships/hyperlink" Target="https://attack.mitre.org/techniques/T1025" TargetMode="External"/><Relationship Id="rId194" Type="http://schemas.openxmlformats.org/officeDocument/2006/relationships/hyperlink" Target="https://attack.mitre.org/techniques/T1546/009" TargetMode="External"/><Relationship Id="rId208" Type="http://schemas.openxmlformats.org/officeDocument/2006/relationships/hyperlink" Target="https://attack.mitre.org/techniques/T1480" TargetMode="External"/><Relationship Id="rId415" Type="http://schemas.openxmlformats.org/officeDocument/2006/relationships/hyperlink" Target="https://attack.mitre.org/techniques/T1090/002" TargetMode="External"/><Relationship Id="rId457" Type="http://schemas.openxmlformats.org/officeDocument/2006/relationships/hyperlink" Target="https://attack.mitre.org/techniques/T1594" TargetMode="External"/><Relationship Id="rId261" Type="http://schemas.openxmlformats.org/officeDocument/2006/relationships/hyperlink" Target="https://attack.mitre.org/techniques/T1200" TargetMode="External"/><Relationship Id="rId499" Type="http://schemas.openxmlformats.org/officeDocument/2006/relationships/hyperlink" Target="https://attack.mitre.org/techniques/T1553/006" TargetMode="External"/><Relationship Id="rId14" Type="http://schemas.openxmlformats.org/officeDocument/2006/relationships/hyperlink" Target="https://attack.mitre.org/techniques/T1087/004" TargetMode="External"/><Relationship Id="rId56" Type="http://schemas.openxmlformats.org/officeDocument/2006/relationships/hyperlink" Target="https://attack.mitre.org/techniques/T1547/015" TargetMode="External"/><Relationship Id="rId317" Type="http://schemas.openxmlformats.org/officeDocument/2006/relationships/hyperlink" Target="https://attack.mitre.org/techniques/T1036/001" TargetMode="External"/><Relationship Id="rId359" Type="http://schemas.openxmlformats.org/officeDocument/2006/relationships/hyperlink" Target="https://attack.mitre.org/techniques/T1027/001" TargetMode="External"/><Relationship Id="rId524" Type="http://schemas.openxmlformats.org/officeDocument/2006/relationships/hyperlink" Target="https://attack.mitre.org/techniques/T1205/001" TargetMode="External"/><Relationship Id="rId566" Type="http://schemas.openxmlformats.org/officeDocument/2006/relationships/hyperlink" Target="https://attack.mitre.org/techniques/T1220" TargetMode="External"/><Relationship Id="rId98" Type="http://schemas.openxmlformats.org/officeDocument/2006/relationships/hyperlink" Target="https://attack.mitre.org/techniques/T1586/002" TargetMode="External"/><Relationship Id="rId121" Type="http://schemas.openxmlformats.org/officeDocument/2006/relationships/hyperlink" Target="https://attack.mitre.org/techniques/T1555/001" TargetMode="External"/><Relationship Id="rId163" Type="http://schemas.openxmlformats.org/officeDocument/2006/relationships/hyperlink" Target="https://attack.mitre.org/techniques/T1006" TargetMode="External"/><Relationship Id="rId219" Type="http://schemas.openxmlformats.org/officeDocument/2006/relationships/hyperlink" Target="https://attack.mitre.org/techniques/T1567" TargetMode="External"/><Relationship Id="rId370" Type="http://schemas.openxmlformats.org/officeDocument/2006/relationships/hyperlink" Target="https://attack.mitre.org/techniques/T1588/002" TargetMode="External"/><Relationship Id="rId426" Type="http://schemas.openxmlformats.org/officeDocument/2006/relationships/hyperlink" Target="https://attack.mitre.org/techniques/T1021/001" TargetMode="External"/><Relationship Id="rId230" Type="http://schemas.openxmlformats.org/officeDocument/2006/relationships/hyperlink" Target="https://attack.mitre.org/techniques/T1083" TargetMode="External"/><Relationship Id="rId468" Type="http://schemas.openxmlformats.org/officeDocument/2006/relationships/hyperlink" Target="https://attack.mitre.org/techniques/T1218/002" TargetMode="External"/><Relationship Id="rId25" Type="http://schemas.openxmlformats.org/officeDocument/2006/relationships/hyperlink" Target="https://attack.mitre.org/techniques/T1583/002" TargetMode="External"/><Relationship Id="rId67" Type="http://schemas.openxmlformats.org/officeDocument/2006/relationships/hyperlink" Target="https://attack.mitre.org/techniques/T1037" TargetMode="External"/><Relationship Id="rId272" Type="http://schemas.openxmlformats.org/officeDocument/2006/relationships/hyperlink" Target="https://attack.mitre.org/techniques/T1574" TargetMode="External"/><Relationship Id="rId328" Type="http://schemas.openxmlformats.org/officeDocument/2006/relationships/hyperlink" Target="https://attack.mitre.org/techniques/T1578" TargetMode="External"/><Relationship Id="rId535" Type="http://schemas.openxmlformats.org/officeDocument/2006/relationships/hyperlink" Target="https://attack.mitre.org/techniques/T1552/002" TargetMode="External"/><Relationship Id="rId132" Type="http://schemas.openxmlformats.org/officeDocument/2006/relationships/hyperlink" Target="https://attack.mitre.org/techniques/T1565/001" TargetMode="External"/><Relationship Id="rId174" Type="http://schemas.openxmlformats.org/officeDocument/2006/relationships/hyperlink" Target="https://attack.mitre.org/techniques/T1568/002" TargetMode="External"/><Relationship Id="rId381" Type="http://schemas.openxmlformats.org/officeDocument/2006/relationships/hyperlink" Target="https://attack.mitre.org/techniques/T1069" TargetMode="External"/><Relationship Id="rId241" Type="http://schemas.openxmlformats.org/officeDocument/2006/relationships/hyperlink" Target="https://attack.mitre.org/techniques/T1592/003" TargetMode="External"/><Relationship Id="rId437" Type="http://schemas.openxmlformats.org/officeDocument/2006/relationships/hyperlink" Target="https://attack.mitre.org/techniques/T1053/001" TargetMode="External"/><Relationship Id="rId479" Type="http://schemas.openxmlformats.org/officeDocument/2006/relationships/hyperlink" Target="https://attack.mitre.org/techniques/T1216" TargetMode="External"/><Relationship Id="rId36" Type="http://schemas.openxmlformats.org/officeDocument/2006/relationships/hyperlink" Target="https://attack.mitre.org/techniques/T1071" TargetMode="External"/><Relationship Id="rId283" Type="http://schemas.openxmlformats.org/officeDocument/2006/relationships/hyperlink" Target="https://attack.mitre.org/techniques/T1574/011" TargetMode="External"/><Relationship Id="rId339" Type="http://schemas.openxmlformats.org/officeDocument/2006/relationships/hyperlink" Target="https://attack.mitre.org/techniques/T1599" TargetMode="External"/><Relationship Id="rId490" Type="http://schemas.openxmlformats.org/officeDocument/2006/relationships/hyperlink" Target="https://attack.mitre.org/techniques/T1528" TargetMode="External"/><Relationship Id="rId504" Type="http://schemas.openxmlformats.org/officeDocument/2006/relationships/hyperlink" Target="https://attack.mitre.org/techniques/T1195" TargetMode="External"/><Relationship Id="rId546" Type="http://schemas.openxmlformats.org/officeDocument/2006/relationships/hyperlink" Target="https://attack.mitre.org/techniques/T1204/003" TargetMode="External"/><Relationship Id="rId78" Type="http://schemas.openxmlformats.org/officeDocument/2006/relationships/hyperlink" Target="https://attack.mitre.org/techniques/T1110/002" TargetMode="External"/><Relationship Id="rId101" Type="http://schemas.openxmlformats.org/officeDocument/2006/relationships/hyperlink" Target="https://attack.mitre.org/techniques/T1584" TargetMode="External"/><Relationship Id="rId143" Type="http://schemas.openxmlformats.org/officeDocument/2006/relationships/hyperlink" Target="https://attack.mitre.org/techniques/T1602" TargetMode="External"/><Relationship Id="rId185" Type="http://schemas.openxmlformats.org/officeDocument/2006/relationships/hyperlink" Target="https://attack.mitre.org/techniques/T1499/004" TargetMode="External"/><Relationship Id="rId350" Type="http://schemas.openxmlformats.org/officeDocument/2006/relationships/hyperlink" Target="https://attack.mitre.org/techniques/T1003/008" TargetMode="External"/><Relationship Id="rId406" Type="http://schemas.openxmlformats.org/officeDocument/2006/relationships/hyperlink" Target="https://attack.mitre.org/techniques/T1055/013" TargetMode="External"/><Relationship Id="rId9" Type="http://schemas.openxmlformats.org/officeDocument/2006/relationships/hyperlink" Target="https://attack.mitre.org/techniques/T1134/004" TargetMode="External"/><Relationship Id="rId210" Type="http://schemas.openxmlformats.org/officeDocument/2006/relationships/hyperlink" Target="https://attack.mitre.org/techniques/T1048" TargetMode="External"/><Relationship Id="rId392" Type="http://schemas.openxmlformats.org/officeDocument/2006/relationships/hyperlink" Target="https://attack.mitre.org/techniques/T1566/003" TargetMode="External"/><Relationship Id="rId448" Type="http://schemas.openxmlformats.org/officeDocument/2006/relationships/hyperlink" Target="https://attack.mitre.org/techniques/T1596" TargetMode="External"/><Relationship Id="rId252" Type="http://schemas.openxmlformats.org/officeDocument/2006/relationships/hyperlink" Target="https://attack.mitre.org/techniques/T1590/006" TargetMode="External"/><Relationship Id="rId294" Type="http://schemas.openxmlformats.org/officeDocument/2006/relationships/hyperlink" Target="https://attack.mitre.org/techniques/T1525" TargetMode="External"/><Relationship Id="rId308" Type="http://schemas.openxmlformats.org/officeDocument/2006/relationships/hyperlink" Target="https://attack.mitre.org/techniques/T1056/001" TargetMode="External"/><Relationship Id="rId515" Type="http://schemas.openxmlformats.org/officeDocument/2006/relationships/hyperlink" Target="https://attack.mitre.org/techniques/T1007" TargetMode="External"/><Relationship Id="rId47" Type="http://schemas.openxmlformats.org/officeDocument/2006/relationships/hyperlink" Target="https://attack.mitre.org/techniques/T1119" TargetMode="External"/><Relationship Id="rId89" Type="http://schemas.openxmlformats.org/officeDocument/2006/relationships/hyperlink" Target="https://attack.mitre.org/techniques/T1059/007" TargetMode="External"/><Relationship Id="rId112" Type="http://schemas.openxmlformats.org/officeDocument/2006/relationships/hyperlink" Target="https://attack.mitre.org/techniques/T1136/002" TargetMode="External"/><Relationship Id="rId154" Type="http://schemas.openxmlformats.org/officeDocument/2006/relationships/hyperlink" Target="https://attack.mitre.org/techniques/T1491/002" TargetMode="External"/><Relationship Id="rId361" Type="http://schemas.openxmlformats.org/officeDocument/2006/relationships/hyperlink" Target="https://attack.mitre.org/techniques/T1027/006" TargetMode="External"/><Relationship Id="rId557" Type="http://schemas.openxmlformats.org/officeDocument/2006/relationships/hyperlink" Target="https://attack.mitre.org/techniques/T1497/002" TargetMode="External"/><Relationship Id="rId196" Type="http://schemas.openxmlformats.org/officeDocument/2006/relationships/hyperlink" Target="https://attack.mitre.org/techniques/T1546/011" TargetMode="External"/><Relationship Id="rId417" Type="http://schemas.openxmlformats.org/officeDocument/2006/relationships/hyperlink" Target="https://attack.mitre.org/techniques/T1090/003" TargetMode="External"/><Relationship Id="rId459" Type="http://schemas.openxmlformats.org/officeDocument/2006/relationships/hyperlink" Target="https://attack.mitre.org/techniques/T1505/004" TargetMode="External"/><Relationship Id="rId16" Type="http://schemas.openxmlformats.org/officeDocument/2006/relationships/hyperlink" Target="https://attack.mitre.org/techniques/T1087/003" TargetMode="External"/><Relationship Id="rId221" Type="http://schemas.openxmlformats.org/officeDocument/2006/relationships/hyperlink" Target="https://attack.mitre.org/techniques/T1567/001" TargetMode="External"/><Relationship Id="rId263" Type="http://schemas.openxmlformats.org/officeDocument/2006/relationships/hyperlink" Target="https://attack.mitre.org/techniques/T1564/008" TargetMode="External"/><Relationship Id="rId319" Type="http://schemas.openxmlformats.org/officeDocument/2006/relationships/hyperlink" Target="https://attack.mitre.org/techniques/T1036/005" TargetMode="External"/><Relationship Id="rId470" Type="http://schemas.openxmlformats.org/officeDocument/2006/relationships/hyperlink" Target="https://attack.mitre.org/techniques/T1218/014" TargetMode="External"/><Relationship Id="rId526" Type="http://schemas.openxmlformats.org/officeDocument/2006/relationships/hyperlink" Target="https://attack.mitre.org/techniques/T1127" TargetMode="External"/><Relationship Id="rId58" Type="http://schemas.openxmlformats.org/officeDocument/2006/relationships/hyperlink" Target="https://attack.mitre.org/techniques/T1547/010" TargetMode="External"/><Relationship Id="rId123" Type="http://schemas.openxmlformats.org/officeDocument/2006/relationships/hyperlink" Target="https://attack.mitre.org/techniques/T1555/002" TargetMode="External"/><Relationship Id="rId330" Type="http://schemas.openxmlformats.org/officeDocument/2006/relationships/hyperlink" Target="https://attack.mitre.org/techniques/T1578/001" TargetMode="External"/><Relationship Id="rId165" Type="http://schemas.openxmlformats.org/officeDocument/2006/relationships/hyperlink" Target="https://attack.mitre.org/techniques/T1561/001" TargetMode="External"/><Relationship Id="rId372" Type="http://schemas.openxmlformats.org/officeDocument/2006/relationships/hyperlink" Target="https://attack.mitre.org/techniques/T1137" TargetMode="External"/><Relationship Id="rId428" Type="http://schemas.openxmlformats.org/officeDocument/2006/relationships/hyperlink" Target="https://attack.mitre.org/techniques/T1021/004" TargetMode="External"/><Relationship Id="rId232" Type="http://schemas.openxmlformats.org/officeDocument/2006/relationships/hyperlink" Target="https://attack.mitre.org/techniques/T1222/002" TargetMode="External"/><Relationship Id="rId274" Type="http://schemas.openxmlformats.org/officeDocument/2006/relationships/hyperlink" Target="https://attack.mitre.org/techniques/T1574/001" TargetMode="External"/><Relationship Id="rId481" Type="http://schemas.openxmlformats.org/officeDocument/2006/relationships/hyperlink" Target="https://attack.mitre.org/techniques/T1072" TargetMode="External"/><Relationship Id="rId27" Type="http://schemas.openxmlformats.org/officeDocument/2006/relationships/hyperlink" Target="https://attack.mitre.org/techniques/T1583/004" TargetMode="External"/><Relationship Id="rId69" Type="http://schemas.openxmlformats.org/officeDocument/2006/relationships/hyperlink" Target="https://attack.mitre.org/techniques/T1037/001" TargetMode="External"/><Relationship Id="rId134" Type="http://schemas.openxmlformats.org/officeDocument/2006/relationships/hyperlink" Target="https://attack.mitre.org/techniques/T1001" TargetMode="External"/><Relationship Id="rId537" Type="http://schemas.openxmlformats.org/officeDocument/2006/relationships/hyperlink" Target="https://attack.mitre.org/techniques/T1552/004" TargetMode="External"/><Relationship Id="rId80" Type="http://schemas.openxmlformats.org/officeDocument/2006/relationships/hyperlink" Target="https://attack.mitre.org/techniques/T1110/003" TargetMode="External"/><Relationship Id="rId176" Type="http://schemas.openxmlformats.org/officeDocument/2006/relationships/hyperlink" Target="https://attack.mitre.org/techniques/T1114" TargetMode="External"/><Relationship Id="rId341" Type="http://schemas.openxmlformats.org/officeDocument/2006/relationships/hyperlink" Target="https://attack.mitre.org/techniques/T1498" TargetMode="External"/><Relationship Id="rId383" Type="http://schemas.openxmlformats.org/officeDocument/2006/relationships/hyperlink" Target="https://attack.mitre.org/techniques/T1069/002" TargetMode="External"/><Relationship Id="rId439" Type="http://schemas.openxmlformats.org/officeDocument/2006/relationships/hyperlink" Target="https://attack.mitre.org/techniques/T1053/007" TargetMode="External"/><Relationship Id="rId201" Type="http://schemas.openxmlformats.org/officeDocument/2006/relationships/hyperlink" Target="https://attack.mitre.org/techniques/T1546/006" TargetMode="External"/><Relationship Id="rId243" Type="http://schemas.openxmlformats.org/officeDocument/2006/relationships/hyperlink" Target="https://attack.mitre.org/techniques/T1592/002" TargetMode="External"/><Relationship Id="rId285" Type="http://schemas.openxmlformats.org/officeDocument/2006/relationships/hyperlink" Target="https://attack.mitre.org/techniques/T1562/008" TargetMode="External"/><Relationship Id="rId450" Type="http://schemas.openxmlformats.org/officeDocument/2006/relationships/hyperlink" Target="https://attack.mitre.org/techniques/T1596/001" TargetMode="External"/><Relationship Id="rId506" Type="http://schemas.openxmlformats.org/officeDocument/2006/relationships/hyperlink" Target="https://attack.mitre.org/techniques/T1195/001" TargetMode="External"/><Relationship Id="rId38" Type="http://schemas.openxmlformats.org/officeDocument/2006/relationships/hyperlink" Target="https://attack.mitre.org/techniques/T1071/002" TargetMode="External"/><Relationship Id="rId103" Type="http://schemas.openxmlformats.org/officeDocument/2006/relationships/hyperlink" Target="https://attack.mitre.org/techniques/T1584/002" TargetMode="External"/><Relationship Id="rId310" Type="http://schemas.openxmlformats.org/officeDocument/2006/relationships/hyperlink" Target="https://attack.mitre.org/techniques/T1559" TargetMode="External"/><Relationship Id="rId492" Type="http://schemas.openxmlformats.org/officeDocument/2006/relationships/hyperlink" Target="https://attack.mitre.org/techniques/T1558" TargetMode="External"/><Relationship Id="rId548" Type="http://schemas.openxmlformats.org/officeDocument/2006/relationships/hyperlink" Target="https://attack.mitre.org/techniques/T1078" TargetMode="External"/><Relationship Id="rId91" Type="http://schemas.openxmlformats.org/officeDocument/2006/relationships/hyperlink" Target="https://attack.mitre.org/techniques/T1059/001" TargetMode="External"/><Relationship Id="rId145" Type="http://schemas.openxmlformats.org/officeDocument/2006/relationships/hyperlink" Target="https://attack.mitre.org/techniques/T1602/001" TargetMode="External"/><Relationship Id="rId187" Type="http://schemas.openxmlformats.org/officeDocument/2006/relationships/hyperlink" Target="https://attack.mitre.org/techniques/T1499/002" TargetMode="External"/><Relationship Id="rId352" Type="http://schemas.openxmlformats.org/officeDocument/2006/relationships/hyperlink" Target="https://attack.mitre.org/techniques/T1003/006" TargetMode="External"/><Relationship Id="rId394" Type="http://schemas.openxmlformats.org/officeDocument/2006/relationships/hyperlink" Target="https://attack.mitre.org/techniques/T1542/003" TargetMode="External"/><Relationship Id="rId408" Type="http://schemas.openxmlformats.org/officeDocument/2006/relationships/hyperlink" Target="https://attack.mitre.org/techniques/T1055/008" TargetMode="External"/><Relationship Id="rId212" Type="http://schemas.openxmlformats.org/officeDocument/2006/relationships/hyperlink" Target="https://attack.mitre.org/techniques/T1048/001" TargetMode="External"/><Relationship Id="rId254" Type="http://schemas.openxmlformats.org/officeDocument/2006/relationships/hyperlink" Target="https://attack.mitre.org/techniques/T1590/003" TargetMode="External"/><Relationship Id="rId49" Type="http://schemas.openxmlformats.org/officeDocument/2006/relationships/hyperlink" Target="https://attack.mitre.org/techniques/T1020/001" TargetMode="External"/><Relationship Id="rId114" Type="http://schemas.openxmlformats.org/officeDocument/2006/relationships/hyperlink" Target="https://attack.mitre.org/techniques/T1543" TargetMode="External"/><Relationship Id="rId296" Type="http://schemas.openxmlformats.org/officeDocument/2006/relationships/hyperlink" Target="https://attack.mitre.org/techniques/T1070/003" TargetMode="External"/><Relationship Id="rId461" Type="http://schemas.openxmlformats.org/officeDocument/2006/relationships/hyperlink" Target="https://attack.mitre.org/techniques/T1505/002" TargetMode="External"/><Relationship Id="rId517" Type="http://schemas.openxmlformats.org/officeDocument/2006/relationships/hyperlink" Target="https://attack.mitre.org/techniques/T1569/001" TargetMode="External"/><Relationship Id="rId559" Type="http://schemas.openxmlformats.org/officeDocument/2006/relationships/hyperlink" Target="https://attack.mitre.org/techniques/T1600/002" TargetMode="External"/><Relationship Id="rId60" Type="http://schemas.openxmlformats.org/officeDocument/2006/relationships/hyperlink" Target="https://attack.mitre.org/techniques/T1547/007" TargetMode="External"/><Relationship Id="rId156" Type="http://schemas.openxmlformats.org/officeDocument/2006/relationships/hyperlink" Target="https://attack.mitre.org/techniques/T1140" TargetMode="External"/><Relationship Id="rId198" Type="http://schemas.openxmlformats.org/officeDocument/2006/relationships/hyperlink" Target="https://attack.mitre.org/techniques/T1546/015" TargetMode="External"/><Relationship Id="rId321" Type="http://schemas.openxmlformats.org/officeDocument/2006/relationships/hyperlink" Target="https://attack.mitre.org/techniques/T1036/002" TargetMode="External"/><Relationship Id="rId363" Type="http://schemas.openxmlformats.org/officeDocument/2006/relationships/hyperlink" Target="https://attack.mitre.org/techniques/T1027/002" TargetMode="External"/><Relationship Id="rId419" Type="http://schemas.openxmlformats.org/officeDocument/2006/relationships/hyperlink" Target="https://attack.mitre.org/techniques/T1620" TargetMode="External"/><Relationship Id="rId223" Type="http://schemas.openxmlformats.org/officeDocument/2006/relationships/hyperlink" Target="https://attack.mitre.org/techniques/T1203" TargetMode="External"/><Relationship Id="rId430" Type="http://schemas.openxmlformats.org/officeDocument/2006/relationships/hyperlink" Target="https://attack.mitre.org/techniques/T1021/006" TargetMode="External"/><Relationship Id="rId18" Type="http://schemas.openxmlformats.org/officeDocument/2006/relationships/hyperlink" Target="https://attack.mitre.org/techniques/T1098" TargetMode="External"/><Relationship Id="rId265" Type="http://schemas.openxmlformats.org/officeDocument/2006/relationships/hyperlink" Target="https://attack.mitre.org/techniques/T1564/001" TargetMode="External"/><Relationship Id="rId472" Type="http://schemas.openxmlformats.org/officeDocument/2006/relationships/hyperlink" Target="https://attack.mitre.org/techniques/T1218/005" TargetMode="External"/><Relationship Id="rId528" Type="http://schemas.openxmlformats.org/officeDocument/2006/relationships/hyperlink" Target="https://attack.mitre.org/techniques/T1199" TargetMode="External"/><Relationship Id="rId125" Type="http://schemas.openxmlformats.org/officeDocument/2006/relationships/hyperlink" Target="https://attack.mitre.org/techniques/T1485" TargetMode="External"/><Relationship Id="rId167" Type="http://schemas.openxmlformats.org/officeDocument/2006/relationships/hyperlink" Target="https://attack.mitre.org/techniques/T1484" TargetMode="External"/><Relationship Id="rId332" Type="http://schemas.openxmlformats.org/officeDocument/2006/relationships/hyperlink" Target="https://attack.mitre.org/techniques/T1578/004" TargetMode="External"/><Relationship Id="rId374" Type="http://schemas.openxmlformats.org/officeDocument/2006/relationships/hyperlink" Target="https://attack.mitre.org/techniques/T1137/001" TargetMode="External"/><Relationship Id="rId71" Type="http://schemas.openxmlformats.org/officeDocument/2006/relationships/hyperlink" Target="https://attack.mitre.org/techniques/T1037/004" TargetMode="External"/><Relationship Id="rId234" Type="http://schemas.openxmlformats.org/officeDocument/2006/relationships/hyperlink" Target="https://attack.mitre.org/techniques/T1495"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006" TargetMode="External"/><Relationship Id="rId276" Type="http://schemas.openxmlformats.org/officeDocument/2006/relationships/hyperlink" Target="https://attack.mitre.org/techniques/T1574/004" TargetMode="External"/><Relationship Id="rId441" Type="http://schemas.openxmlformats.org/officeDocument/2006/relationships/hyperlink" Target="https://attack.mitre.org/techniques/T1053/005" TargetMode="External"/><Relationship Id="rId483" Type="http://schemas.openxmlformats.org/officeDocument/2006/relationships/hyperlink" Target="https://attack.mitre.org/techniques/T1518/001" TargetMode="External"/><Relationship Id="rId539" Type="http://schemas.openxmlformats.org/officeDocument/2006/relationships/hyperlink" Target="https://attack.mitre.org/techniques/T1550" TargetMode="External"/><Relationship Id="rId40" Type="http://schemas.openxmlformats.org/officeDocument/2006/relationships/hyperlink" Target="https://attack.mitre.org/techniques/T1071/001" TargetMode="External"/><Relationship Id="rId136" Type="http://schemas.openxmlformats.org/officeDocument/2006/relationships/hyperlink" Target="https://attack.mitre.org/techniques/T1001/003" TargetMode="External"/><Relationship Id="rId178" Type="http://schemas.openxmlformats.org/officeDocument/2006/relationships/hyperlink" Target="https://attack.mitre.org/techniques/T1114/001" TargetMode="External"/><Relationship Id="rId301" Type="http://schemas.openxmlformats.org/officeDocument/2006/relationships/hyperlink" Target="https://attack.mitre.org/techniques/T1070/006" TargetMode="External"/><Relationship Id="rId343" Type="http://schemas.openxmlformats.org/officeDocument/2006/relationships/hyperlink" Target="https://attack.mitre.org/techniques/T1498/002" TargetMode="External"/><Relationship Id="rId550" Type="http://schemas.openxmlformats.org/officeDocument/2006/relationships/hyperlink" Target="https://attack.mitre.org/techniques/T1078/001" TargetMode="External"/><Relationship Id="rId82" Type="http://schemas.openxmlformats.org/officeDocument/2006/relationships/hyperlink" Target="https://attack.mitre.org/techniques/T1115" TargetMode="External"/><Relationship Id="rId203" Type="http://schemas.openxmlformats.org/officeDocument/2006/relationships/hyperlink" Target="https://attack.mitre.org/techniques/T1546/013" TargetMode="External"/><Relationship Id="rId385" Type="http://schemas.openxmlformats.org/officeDocument/2006/relationships/hyperlink" Target="https://attack.mitre.org/techniques/T1566" TargetMode="External"/><Relationship Id="rId245" Type="http://schemas.openxmlformats.org/officeDocument/2006/relationships/hyperlink" Target="https://attack.mitre.org/techniques/T1589/001" TargetMode="External"/><Relationship Id="rId287" Type="http://schemas.openxmlformats.org/officeDocument/2006/relationships/hyperlink" Target="https://attack.mitre.org/techniques/T1562/007" TargetMode="External"/><Relationship Id="rId410" Type="http://schemas.openxmlformats.org/officeDocument/2006/relationships/hyperlink" Target="https://attack.mitre.org/techniques/T1055/005" TargetMode="External"/><Relationship Id="rId452" Type="http://schemas.openxmlformats.org/officeDocument/2006/relationships/hyperlink" Target="https://attack.mitre.org/techniques/T1596/005" TargetMode="External"/><Relationship Id="rId494" Type="http://schemas.openxmlformats.org/officeDocument/2006/relationships/hyperlink" Target="https://attack.mitre.org/techniques/T1558/001" TargetMode="External"/><Relationship Id="rId508" Type="http://schemas.openxmlformats.org/officeDocument/2006/relationships/hyperlink" Target="https://attack.mitre.org/techniques/T1082" TargetMode="External"/><Relationship Id="rId105" Type="http://schemas.openxmlformats.org/officeDocument/2006/relationships/hyperlink" Target="https://attack.mitre.org/techniques/T1584/004" TargetMode="External"/><Relationship Id="rId147" Type="http://schemas.openxmlformats.org/officeDocument/2006/relationships/hyperlink" Target="https://attack.mitre.org/techniques/T1213/003" TargetMode="External"/><Relationship Id="rId312" Type="http://schemas.openxmlformats.org/officeDocument/2006/relationships/hyperlink" Target="https://attack.mitre.org/techniques/T1559/002" TargetMode="External"/><Relationship Id="rId354" Type="http://schemas.openxmlformats.org/officeDocument/2006/relationships/hyperlink" Target="https://attack.mitre.org/techniques/T1003/001" TargetMode="External"/><Relationship Id="rId51" Type="http://schemas.openxmlformats.org/officeDocument/2006/relationships/hyperlink" Target="https://attack.mitre.org/techniques/T1547" TargetMode="External"/><Relationship Id="rId93" Type="http://schemas.openxmlformats.org/officeDocument/2006/relationships/hyperlink" Target="https://attack.mitre.org/techniques/T1059/004" TargetMode="External"/><Relationship Id="rId189" Type="http://schemas.openxmlformats.org/officeDocument/2006/relationships/hyperlink" Target="https://attack.mitre.org/techniques/T1585" TargetMode="External"/><Relationship Id="rId396" Type="http://schemas.openxmlformats.org/officeDocument/2006/relationships/hyperlink" Target="https://attack.mitre.org/techniques/T1542/004" TargetMode="External"/><Relationship Id="rId561" Type="http://schemas.openxmlformats.org/officeDocument/2006/relationships/hyperlink" Target="https://attack.mitre.org/techniques/T1102" TargetMode="External"/><Relationship Id="rId214" Type="http://schemas.openxmlformats.org/officeDocument/2006/relationships/hyperlink" Target="https://attack.mitre.org/techniques/T1041" TargetMode="External"/><Relationship Id="rId256" Type="http://schemas.openxmlformats.org/officeDocument/2006/relationships/hyperlink" Target="https://attack.mitre.org/techniques/T1591/002" TargetMode="External"/><Relationship Id="rId298" Type="http://schemas.openxmlformats.org/officeDocument/2006/relationships/hyperlink" Target="https://attack.mitre.org/techniques/T1070/001" TargetMode="External"/><Relationship Id="rId421" Type="http://schemas.openxmlformats.org/officeDocument/2006/relationships/hyperlink" Target="https://attack.mitre.org/techniques/T1563" TargetMode="External"/><Relationship Id="rId463" Type="http://schemas.openxmlformats.org/officeDocument/2006/relationships/hyperlink" Target="https://attack.mitre.org/techniques/T1489" TargetMode="External"/><Relationship Id="rId519" Type="http://schemas.openxmlformats.org/officeDocument/2006/relationships/hyperlink" Target="https://attack.mitre.org/techniques/T1529" TargetMode="External"/><Relationship Id="rId116" Type="http://schemas.openxmlformats.org/officeDocument/2006/relationships/hyperlink" Target="https://attack.mitre.org/techniques/T1543/004" TargetMode="External"/><Relationship Id="rId158" Type="http://schemas.openxmlformats.org/officeDocument/2006/relationships/hyperlink" Target="https://attack.mitre.org/techniques/T1587" TargetMode="External"/><Relationship Id="rId323" Type="http://schemas.openxmlformats.org/officeDocument/2006/relationships/hyperlink" Target="https://attack.mitre.org/techniques/T1556" TargetMode="External"/><Relationship Id="rId530" Type="http://schemas.openxmlformats.org/officeDocument/2006/relationships/hyperlink" Target="https://attack.mitre.org/techniques/T1552" TargetMode="External"/><Relationship Id="rId20" Type="http://schemas.openxmlformats.org/officeDocument/2006/relationships/hyperlink" Target="https://attack.mitre.org/techniques/T1098/001" TargetMode="External"/><Relationship Id="rId62" Type="http://schemas.openxmlformats.org/officeDocument/2006/relationships/hyperlink" Target="https://attack.mitre.org/techniques/T1547/005" TargetMode="External"/><Relationship Id="rId365" Type="http://schemas.openxmlformats.org/officeDocument/2006/relationships/hyperlink" Target="https://attack.mitre.org/techniques/T1588" TargetMode="External"/><Relationship Id="rId225" Type="http://schemas.openxmlformats.org/officeDocument/2006/relationships/hyperlink" Target="https://attack.mitre.org/techniques/T1211" TargetMode="External"/><Relationship Id="rId267" Type="http://schemas.openxmlformats.org/officeDocument/2006/relationships/hyperlink" Target="https://attack.mitre.org/techniques/T1564/003" TargetMode="External"/><Relationship Id="rId432" Type="http://schemas.openxmlformats.org/officeDocument/2006/relationships/hyperlink" Target="https://attack.mitre.org/techniques/T1091" TargetMode="External"/><Relationship Id="rId474" Type="http://schemas.openxmlformats.org/officeDocument/2006/relationships/hyperlink" Target="https://attack.mitre.org/techniques/T1218/008" TargetMode="External"/><Relationship Id="rId127" Type="http://schemas.openxmlformats.org/officeDocument/2006/relationships/hyperlink" Target="https://attack.mitre.org/techniques/T1132/002" TargetMode="External"/><Relationship Id="rId31" Type="http://schemas.openxmlformats.org/officeDocument/2006/relationships/hyperlink" Target="https://attack.mitre.org/techniques/T1595/001" TargetMode="External"/><Relationship Id="rId73" Type="http://schemas.openxmlformats.org/officeDocument/2006/relationships/hyperlink" Target="https://attack.mitre.org/techniques/T1217" TargetMode="External"/><Relationship Id="rId169" Type="http://schemas.openxmlformats.org/officeDocument/2006/relationships/hyperlink" Target="https://attack.mitre.org/techniques/T1484/001" TargetMode="External"/><Relationship Id="rId334" Type="http://schemas.openxmlformats.org/officeDocument/2006/relationships/hyperlink" Target="https://attack.mitre.org/techniques/T1601" TargetMode="External"/><Relationship Id="rId376" Type="http://schemas.openxmlformats.org/officeDocument/2006/relationships/hyperlink" Target="https://attack.mitre.org/techniques/T1137/003" TargetMode="External"/><Relationship Id="rId541" Type="http://schemas.openxmlformats.org/officeDocument/2006/relationships/hyperlink" Target="https://attack.mitre.org/techniques/T1550/002"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573" TargetMode="External"/><Relationship Id="rId236" Type="http://schemas.openxmlformats.org/officeDocument/2006/relationships/hyperlink" Target="https://attack.mitre.org/techniques/T1606" TargetMode="External"/><Relationship Id="rId278" Type="http://schemas.openxmlformats.org/officeDocument/2006/relationships/hyperlink" Target="https://attack.mitre.org/techniques/T1574/005" TargetMode="External"/><Relationship Id="rId401" Type="http://schemas.openxmlformats.org/officeDocument/2006/relationships/hyperlink" Target="https://attack.mitre.org/techniques/T1055/004" TargetMode="External"/><Relationship Id="rId443" Type="http://schemas.openxmlformats.org/officeDocument/2006/relationships/hyperlink" Target="https://attack.mitre.org/techniques/T1029" TargetMode="External"/><Relationship Id="rId303" Type="http://schemas.openxmlformats.org/officeDocument/2006/relationships/hyperlink" Target="https://attack.mitre.org/techniques/T1105" TargetMode="External"/><Relationship Id="rId485" Type="http://schemas.openxmlformats.org/officeDocument/2006/relationships/hyperlink" Target="https://attack.mitre.org/techniques/T1608/004" TargetMode="External"/><Relationship Id="rId42" Type="http://schemas.openxmlformats.org/officeDocument/2006/relationships/hyperlink" Target="https://attack.mitre.org/techniques/T1560" TargetMode="External"/><Relationship Id="rId84" Type="http://schemas.openxmlformats.org/officeDocument/2006/relationships/hyperlink" Target="https://attack.mitre.org/techniques/T1538" TargetMode="External"/><Relationship Id="rId138" Type="http://schemas.openxmlformats.org/officeDocument/2006/relationships/hyperlink" Target="https://attack.mitre.org/techniques/T1074" TargetMode="External"/><Relationship Id="rId345" Type="http://schemas.openxmlformats.org/officeDocument/2006/relationships/hyperlink" Target="https://attack.mitre.org/techniques/T1135" TargetMode="External"/><Relationship Id="rId387" Type="http://schemas.openxmlformats.org/officeDocument/2006/relationships/hyperlink" Target="https://attack.mitre.org/techniques/T1598/002" TargetMode="External"/><Relationship Id="rId510" Type="http://schemas.openxmlformats.org/officeDocument/2006/relationships/hyperlink" Target="https://attack.mitre.org/techniques/T1614/001" TargetMode="External"/><Relationship Id="rId552" Type="http://schemas.openxmlformats.org/officeDocument/2006/relationships/hyperlink" Target="https://attack.mitre.org/techniques/T1078/003" TargetMode="External"/><Relationship Id="rId191" Type="http://schemas.openxmlformats.org/officeDocument/2006/relationships/hyperlink" Target="https://attack.mitre.org/techniques/T1585/001" TargetMode="External"/><Relationship Id="rId205" Type="http://schemas.openxmlformats.org/officeDocument/2006/relationships/hyperlink" Target="https://attack.mitre.org/techniques/T1546/005" TargetMode="External"/><Relationship Id="rId247" Type="http://schemas.openxmlformats.org/officeDocument/2006/relationships/hyperlink" Target="https://attack.mitre.org/techniques/T1589/003" TargetMode="External"/><Relationship Id="rId412" Type="http://schemas.openxmlformats.org/officeDocument/2006/relationships/hyperlink" Target="https://attack.mitre.org/techniques/T1572" TargetMode="External"/><Relationship Id="rId107" Type="http://schemas.openxmlformats.org/officeDocument/2006/relationships/hyperlink" Target="https://attack.mitre.org/techniques/T1584/006" TargetMode="External"/><Relationship Id="rId289" Type="http://schemas.openxmlformats.org/officeDocument/2006/relationships/hyperlink" Target="https://attack.mitre.org/techniques/T1562/001" TargetMode="External"/><Relationship Id="rId454" Type="http://schemas.openxmlformats.org/officeDocument/2006/relationships/hyperlink" Target="https://attack.mitre.org/techniques/T1593" TargetMode="External"/><Relationship Id="rId496" Type="http://schemas.openxmlformats.org/officeDocument/2006/relationships/hyperlink" Target="https://attack.mitre.org/techniques/T1558/002" TargetMode="External"/><Relationship Id="rId11" Type="http://schemas.openxmlformats.org/officeDocument/2006/relationships/hyperlink" Target="https://attack.mitre.org/techniques/T1134/001" TargetMode="External"/><Relationship Id="rId53" Type="http://schemas.openxmlformats.org/officeDocument/2006/relationships/hyperlink" Target="https://attack.mitre.org/techniques/T1547/002" TargetMode="External"/><Relationship Id="rId149" Type="http://schemas.openxmlformats.org/officeDocument/2006/relationships/hyperlink" Target="https://attack.mitre.org/techniques/T1213/002" TargetMode="External"/><Relationship Id="rId314" Type="http://schemas.openxmlformats.org/officeDocument/2006/relationships/hyperlink" Target="https://attack.mitre.org/techniques/T1570" TargetMode="External"/><Relationship Id="rId356" Type="http://schemas.openxmlformats.org/officeDocument/2006/relationships/hyperlink" Target="https://attack.mitre.org/techniques/T1003/007" TargetMode="External"/><Relationship Id="rId398" Type="http://schemas.openxmlformats.org/officeDocument/2006/relationships/hyperlink" Target="https://attack.mitre.org/techniques/T1542/005" TargetMode="External"/><Relationship Id="rId521" Type="http://schemas.openxmlformats.org/officeDocument/2006/relationships/hyperlink" Target="https://attack.mitre.org/techniques/T1080" TargetMode="External"/><Relationship Id="rId563" Type="http://schemas.openxmlformats.org/officeDocument/2006/relationships/hyperlink" Target="https://attack.mitre.org/techniques/T1102/001" TargetMode="External"/><Relationship Id="rId95" Type="http://schemas.openxmlformats.org/officeDocument/2006/relationships/hyperlink" Target="https://attack.mitre.org/techniques/T1059/003" TargetMode="External"/><Relationship Id="rId160" Type="http://schemas.openxmlformats.org/officeDocument/2006/relationships/hyperlink" Target="https://attack.mitre.org/techniques/T1587/003" TargetMode="External"/><Relationship Id="rId216" Type="http://schemas.openxmlformats.org/officeDocument/2006/relationships/hyperlink" Target="https://attack.mitre.org/techniques/T1011/001" TargetMode="External"/><Relationship Id="rId423" Type="http://schemas.openxmlformats.org/officeDocument/2006/relationships/hyperlink" Target="https://attack.mitre.org/techniques/T1563/001" TargetMode="External"/><Relationship Id="rId258" Type="http://schemas.openxmlformats.org/officeDocument/2006/relationships/hyperlink" Target="https://attack.mitre.org/techniques/T1591/003" TargetMode="External"/><Relationship Id="rId465" Type="http://schemas.openxmlformats.org/officeDocument/2006/relationships/hyperlink" Target="https://attack.mitre.org/techniques/T1218" TargetMode="External"/><Relationship Id="rId22" Type="http://schemas.openxmlformats.org/officeDocument/2006/relationships/hyperlink" Target="https://attack.mitre.org/techniques/T1098/004" TargetMode="External"/><Relationship Id="rId64" Type="http://schemas.openxmlformats.org/officeDocument/2006/relationships/hyperlink" Target="https://attack.mitre.org/techniques/T1547/003" TargetMode="External"/><Relationship Id="rId118" Type="http://schemas.openxmlformats.org/officeDocument/2006/relationships/hyperlink" Target="https://attack.mitre.org/techniques/T1543/003" TargetMode="External"/><Relationship Id="rId325" Type="http://schemas.openxmlformats.org/officeDocument/2006/relationships/hyperlink" Target="https://attack.mitre.org/techniques/T1556/004" TargetMode="External"/><Relationship Id="rId367" Type="http://schemas.openxmlformats.org/officeDocument/2006/relationships/hyperlink" Target="https://attack.mitre.org/techniques/T1588/004" TargetMode="External"/><Relationship Id="rId532" Type="http://schemas.openxmlformats.org/officeDocument/2006/relationships/hyperlink" Target="https://attack.mitre.org/techniques/T1552/005" TargetMode="External"/><Relationship Id="rId171" Type="http://schemas.openxmlformats.org/officeDocument/2006/relationships/hyperlink" Target="https://attack.mitre.org/techniques/T1189" TargetMode="External"/><Relationship Id="rId227" Type="http://schemas.openxmlformats.org/officeDocument/2006/relationships/hyperlink" Target="https://attack.mitre.org/techniques/T1210" TargetMode="External"/><Relationship Id="rId269" Type="http://schemas.openxmlformats.org/officeDocument/2006/relationships/hyperlink" Target="https://attack.mitre.org/techniques/T1564/009" TargetMode="External"/><Relationship Id="rId434" Type="http://schemas.openxmlformats.org/officeDocument/2006/relationships/hyperlink" Target="https://attack.mitre.org/techniques/T1207" TargetMode="External"/><Relationship Id="rId476" Type="http://schemas.openxmlformats.org/officeDocument/2006/relationships/hyperlink" Target="https://attack.mitre.org/techniques/T1218/010" TargetMode="External"/><Relationship Id="rId33" Type="http://schemas.openxmlformats.org/officeDocument/2006/relationships/hyperlink" Target="https://attack.mitre.org/techniques/T1557" TargetMode="External"/><Relationship Id="rId129" Type="http://schemas.openxmlformats.org/officeDocument/2006/relationships/hyperlink" Target="https://attack.mitre.org/techniques/T1486" TargetMode="External"/><Relationship Id="rId280" Type="http://schemas.openxmlformats.org/officeDocument/2006/relationships/hyperlink" Target="https://attack.mitre.org/techniques/T1574/008" TargetMode="External"/><Relationship Id="rId336" Type="http://schemas.openxmlformats.org/officeDocument/2006/relationships/hyperlink" Target="https://attack.mitre.org/techniques/T1601/001" TargetMode="External"/><Relationship Id="rId501" Type="http://schemas.openxmlformats.org/officeDocument/2006/relationships/hyperlink" Target="https://attack.mitre.org/techniques/T1553/004" TargetMode="External"/><Relationship Id="rId543" Type="http://schemas.openxmlformats.org/officeDocument/2006/relationships/hyperlink" Target="https://attack.mitre.org/techniques/T1550/004" TargetMode="External"/><Relationship Id="rId75" Type="http://schemas.openxmlformats.org/officeDocument/2006/relationships/hyperlink" Target="https://attack.mitre.org/techniques/T1185" TargetMode="External"/><Relationship Id="rId140" Type="http://schemas.openxmlformats.org/officeDocument/2006/relationships/hyperlink" Target="https://attack.mitre.org/techniques/T1074/002" TargetMode="External"/><Relationship Id="rId182" Type="http://schemas.openxmlformats.org/officeDocument/2006/relationships/hyperlink" Target="https://attack.mitre.org/techniques/T1573/001" TargetMode="External"/><Relationship Id="rId378" Type="http://schemas.openxmlformats.org/officeDocument/2006/relationships/hyperlink" Target="https://attack.mitre.org/techniques/T1137/005" TargetMode="External"/><Relationship Id="rId403" Type="http://schemas.openxmlformats.org/officeDocument/2006/relationships/hyperlink" Target="https://attack.mitre.org/techniques/T1055/011" TargetMode="External"/><Relationship Id="rId6" Type="http://schemas.openxmlformats.org/officeDocument/2006/relationships/hyperlink" Target="https://attack.mitre.org/techniques/T1134" TargetMode="External"/><Relationship Id="rId238" Type="http://schemas.openxmlformats.org/officeDocument/2006/relationships/hyperlink" Target="https://attack.mitre.org/techniques/T1606/001" TargetMode="External"/><Relationship Id="rId445" Type="http://schemas.openxmlformats.org/officeDocument/2006/relationships/hyperlink" Target="https://attack.mitre.org/techniques/T1597" TargetMode="External"/><Relationship Id="rId487" Type="http://schemas.openxmlformats.org/officeDocument/2006/relationships/hyperlink" Target="https://attack.mitre.org/techniques/T1608/005" TargetMode="External"/><Relationship Id="rId291" Type="http://schemas.openxmlformats.org/officeDocument/2006/relationships/hyperlink" Target="https://attack.mitre.org/techniques/T1562/003" TargetMode="External"/><Relationship Id="rId305" Type="http://schemas.openxmlformats.org/officeDocument/2006/relationships/hyperlink" Target="https://attack.mitre.org/techniques/T1056" TargetMode="External"/><Relationship Id="rId347" Type="http://schemas.openxmlformats.org/officeDocument/2006/relationships/hyperlink" Target="https://attack.mitre.org/techniques/T1095" TargetMode="External"/><Relationship Id="rId512" Type="http://schemas.openxmlformats.org/officeDocument/2006/relationships/hyperlink" Target="https://attack.mitre.org/techniques/T1016/001" TargetMode="External"/><Relationship Id="rId44" Type="http://schemas.openxmlformats.org/officeDocument/2006/relationships/hyperlink" Target="https://attack.mitre.org/techniques/T1560/002" TargetMode="External"/><Relationship Id="rId86" Type="http://schemas.openxmlformats.org/officeDocument/2006/relationships/hyperlink" Target="https://attack.mitre.org/techniques/T1619" TargetMode="External"/><Relationship Id="rId151" Type="http://schemas.openxmlformats.org/officeDocument/2006/relationships/hyperlink" Target="https://attack.mitre.org/techniques/T1039" TargetMode="External"/><Relationship Id="rId389" Type="http://schemas.openxmlformats.org/officeDocument/2006/relationships/hyperlink" Target="https://attack.mitre.org/techniques/T1598/001" TargetMode="External"/><Relationship Id="rId554" Type="http://schemas.openxmlformats.org/officeDocument/2006/relationships/hyperlink" Target="https://attack.mitre.org/techniques/T1497" TargetMode="External"/><Relationship Id="rId193" Type="http://schemas.openxmlformats.org/officeDocument/2006/relationships/hyperlink" Target="https://attack.mitre.org/techniques/T1546/008" TargetMode="External"/><Relationship Id="rId207" Type="http://schemas.openxmlformats.org/officeDocument/2006/relationships/hyperlink" Target="https://attack.mitre.org/techniques/T1546/003" TargetMode="External"/><Relationship Id="rId249" Type="http://schemas.openxmlformats.org/officeDocument/2006/relationships/hyperlink" Target="https://attack.mitre.org/techniques/T1590/002" TargetMode="External"/><Relationship Id="rId414" Type="http://schemas.openxmlformats.org/officeDocument/2006/relationships/hyperlink" Target="https://attack.mitre.org/techniques/T1090/004" TargetMode="External"/><Relationship Id="rId456" Type="http://schemas.openxmlformats.org/officeDocument/2006/relationships/hyperlink" Target="https://attack.mitre.org/techniques/T1593/001" TargetMode="External"/><Relationship Id="rId498" Type="http://schemas.openxmlformats.org/officeDocument/2006/relationships/hyperlink" Target="https://attack.mitre.org/techniques/T1553/002" TargetMode="External"/><Relationship Id="rId13" Type="http://schemas.openxmlformats.org/officeDocument/2006/relationships/hyperlink" Target="https://attack.mitre.org/techniques/T1087" TargetMode="External"/><Relationship Id="rId109" Type="http://schemas.openxmlformats.org/officeDocument/2006/relationships/hyperlink" Target="https://attack.mitre.org/techniques/T1613" TargetMode="External"/><Relationship Id="rId260" Type="http://schemas.openxmlformats.org/officeDocument/2006/relationships/hyperlink" Target="https://attack.mitre.org/techniques/T1615" TargetMode="External"/><Relationship Id="rId316" Type="http://schemas.openxmlformats.org/officeDocument/2006/relationships/hyperlink" Target="https://attack.mitre.org/techniques/T1036/007" TargetMode="External"/><Relationship Id="rId523" Type="http://schemas.openxmlformats.org/officeDocument/2006/relationships/hyperlink" Target="https://attack.mitre.org/techniques/T1205" TargetMode="External"/><Relationship Id="rId55" Type="http://schemas.openxmlformats.org/officeDocument/2006/relationships/hyperlink" Target="https://attack.mitre.org/techniques/T1547/008" TargetMode="External"/><Relationship Id="rId97" Type="http://schemas.openxmlformats.org/officeDocument/2006/relationships/hyperlink" Target="https://attack.mitre.org/techniques/T1586" TargetMode="External"/><Relationship Id="rId120" Type="http://schemas.openxmlformats.org/officeDocument/2006/relationships/hyperlink" Target="https://attack.mitre.org/techniques/T1555/003" TargetMode="External"/><Relationship Id="rId358" Type="http://schemas.openxmlformats.org/officeDocument/2006/relationships/hyperlink" Target="https://attack.mitre.org/techniques/T1027" TargetMode="External"/><Relationship Id="rId565" Type="http://schemas.openxmlformats.org/officeDocument/2006/relationships/hyperlink" Target="https://attack.mitre.org/techniques/T1047" TargetMode="External"/><Relationship Id="rId162" Type="http://schemas.openxmlformats.org/officeDocument/2006/relationships/hyperlink" Target="https://attack.mitre.org/techniques/T1587/001" TargetMode="External"/><Relationship Id="rId218" Type="http://schemas.openxmlformats.org/officeDocument/2006/relationships/hyperlink" Target="https://attack.mitre.org/techniques/T1052/001" TargetMode="External"/><Relationship Id="rId425" Type="http://schemas.openxmlformats.org/officeDocument/2006/relationships/hyperlink" Target="https://attack.mitre.org/techniques/T1021/003" TargetMode="External"/><Relationship Id="rId467" Type="http://schemas.openxmlformats.org/officeDocument/2006/relationships/hyperlink" Target="https://attack.mitre.org/techniques/T1218/001" TargetMode="External"/><Relationship Id="rId271" Type="http://schemas.openxmlformats.org/officeDocument/2006/relationships/hyperlink" Target="https://attack.mitre.org/techniques/T1564/007" TargetMode="External"/><Relationship Id="rId24" Type="http://schemas.openxmlformats.org/officeDocument/2006/relationships/hyperlink" Target="https://attack.mitre.org/techniques/T1583/005" TargetMode="External"/><Relationship Id="rId66" Type="http://schemas.openxmlformats.org/officeDocument/2006/relationships/hyperlink" Target="https://attack.mitre.org/techniques/T1547/013" TargetMode="External"/><Relationship Id="rId131" Type="http://schemas.openxmlformats.org/officeDocument/2006/relationships/hyperlink" Target="https://attack.mitre.org/techniques/T1565/003" TargetMode="External"/><Relationship Id="rId327" Type="http://schemas.openxmlformats.org/officeDocument/2006/relationships/hyperlink" Target="https://attack.mitre.org/techniques/T1556/003" TargetMode="External"/><Relationship Id="rId369" Type="http://schemas.openxmlformats.org/officeDocument/2006/relationships/hyperlink" Target="https://attack.mitre.org/techniques/T1588/001" TargetMode="External"/><Relationship Id="rId534" Type="http://schemas.openxmlformats.org/officeDocument/2006/relationships/hyperlink" Target="https://attack.mitre.org/techniques/T1552/001" TargetMode="External"/><Relationship Id="rId173" Type="http://schemas.openxmlformats.org/officeDocument/2006/relationships/hyperlink" Target="https://attack.mitre.org/techniques/T1568/003" TargetMode="External"/><Relationship Id="rId229" Type="http://schemas.openxmlformats.org/officeDocument/2006/relationships/hyperlink" Target="https://attack.mitre.org/techniques/T1008" TargetMode="External"/><Relationship Id="rId380" Type="http://schemas.openxmlformats.org/officeDocument/2006/relationships/hyperlink" Target="https://attack.mitre.org/techniques/T1120" TargetMode="External"/><Relationship Id="rId436" Type="http://schemas.openxmlformats.org/officeDocument/2006/relationships/hyperlink" Target="https://attack.mitre.org/techniques/T1053" TargetMode="External"/><Relationship Id="rId240" Type="http://schemas.openxmlformats.org/officeDocument/2006/relationships/hyperlink" Target="https://attack.mitre.org/techniques/T1592/004" TargetMode="External"/><Relationship Id="rId478" Type="http://schemas.openxmlformats.org/officeDocument/2006/relationships/hyperlink" Target="https://attack.mitre.org/techniques/T1218/012" TargetMode="External"/><Relationship Id="rId35" Type="http://schemas.openxmlformats.org/officeDocument/2006/relationships/hyperlink" Target="https://attack.mitre.org/techniques/T1557/001" TargetMode="External"/><Relationship Id="rId77" Type="http://schemas.openxmlformats.org/officeDocument/2006/relationships/hyperlink" Target="https://attack.mitre.org/techniques/T1110/004" TargetMode="External"/><Relationship Id="rId100" Type="http://schemas.openxmlformats.org/officeDocument/2006/relationships/hyperlink" Target="https://attack.mitre.org/techniques/T1554" TargetMode="External"/><Relationship Id="rId282" Type="http://schemas.openxmlformats.org/officeDocument/2006/relationships/hyperlink" Target="https://attack.mitre.org/techniques/T1574/010" TargetMode="External"/><Relationship Id="rId338" Type="http://schemas.openxmlformats.org/officeDocument/2006/relationships/hyperlink" Target="https://attack.mitre.org/techniques/T1106" TargetMode="External"/><Relationship Id="rId503" Type="http://schemas.openxmlformats.org/officeDocument/2006/relationships/hyperlink" Target="https://attack.mitre.org/techniques/T1553/003" TargetMode="External"/><Relationship Id="rId545" Type="http://schemas.openxmlformats.org/officeDocument/2006/relationships/hyperlink" Target="https://attack.mitre.org/techniques/T1204/002" TargetMode="External"/><Relationship Id="rId8" Type="http://schemas.openxmlformats.org/officeDocument/2006/relationships/hyperlink" Target="https://attack.mitre.org/techniques/T1134/003" TargetMode="External"/><Relationship Id="rId142" Type="http://schemas.openxmlformats.org/officeDocument/2006/relationships/hyperlink" Target="https://attack.mitre.org/techniques/T1530" TargetMode="External"/><Relationship Id="rId184" Type="http://schemas.openxmlformats.org/officeDocument/2006/relationships/hyperlink" Target="https://attack.mitre.org/techniques/T1499/003" TargetMode="External"/><Relationship Id="rId391" Type="http://schemas.openxmlformats.org/officeDocument/2006/relationships/hyperlink" Target="https://attack.mitre.org/techniques/T1566/002" TargetMode="External"/><Relationship Id="rId405" Type="http://schemas.openxmlformats.org/officeDocument/2006/relationships/hyperlink" Target="https://attack.mitre.org/techniques/T1055/009" TargetMode="External"/><Relationship Id="rId447" Type="http://schemas.openxmlformats.org/officeDocument/2006/relationships/hyperlink" Target="https://attack.mitre.org/techniques/T1597/001" TargetMode="External"/><Relationship Id="rId251" Type="http://schemas.openxmlformats.org/officeDocument/2006/relationships/hyperlink" Target="https://attack.mitre.org/techniques/T1590/005" TargetMode="External"/><Relationship Id="rId489" Type="http://schemas.openxmlformats.org/officeDocument/2006/relationships/hyperlink" Target="https://attack.mitre.org/techniques/T1608/002" TargetMode="External"/><Relationship Id="rId46" Type="http://schemas.openxmlformats.org/officeDocument/2006/relationships/hyperlink" Target="https://attack.mitre.org/techniques/T1123" TargetMode="External"/><Relationship Id="rId293" Type="http://schemas.openxmlformats.org/officeDocument/2006/relationships/hyperlink" Target="https://attack.mitre.org/techniques/T1562/009" TargetMode="External"/><Relationship Id="rId307" Type="http://schemas.openxmlformats.org/officeDocument/2006/relationships/hyperlink" Target="https://attack.mitre.org/techniques/T1056/002" TargetMode="External"/><Relationship Id="rId349" Type="http://schemas.openxmlformats.org/officeDocument/2006/relationships/hyperlink" Target="https://attack.mitre.org/techniques/T1003" TargetMode="External"/><Relationship Id="rId514" Type="http://schemas.openxmlformats.org/officeDocument/2006/relationships/hyperlink" Target="https://attack.mitre.org/techniques/T1033" TargetMode="External"/><Relationship Id="rId556" Type="http://schemas.openxmlformats.org/officeDocument/2006/relationships/hyperlink" Target="https://attack.mitre.org/techniques/T1497/003" TargetMode="External"/><Relationship Id="rId88" Type="http://schemas.openxmlformats.org/officeDocument/2006/relationships/hyperlink" Target="https://attack.mitre.org/techniques/T1059/002" TargetMode="External"/><Relationship Id="rId111" Type="http://schemas.openxmlformats.org/officeDocument/2006/relationships/hyperlink" Target="https://attack.mitre.org/techniques/T1136/003" TargetMode="External"/><Relationship Id="rId153" Type="http://schemas.openxmlformats.org/officeDocument/2006/relationships/hyperlink" Target="https://attack.mitre.org/techniques/T1491" TargetMode="External"/><Relationship Id="rId195" Type="http://schemas.openxmlformats.org/officeDocument/2006/relationships/hyperlink" Target="https://attack.mitre.org/techniques/T1546/010" TargetMode="External"/><Relationship Id="rId209" Type="http://schemas.openxmlformats.org/officeDocument/2006/relationships/hyperlink" Target="https://attack.mitre.org/techniques/T1480/001" TargetMode="External"/><Relationship Id="rId360" Type="http://schemas.openxmlformats.org/officeDocument/2006/relationships/hyperlink" Target="https://attack.mitre.org/techniques/T1027/004" TargetMode="External"/><Relationship Id="rId416" Type="http://schemas.openxmlformats.org/officeDocument/2006/relationships/hyperlink" Target="https://attack.mitre.org/techniques/T1090/001" TargetMode="External"/><Relationship Id="rId220" Type="http://schemas.openxmlformats.org/officeDocument/2006/relationships/hyperlink" Target="https://attack.mitre.org/techniques/T1567/002" TargetMode="External"/><Relationship Id="rId458" Type="http://schemas.openxmlformats.org/officeDocument/2006/relationships/hyperlink" Target="https://attack.mitre.org/techniques/T1505" TargetMode="External"/><Relationship Id="rId15" Type="http://schemas.openxmlformats.org/officeDocument/2006/relationships/hyperlink" Target="https://attack.mitre.org/techniques/T1087/002" TargetMode="External"/><Relationship Id="rId57" Type="http://schemas.openxmlformats.org/officeDocument/2006/relationships/hyperlink" Target="https://attack.mitre.org/techniques/T1547/011" TargetMode="External"/><Relationship Id="rId262" Type="http://schemas.openxmlformats.org/officeDocument/2006/relationships/hyperlink" Target="https://attack.mitre.org/techniques/T1564" TargetMode="External"/><Relationship Id="rId318" Type="http://schemas.openxmlformats.org/officeDocument/2006/relationships/hyperlink" Target="https://attack.mitre.org/techniques/T1036/004" TargetMode="External"/><Relationship Id="rId525" Type="http://schemas.openxmlformats.org/officeDocument/2006/relationships/hyperlink" Target="https://attack.mitre.org/techniques/T1537" TargetMode="External"/><Relationship Id="rId99" Type="http://schemas.openxmlformats.org/officeDocument/2006/relationships/hyperlink" Target="https://attack.mitre.org/techniques/T1586/001" TargetMode="External"/><Relationship Id="rId122" Type="http://schemas.openxmlformats.org/officeDocument/2006/relationships/hyperlink" Target="https://attack.mitre.org/techniques/T1555/005" TargetMode="External"/><Relationship Id="rId164" Type="http://schemas.openxmlformats.org/officeDocument/2006/relationships/hyperlink" Target="https://attack.mitre.org/techniques/T1561" TargetMode="External"/><Relationship Id="rId371" Type="http://schemas.openxmlformats.org/officeDocument/2006/relationships/hyperlink" Target="https://attack.mitre.org/techniques/T1588/006" TargetMode="External"/><Relationship Id="rId427" Type="http://schemas.openxmlformats.org/officeDocument/2006/relationships/hyperlink" Target="https://attack.mitre.org/techniques/T1021/002" TargetMode="External"/><Relationship Id="rId469" Type="http://schemas.openxmlformats.org/officeDocument/2006/relationships/hyperlink" Target="https://attack.mitre.org/techniques/T1218/004" TargetMode="External"/><Relationship Id="rId26" Type="http://schemas.openxmlformats.org/officeDocument/2006/relationships/hyperlink" Target="https://attack.mitre.org/techniques/T1583/001" TargetMode="External"/><Relationship Id="rId231" Type="http://schemas.openxmlformats.org/officeDocument/2006/relationships/hyperlink" Target="https://attack.mitre.org/techniques/T1222" TargetMode="External"/><Relationship Id="rId273" Type="http://schemas.openxmlformats.org/officeDocument/2006/relationships/hyperlink" Target="https://attack.mitre.org/techniques/T1574/012" TargetMode="External"/><Relationship Id="rId329" Type="http://schemas.openxmlformats.org/officeDocument/2006/relationships/hyperlink" Target="https://attack.mitre.org/techniques/T1578/002" TargetMode="External"/><Relationship Id="rId480" Type="http://schemas.openxmlformats.org/officeDocument/2006/relationships/hyperlink" Target="https://attack.mitre.org/techniques/T1216/001" TargetMode="External"/><Relationship Id="rId536" Type="http://schemas.openxmlformats.org/officeDocument/2006/relationships/hyperlink" Target="https://attack.mitre.org/techniques/T1552/006" TargetMode="External"/><Relationship Id="rId68" Type="http://schemas.openxmlformats.org/officeDocument/2006/relationships/hyperlink" Target="https://attack.mitre.org/techniques/T1037/002" TargetMode="External"/><Relationship Id="rId133" Type="http://schemas.openxmlformats.org/officeDocument/2006/relationships/hyperlink" Target="https://attack.mitre.org/techniques/T1565/002" TargetMode="External"/><Relationship Id="rId175" Type="http://schemas.openxmlformats.org/officeDocument/2006/relationships/hyperlink" Target="https://attack.mitre.org/techniques/T1568/001" TargetMode="External"/><Relationship Id="rId340" Type="http://schemas.openxmlformats.org/officeDocument/2006/relationships/hyperlink" Target="https://attack.mitre.org/techniques/T1599/001" TargetMode="External"/><Relationship Id="rId200" Type="http://schemas.openxmlformats.org/officeDocument/2006/relationships/hyperlink" Target="https://attack.mitre.org/techniques/T1546/012" TargetMode="External"/><Relationship Id="rId382" Type="http://schemas.openxmlformats.org/officeDocument/2006/relationships/hyperlink" Target="https://attack.mitre.org/techniques/T1069/003" TargetMode="External"/><Relationship Id="rId438" Type="http://schemas.openxmlformats.org/officeDocument/2006/relationships/hyperlink" Target="https://attack.mitre.org/techniques/T1053/002" TargetMode="External"/><Relationship Id="rId242" Type="http://schemas.openxmlformats.org/officeDocument/2006/relationships/hyperlink" Target="https://attack.mitre.org/techniques/T1592/001" TargetMode="External"/><Relationship Id="rId284" Type="http://schemas.openxmlformats.org/officeDocument/2006/relationships/hyperlink" Target="https://attack.mitre.org/techniques/T1562" TargetMode="External"/><Relationship Id="rId491" Type="http://schemas.openxmlformats.org/officeDocument/2006/relationships/hyperlink" Target="https://attack.mitre.org/techniques/T1539" TargetMode="External"/><Relationship Id="rId505" Type="http://schemas.openxmlformats.org/officeDocument/2006/relationships/hyperlink" Target="https://attack.mitre.org/techniques/T1195/003" TargetMode="External"/><Relationship Id="rId37" Type="http://schemas.openxmlformats.org/officeDocument/2006/relationships/hyperlink" Target="https://attack.mitre.org/techniques/T1071/004" TargetMode="External"/><Relationship Id="rId79" Type="http://schemas.openxmlformats.org/officeDocument/2006/relationships/hyperlink" Target="https://attack.mitre.org/techniques/T1110/001" TargetMode="External"/><Relationship Id="rId102" Type="http://schemas.openxmlformats.org/officeDocument/2006/relationships/hyperlink" Target="https://attack.mitre.org/techniques/T1584/005" TargetMode="External"/><Relationship Id="rId144" Type="http://schemas.openxmlformats.org/officeDocument/2006/relationships/hyperlink" Target="https://attack.mitre.org/techniques/T1602/002" TargetMode="External"/><Relationship Id="rId547" Type="http://schemas.openxmlformats.org/officeDocument/2006/relationships/hyperlink" Target="https://attack.mitre.org/techniques/T1204/001" TargetMode="External"/><Relationship Id="rId90" Type="http://schemas.openxmlformats.org/officeDocument/2006/relationships/hyperlink" Target="https://attack.mitre.org/techniques/T1059/008" TargetMode="External"/><Relationship Id="rId186" Type="http://schemas.openxmlformats.org/officeDocument/2006/relationships/hyperlink" Target="https://attack.mitre.org/techniques/T1499/001" TargetMode="External"/><Relationship Id="rId351" Type="http://schemas.openxmlformats.org/officeDocument/2006/relationships/hyperlink" Target="https://attack.mitre.org/techniques/T1003/005" TargetMode="External"/><Relationship Id="rId393" Type="http://schemas.openxmlformats.org/officeDocument/2006/relationships/hyperlink" Target="https://attack.mitre.org/techniques/T1542" TargetMode="External"/><Relationship Id="rId407" Type="http://schemas.openxmlformats.org/officeDocument/2006/relationships/hyperlink" Target="https://attack.mitre.org/techniques/T1055/012" TargetMode="External"/><Relationship Id="rId449" Type="http://schemas.openxmlformats.org/officeDocument/2006/relationships/hyperlink" Target="https://attack.mitre.org/techniques/T1596/004" TargetMode="External"/><Relationship Id="rId211" Type="http://schemas.openxmlformats.org/officeDocument/2006/relationships/hyperlink" Target="https://attack.mitre.org/techniques/T1048/002" TargetMode="External"/><Relationship Id="rId253" Type="http://schemas.openxmlformats.org/officeDocument/2006/relationships/hyperlink" Target="https://attack.mitre.org/techniques/T1590/004" TargetMode="External"/><Relationship Id="rId295" Type="http://schemas.openxmlformats.org/officeDocument/2006/relationships/hyperlink" Target="https://attack.mitre.org/techniques/T1070" TargetMode="External"/><Relationship Id="rId309" Type="http://schemas.openxmlformats.org/officeDocument/2006/relationships/hyperlink" Target="https://attack.mitre.org/techniques/T1056/003" TargetMode="External"/><Relationship Id="rId460" Type="http://schemas.openxmlformats.org/officeDocument/2006/relationships/hyperlink" Target="https://attack.mitre.org/techniques/T1505/001" TargetMode="External"/><Relationship Id="rId516" Type="http://schemas.openxmlformats.org/officeDocument/2006/relationships/hyperlink" Target="https://attack.mitre.org/techniques/T1569" TargetMode="External"/><Relationship Id="rId48" Type="http://schemas.openxmlformats.org/officeDocument/2006/relationships/hyperlink" Target="https://attack.mitre.org/techniques/T1020" TargetMode="External"/><Relationship Id="rId113" Type="http://schemas.openxmlformats.org/officeDocument/2006/relationships/hyperlink" Target="https://attack.mitre.org/techniques/T1136/001" TargetMode="External"/><Relationship Id="rId320" Type="http://schemas.openxmlformats.org/officeDocument/2006/relationships/hyperlink" Target="https://attack.mitre.org/techniques/T1036/003" TargetMode="External"/><Relationship Id="rId558" Type="http://schemas.openxmlformats.org/officeDocument/2006/relationships/hyperlink" Target="https://attack.mitre.org/techniques/T1600" TargetMode="External"/><Relationship Id="rId155" Type="http://schemas.openxmlformats.org/officeDocument/2006/relationships/hyperlink" Target="https://attack.mitre.org/techniques/T1491/001" TargetMode="External"/><Relationship Id="rId197" Type="http://schemas.openxmlformats.org/officeDocument/2006/relationships/hyperlink" Target="https://attack.mitre.org/techniques/T1546/001" TargetMode="External"/><Relationship Id="rId362" Type="http://schemas.openxmlformats.org/officeDocument/2006/relationships/hyperlink" Target="https://attack.mitre.org/techniques/T1027/005" TargetMode="External"/><Relationship Id="rId418" Type="http://schemas.openxmlformats.org/officeDocument/2006/relationships/hyperlink" Target="https://attack.mitre.org/techniques/T1012" TargetMode="External"/><Relationship Id="rId222" Type="http://schemas.openxmlformats.org/officeDocument/2006/relationships/hyperlink" Target="https://attack.mitre.org/techniques/T1190" TargetMode="External"/><Relationship Id="rId264" Type="http://schemas.openxmlformats.org/officeDocument/2006/relationships/hyperlink" Target="https://attack.mitre.org/techniques/T1564/005" TargetMode="External"/><Relationship Id="rId471" Type="http://schemas.openxmlformats.org/officeDocument/2006/relationships/hyperlink" Target="https://attack.mitre.org/techniques/T1218/013" TargetMode="External"/><Relationship Id="rId17" Type="http://schemas.openxmlformats.org/officeDocument/2006/relationships/hyperlink" Target="https://attack.mitre.org/techniques/T1087/001" TargetMode="External"/><Relationship Id="rId59" Type="http://schemas.openxmlformats.org/officeDocument/2006/relationships/hyperlink" Target="https://attack.mitre.org/techniques/T1547/012" TargetMode="External"/><Relationship Id="rId124" Type="http://schemas.openxmlformats.org/officeDocument/2006/relationships/hyperlink" Target="https://attack.mitre.org/techniques/T1555/004" TargetMode="External"/><Relationship Id="rId527" Type="http://schemas.openxmlformats.org/officeDocument/2006/relationships/hyperlink" Target="https://attack.mitre.org/techniques/T1127/001" TargetMode="External"/><Relationship Id="rId70" Type="http://schemas.openxmlformats.org/officeDocument/2006/relationships/hyperlink" Target="https://attack.mitre.org/techniques/T1037/003" TargetMode="External"/><Relationship Id="rId166" Type="http://schemas.openxmlformats.org/officeDocument/2006/relationships/hyperlink" Target="https://attack.mitre.org/techniques/T1561/002" TargetMode="External"/><Relationship Id="rId331" Type="http://schemas.openxmlformats.org/officeDocument/2006/relationships/hyperlink" Target="https://attack.mitre.org/techniques/T1578/003" TargetMode="External"/><Relationship Id="rId373" Type="http://schemas.openxmlformats.org/officeDocument/2006/relationships/hyperlink" Target="https://attack.mitre.org/techniques/T1137/006" TargetMode="External"/><Relationship Id="rId429" Type="http://schemas.openxmlformats.org/officeDocument/2006/relationships/hyperlink" Target="https://attack.mitre.org/techniques/T1021/005"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222/001" TargetMode="External"/><Relationship Id="rId440" Type="http://schemas.openxmlformats.org/officeDocument/2006/relationships/hyperlink" Target="https://attack.mitre.org/techniques/T1053/003" TargetMode="External"/><Relationship Id="rId28" Type="http://schemas.openxmlformats.org/officeDocument/2006/relationships/hyperlink" Target="https://attack.mitre.org/techniques/T1583/003" TargetMode="External"/><Relationship Id="rId275" Type="http://schemas.openxmlformats.org/officeDocument/2006/relationships/hyperlink" Target="https://attack.mitre.org/techniques/T1574/002" TargetMode="External"/><Relationship Id="rId300" Type="http://schemas.openxmlformats.org/officeDocument/2006/relationships/hyperlink" Target="https://attack.mitre.org/techniques/T1070/005" TargetMode="External"/><Relationship Id="rId482" Type="http://schemas.openxmlformats.org/officeDocument/2006/relationships/hyperlink" Target="https://attack.mitre.org/techniques/T1518" TargetMode="External"/><Relationship Id="rId538" Type="http://schemas.openxmlformats.org/officeDocument/2006/relationships/hyperlink" Target="https://attack.mitre.org/techniques/T1535" TargetMode="External"/><Relationship Id="rId81" Type="http://schemas.openxmlformats.org/officeDocument/2006/relationships/hyperlink" Target="https://attack.mitre.org/techniques/T1612" TargetMode="External"/><Relationship Id="rId135" Type="http://schemas.openxmlformats.org/officeDocument/2006/relationships/hyperlink" Target="https://attack.mitre.org/techniques/T1001/001" TargetMode="External"/><Relationship Id="rId177" Type="http://schemas.openxmlformats.org/officeDocument/2006/relationships/hyperlink" Target="https://attack.mitre.org/techniques/T1114/003" TargetMode="External"/><Relationship Id="rId342" Type="http://schemas.openxmlformats.org/officeDocument/2006/relationships/hyperlink" Target="https://attack.mitre.org/techniques/T1498/001" TargetMode="External"/><Relationship Id="rId384" Type="http://schemas.openxmlformats.org/officeDocument/2006/relationships/hyperlink" Target="https://attack.mitre.org/techniques/T1069/001" TargetMode="External"/><Relationship Id="rId202" Type="http://schemas.openxmlformats.org/officeDocument/2006/relationships/hyperlink" Target="https://attack.mitre.org/techniques/T1546/007" TargetMode="External"/><Relationship Id="rId244" Type="http://schemas.openxmlformats.org/officeDocument/2006/relationships/hyperlink" Target="https://attack.mitre.org/techniques/T1589" TargetMode="External"/><Relationship Id="rId39" Type="http://schemas.openxmlformats.org/officeDocument/2006/relationships/hyperlink" Target="https://attack.mitre.org/techniques/T1071/003" TargetMode="External"/><Relationship Id="rId286" Type="http://schemas.openxmlformats.org/officeDocument/2006/relationships/hyperlink" Target="https://attack.mitre.org/techniques/T1562/002" TargetMode="External"/><Relationship Id="rId451" Type="http://schemas.openxmlformats.org/officeDocument/2006/relationships/hyperlink" Target="https://attack.mitre.org/techniques/T1596/003" TargetMode="External"/><Relationship Id="rId493" Type="http://schemas.openxmlformats.org/officeDocument/2006/relationships/hyperlink" Target="https://attack.mitre.org/techniques/T1558/004" TargetMode="External"/><Relationship Id="rId507" Type="http://schemas.openxmlformats.org/officeDocument/2006/relationships/hyperlink" Target="https://attack.mitre.org/techniques/T1195/002" TargetMode="External"/><Relationship Id="rId549" Type="http://schemas.openxmlformats.org/officeDocument/2006/relationships/hyperlink" Target="https://attack.mitre.org/techniques/T1078/004" TargetMode="External"/><Relationship Id="rId50" Type="http://schemas.openxmlformats.org/officeDocument/2006/relationships/hyperlink" Target="https://attack.mitre.org/techniques/T1197" TargetMode="External"/><Relationship Id="rId104" Type="http://schemas.openxmlformats.org/officeDocument/2006/relationships/hyperlink" Target="https://attack.mitre.org/techniques/T1584/001" TargetMode="External"/><Relationship Id="rId146" Type="http://schemas.openxmlformats.org/officeDocument/2006/relationships/hyperlink" Target="https://attack.mitre.org/techniques/T1213" TargetMode="External"/><Relationship Id="rId188" Type="http://schemas.openxmlformats.org/officeDocument/2006/relationships/hyperlink" Target="https://attack.mitre.org/techniques/T1611" TargetMode="External"/><Relationship Id="rId311" Type="http://schemas.openxmlformats.org/officeDocument/2006/relationships/hyperlink" Target="https://attack.mitre.org/techniques/T1559/001" TargetMode="External"/><Relationship Id="rId353" Type="http://schemas.openxmlformats.org/officeDocument/2006/relationships/hyperlink" Target="https://attack.mitre.org/techniques/T1003/004" TargetMode="External"/><Relationship Id="rId395" Type="http://schemas.openxmlformats.org/officeDocument/2006/relationships/hyperlink" Target="https://attack.mitre.org/techniques/T1542/002" TargetMode="External"/><Relationship Id="rId409" Type="http://schemas.openxmlformats.org/officeDocument/2006/relationships/hyperlink" Target="https://attack.mitre.org/techniques/T1055/003" TargetMode="External"/><Relationship Id="rId560" Type="http://schemas.openxmlformats.org/officeDocument/2006/relationships/hyperlink" Target="https://attack.mitre.org/techniques/T1600/001" TargetMode="External"/><Relationship Id="rId92" Type="http://schemas.openxmlformats.org/officeDocument/2006/relationships/hyperlink" Target="https://attack.mitre.org/techniques/T1059/006" TargetMode="External"/><Relationship Id="rId213" Type="http://schemas.openxmlformats.org/officeDocument/2006/relationships/hyperlink" Target="https://attack.mitre.org/techniques/T1048/003" TargetMode="External"/><Relationship Id="rId420" Type="http://schemas.openxmlformats.org/officeDocument/2006/relationships/hyperlink" Target="https://attack.mitre.org/techniques/T1219" TargetMode="External"/><Relationship Id="rId255" Type="http://schemas.openxmlformats.org/officeDocument/2006/relationships/hyperlink" Target="https://attack.mitre.org/techniques/T1591" TargetMode="External"/><Relationship Id="rId297" Type="http://schemas.openxmlformats.org/officeDocument/2006/relationships/hyperlink" Target="https://attack.mitre.org/techniques/T1070/002" TargetMode="External"/><Relationship Id="rId462" Type="http://schemas.openxmlformats.org/officeDocument/2006/relationships/hyperlink" Target="https://attack.mitre.org/techniques/T1505/003" TargetMode="External"/><Relationship Id="rId518" Type="http://schemas.openxmlformats.org/officeDocument/2006/relationships/hyperlink" Target="https://attack.mitre.org/techniques/T1569/002" TargetMode="External"/><Relationship Id="rId115" Type="http://schemas.openxmlformats.org/officeDocument/2006/relationships/hyperlink" Target="https://attack.mitre.org/techniques/T1543/001" TargetMode="External"/><Relationship Id="rId157" Type="http://schemas.openxmlformats.org/officeDocument/2006/relationships/hyperlink" Target="https://attack.mitre.org/techniques/T1610" TargetMode="External"/><Relationship Id="rId322" Type="http://schemas.openxmlformats.org/officeDocument/2006/relationships/hyperlink" Target="https://attack.mitre.org/techniques/T1036/006" TargetMode="External"/><Relationship Id="rId364" Type="http://schemas.openxmlformats.org/officeDocument/2006/relationships/hyperlink" Target="https://attack.mitre.org/techniques/T1027/003" TargetMode="External"/><Relationship Id="rId61" Type="http://schemas.openxmlformats.org/officeDocument/2006/relationships/hyperlink" Target="https://attack.mitre.org/techniques/T1547/001" TargetMode="External"/><Relationship Id="rId199" Type="http://schemas.openxmlformats.org/officeDocument/2006/relationships/hyperlink" Target="https://attack.mitre.org/techniques/T1546/014" TargetMode="External"/><Relationship Id="rId19" Type="http://schemas.openxmlformats.org/officeDocument/2006/relationships/hyperlink" Target="https://attack.mitre.org/techniques/T1098/003" TargetMode="External"/><Relationship Id="rId224" Type="http://schemas.openxmlformats.org/officeDocument/2006/relationships/hyperlink" Target="https://attack.mitre.org/techniques/T1212" TargetMode="External"/><Relationship Id="rId266" Type="http://schemas.openxmlformats.org/officeDocument/2006/relationships/hyperlink" Target="https://attack.mitre.org/techniques/T1564/002" TargetMode="External"/><Relationship Id="rId431" Type="http://schemas.openxmlformats.org/officeDocument/2006/relationships/hyperlink" Target="https://attack.mitre.org/techniques/T1018" TargetMode="External"/><Relationship Id="rId473" Type="http://schemas.openxmlformats.org/officeDocument/2006/relationships/hyperlink" Target="https://attack.mitre.org/techniques/T1218/007" TargetMode="External"/><Relationship Id="rId529" Type="http://schemas.openxmlformats.org/officeDocument/2006/relationships/hyperlink" Target="https://attack.mitre.org/techniques/T1111" TargetMode="External"/><Relationship Id="rId30" Type="http://schemas.openxmlformats.org/officeDocument/2006/relationships/hyperlink" Target="https://attack.mitre.org/techniques/T1595" TargetMode="External"/><Relationship Id="rId126" Type="http://schemas.openxmlformats.org/officeDocument/2006/relationships/hyperlink" Target="https://attack.mitre.org/techniques/T1132" TargetMode="External"/><Relationship Id="rId168" Type="http://schemas.openxmlformats.org/officeDocument/2006/relationships/hyperlink" Target="https://attack.mitre.org/techniques/T1484/002" TargetMode="External"/><Relationship Id="rId333" Type="http://schemas.openxmlformats.org/officeDocument/2006/relationships/hyperlink" Target="https://attack.mitre.org/techniques/T1112" TargetMode="External"/><Relationship Id="rId540" Type="http://schemas.openxmlformats.org/officeDocument/2006/relationships/hyperlink" Target="https://attack.mitre.org/techniques/T1550/001" TargetMode="External"/><Relationship Id="rId72" Type="http://schemas.openxmlformats.org/officeDocument/2006/relationships/hyperlink" Target="https://attack.mitre.org/techniques/T1037/005" TargetMode="External"/><Relationship Id="rId375" Type="http://schemas.openxmlformats.org/officeDocument/2006/relationships/hyperlink" Target="https://attack.mitre.org/techniques/T1137/002"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187" TargetMode="External"/><Relationship Id="rId277" Type="http://schemas.openxmlformats.org/officeDocument/2006/relationships/hyperlink" Target="https://attack.mitre.org/techniques/T1574/006" TargetMode="External"/><Relationship Id="rId400" Type="http://schemas.openxmlformats.org/officeDocument/2006/relationships/hyperlink" Target="https://attack.mitre.org/techniques/T1055" TargetMode="External"/><Relationship Id="rId442" Type="http://schemas.openxmlformats.org/officeDocument/2006/relationships/hyperlink" Target="https://attack.mitre.org/techniques/T1053/006" TargetMode="External"/><Relationship Id="rId484" Type="http://schemas.openxmlformats.org/officeDocument/2006/relationships/hyperlink" Target="https://attack.mitre.org/techniques/T1608" TargetMode="External"/><Relationship Id="rId137" Type="http://schemas.openxmlformats.org/officeDocument/2006/relationships/hyperlink" Target="https://attack.mitre.org/techniques/T1001/002" TargetMode="External"/><Relationship Id="rId302" Type="http://schemas.openxmlformats.org/officeDocument/2006/relationships/hyperlink" Target="https://attack.mitre.org/techniques/T1202" TargetMode="External"/><Relationship Id="rId344" Type="http://schemas.openxmlformats.org/officeDocument/2006/relationships/hyperlink" Target="https://attack.mitre.org/techniques/T1046" TargetMode="External"/><Relationship Id="rId41" Type="http://schemas.openxmlformats.org/officeDocument/2006/relationships/hyperlink" Target="https://attack.mitre.org/techniques/T1010" TargetMode="External"/><Relationship Id="rId83" Type="http://schemas.openxmlformats.org/officeDocument/2006/relationships/hyperlink" Target="https://attack.mitre.org/techniques/T1580" TargetMode="External"/><Relationship Id="rId179" Type="http://schemas.openxmlformats.org/officeDocument/2006/relationships/hyperlink" Target="https://attack.mitre.org/techniques/T1114/002" TargetMode="External"/><Relationship Id="rId386" Type="http://schemas.openxmlformats.org/officeDocument/2006/relationships/hyperlink" Target="https://attack.mitre.org/techniques/T1598" TargetMode="External"/><Relationship Id="rId551" Type="http://schemas.openxmlformats.org/officeDocument/2006/relationships/hyperlink" Target="https://attack.mitre.org/techniques/T1078/002" TargetMode="External"/><Relationship Id="rId190" Type="http://schemas.openxmlformats.org/officeDocument/2006/relationships/hyperlink" Target="https://attack.mitre.org/techniques/T1585/002" TargetMode="External"/><Relationship Id="rId204" Type="http://schemas.openxmlformats.org/officeDocument/2006/relationships/hyperlink" Target="https://attack.mitre.org/techniques/T1546/002" TargetMode="External"/><Relationship Id="rId246" Type="http://schemas.openxmlformats.org/officeDocument/2006/relationships/hyperlink" Target="https://attack.mitre.org/techniques/T1589/002" TargetMode="External"/><Relationship Id="rId288" Type="http://schemas.openxmlformats.org/officeDocument/2006/relationships/hyperlink" Target="https://attack.mitre.org/techniques/T1562/004" TargetMode="External"/><Relationship Id="rId411" Type="http://schemas.openxmlformats.org/officeDocument/2006/relationships/hyperlink" Target="https://attack.mitre.org/techniques/T1055/014" TargetMode="External"/><Relationship Id="rId453" Type="http://schemas.openxmlformats.org/officeDocument/2006/relationships/hyperlink" Target="https://attack.mitre.org/techniques/T1596/002" TargetMode="External"/><Relationship Id="rId509" Type="http://schemas.openxmlformats.org/officeDocument/2006/relationships/hyperlink" Target="https://attack.mitre.org/techniques/T1614" TargetMode="External"/><Relationship Id="rId106" Type="http://schemas.openxmlformats.org/officeDocument/2006/relationships/hyperlink" Target="https://attack.mitre.org/techniques/T1584/003" TargetMode="External"/><Relationship Id="rId313" Type="http://schemas.openxmlformats.org/officeDocument/2006/relationships/hyperlink" Target="https://attack.mitre.org/techniques/T1534" TargetMode="External"/><Relationship Id="rId495" Type="http://schemas.openxmlformats.org/officeDocument/2006/relationships/hyperlink" Target="https://attack.mitre.org/techniques/T1558/003" TargetMode="External"/><Relationship Id="rId10" Type="http://schemas.openxmlformats.org/officeDocument/2006/relationships/hyperlink" Target="https://attack.mitre.org/techniques/T1134/005" TargetMode="External"/><Relationship Id="rId52" Type="http://schemas.openxmlformats.org/officeDocument/2006/relationships/hyperlink" Target="https://attack.mitre.org/techniques/T1547/014" TargetMode="External"/><Relationship Id="rId94" Type="http://schemas.openxmlformats.org/officeDocument/2006/relationships/hyperlink" Target="https://attack.mitre.org/techniques/T1059/005" TargetMode="External"/><Relationship Id="rId148" Type="http://schemas.openxmlformats.org/officeDocument/2006/relationships/hyperlink" Target="https://attack.mitre.org/techniques/T1213/001" TargetMode="External"/><Relationship Id="rId355" Type="http://schemas.openxmlformats.org/officeDocument/2006/relationships/hyperlink" Target="https://attack.mitre.org/techniques/T1003/003" TargetMode="External"/><Relationship Id="rId397" Type="http://schemas.openxmlformats.org/officeDocument/2006/relationships/hyperlink" Target="https://attack.mitre.org/techniques/T1542/001" TargetMode="External"/><Relationship Id="rId520" Type="http://schemas.openxmlformats.org/officeDocument/2006/relationships/hyperlink" Target="https://attack.mitre.org/techniques/T1124" TargetMode="External"/><Relationship Id="rId562" Type="http://schemas.openxmlformats.org/officeDocument/2006/relationships/hyperlink" Target="https://attack.mitre.org/techniques/T1102/002" TargetMode="External"/><Relationship Id="rId215" Type="http://schemas.openxmlformats.org/officeDocument/2006/relationships/hyperlink" Target="https://attack.mitre.org/techniques/T1011" TargetMode="External"/><Relationship Id="rId257" Type="http://schemas.openxmlformats.org/officeDocument/2006/relationships/hyperlink" Target="https://attack.mitre.org/techniques/T1591/001" TargetMode="External"/><Relationship Id="rId422" Type="http://schemas.openxmlformats.org/officeDocument/2006/relationships/hyperlink" Target="https://attack.mitre.org/techniques/T1563/002" TargetMode="External"/><Relationship Id="rId464" Type="http://schemas.openxmlformats.org/officeDocument/2006/relationships/hyperlink" Target="https://attack.mitre.org/techniques/T1129" TargetMode="External"/><Relationship Id="rId299" Type="http://schemas.openxmlformats.org/officeDocument/2006/relationships/hyperlink" Target="https://attack.mitre.org/techniques/T1070/004" TargetMode="External"/><Relationship Id="rId63" Type="http://schemas.openxmlformats.org/officeDocument/2006/relationships/hyperlink" Target="https://attack.mitre.org/techniques/T1547/009" TargetMode="External"/><Relationship Id="rId159" Type="http://schemas.openxmlformats.org/officeDocument/2006/relationships/hyperlink" Target="https://attack.mitre.org/techniques/T1587/002" TargetMode="External"/><Relationship Id="rId366" Type="http://schemas.openxmlformats.org/officeDocument/2006/relationships/hyperlink" Target="https://attack.mitre.org/techniques/T1588/003" TargetMode="External"/><Relationship Id="rId226" Type="http://schemas.openxmlformats.org/officeDocument/2006/relationships/hyperlink" Target="https://attack.mitre.org/techniques/T1068" TargetMode="External"/><Relationship Id="rId433" Type="http://schemas.openxmlformats.org/officeDocument/2006/relationships/hyperlink" Target="https://attack.mitre.org/techniques/T1496" TargetMode="External"/><Relationship Id="rId74" Type="http://schemas.openxmlformats.org/officeDocument/2006/relationships/hyperlink" Target="https://attack.mitre.org/techniques/T1176" TargetMode="External"/><Relationship Id="rId377" Type="http://schemas.openxmlformats.org/officeDocument/2006/relationships/hyperlink" Target="https://attack.mitre.org/techniques/T1137/004" TargetMode="External"/><Relationship Id="rId500" Type="http://schemas.openxmlformats.org/officeDocument/2006/relationships/hyperlink" Target="https://attack.mitre.org/techniques/T1553/001"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606/002" TargetMode="External"/><Relationship Id="rId444" Type="http://schemas.openxmlformats.org/officeDocument/2006/relationships/hyperlink" Target="https://attack.mitre.org/techniques/T1113" TargetMode="External"/><Relationship Id="rId290" Type="http://schemas.openxmlformats.org/officeDocument/2006/relationships/hyperlink" Target="https://attack.mitre.org/techniques/T1562/010" TargetMode="External"/><Relationship Id="rId304" Type="http://schemas.openxmlformats.org/officeDocument/2006/relationships/hyperlink" Target="https://attack.mitre.org/techniques/T1490" TargetMode="External"/><Relationship Id="rId388" Type="http://schemas.openxmlformats.org/officeDocument/2006/relationships/hyperlink" Target="https://attack.mitre.org/techniques/T1598/003" TargetMode="External"/><Relationship Id="rId511" Type="http://schemas.openxmlformats.org/officeDocument/2006/relationships/hyperlink" Target="https://attack.mitre.org/techniques/T1016" TargetMode="External"/><Relationship Id="rId85" Type="http://schemas.openxmlformats.org/officeDocument/2006/relationships/hyperlink" Target="https://attack.mitre.org/techniques/T1526" TargetMode="External"/><Relationship Id="rId150" Type="http://schemas.openxmlformats.org/officeDocument/2006/relationships/hyperlink" Target="https://attack.mitre.org/techniques/T1005" TargetMode="External"/><Relationship Id="rId248" Type="http://schemas.openxmlformats.org/officeDocument/2006/relationships/hyperlink" Target="https://attack.mitre.org/techniques/T1590" TargetMode="External"/><Relationship Id="rId455" Type="http://schemas.openxmlformats.org/officeDocument/2006/relationships/hyperlink" Target="https://attack.mitre.org/techniques/T1593/002" TargetMode="External"/><Relationship Id="rId12" Type="http://schemas.openxmlformats.org/officeDocument/2006/relationships/hyperlink" Target="https://attack.mitre.org/techniques/T1531" TargetMode="External"/><Relationship Id="rId108" Type="http://schemas.openxmlformats.org/officeDocument/2006/relationships/hyperlink" Target="https://attack.mitre.org/techniques/T1609" TargetMode="External"/><Relationship Id="rId315" Type="http://schemas.openxmlformats.org/officeDocument/2006/relationships/hyperlink" Target="https://attack.mitre.org/techniques/T1036" TargetMode="External"/><Relationship Id="rId522" Type="http://schemas.openxmlformats.org/officeDocument/2006/relationships/hyperlink" Target="https://attack.mitre.org/techniques/T1221" TargetMode="External"/><Relationship Id="rId96" Type="http://schemas.openxmlformats.org/officeDocument/2006/relationships/hyperlink" Target="https://attack.mitre.org/techniques/T1092" TargetMode="External"/><Relationship Id="rId161" Type="http://schemas.openxmlformats.org/officeDocument/2006/relationships/hyperlink" Target="https://attack.mitre.org/techniques/T1587/004" TargetMode="External"/><Relationship Id="rId399" Type="http://schemas.openxmlformats.org/officeDocument/2006/relationships/hyperlink" Target="https://attack.mitre.org/techniques/T1057" TargetMode="External"/><Relationship Id="rId259" Type="http://schemas.openxmlformats.org/officeDocument/2006/relationships/hyperlink" Target="https://attack.mitre.org/techniques/T1591/004" TargetMode="External"/><Relationship Id="rId466" Type="http://schemas.openxmlformats.org/officeDocument/2006/relationships/hyperlink" Target="https://attack.mitre.org/techniques/T1218/003" TargetMode="External"/><Relationship Id="rId23" Type="http://schemas.openxmlformats.org/officeDocument/2006/relationships/hyperlink" Target="https://attack.mitre.org/techniques/T1583" TargetMode="External"/><Relationship Id="rId119" Type="http://schemas.openxmlformats.org/officeDocument/2006/relationships/hyperlink" Target="https://attack.mitre.org/techniques/T1555" TargetMode="External"/><Relationship Id="rId326" Type="http://schemas.openxmlformats.org/officeDocument/2006/relationships/hyperlink" Target="https://attack.mitre.org/techniques/T1556/002" TargetMode="External"/><Relationship Id="rId533" Type="http://schemas.openxmlformats.org/officeDocument/2006/relationships/hyperlink" Target="https://attack.mitre.org/techniques/T155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DE0A5-6254-8D47-8EC2-57C5290A713E}">
  <dimension ref="A1:E18"/>
  <sheetViews>
    <sheetView tabSelected="1" workbookViewId="0">
      <selection activeCell="B18" sqref="B18"/>
    </sheetView>
  </sheetViews>
  <sheetFormatPr baseColWidth="10" defaultColWidth="10.83203125" defaultRowHeight="16" x14ac:dyDescent="0.2"/>
  <cols>
    <col min="1" max="1" width="21.6640625" style="48" customWidth="1"/>
    <col min="2" max="2" width="83" style="48" customWidth="1"/>
    <col min="3" max="16384" width="10.83203125" style="48"/>
  </cols>
  <sheetData>
    <row r="1" spans="1:5" ht="145" customHeight="1" x14ac:dyDescent="0.2">
      <c r="A1" s="71" t="s">
        <v>0</v>
      </c>
      <c r="B1" s="71"/>
      <c r="C1" s="49"/>
      <c r="D1" s="49"/>
      <c r="E1" s="49"/>
    </row>
    <row r="2" spans="1:5" ht="20" customHeight="1" x14ac:dyDescent="0.25">
      <c r="A2" s="70" t="s">
        <v>1</v>
      </c>
      <c r="B2" s="70"/>
    </row>
    <row r="3" spans="1:5" ht="36" customHeight="1" x14ac:dyDescent="0.2">
      <c r="A3" s="48" t="s">
        <v>2</v>
      </c>
      <c r="B3" s="48" t="s">
        <v>3</v>
      </c>
    </row>
    <row r="5" spans="1:5" ht="20" customHeight="1" x14ac:dyDescent="0.25">
      <c r="A5" s="70" t="s">
        <v>4</v>
      </c>
      <c r="B5" s="70"/>
    </row>
    <row r="6" spans="1:5" ht="51" x14ac:dyDescent="0.2">
      <c r="A6" s="48" t="s">
        <v>5</v>
      </c>
      <c r="B6" s="48" t="s">
        <v>6</v>
      </c>
    </row>
    <row r="7" spans="1:5" ht="17" x14ac:dyDescent="0.2">
      <c r="A7" s="48" t="s">
        <v>7</v>
      </c>
      <c r="B7" s="48" t="s">
        <v>8</v>
      </c>
    </row>
    <row r="8" spans="1:5" ht="34" x14ac:dyDescent="0.2">
      <c r="A8" s="48" t="s">
        <v>9</v>
      </c>
      <c r="B8" s="48" t="s">
        <v>10</v>
      </c>
    </row>
    <row r="9" spans="1:5" ht="34" x14ac:dyDescent="0.2">
      <c r="A9" s="48" t="s">
        <v>11</v>
      </c>
      <c r="B9" s="48" t="s">
        <v>12</v>
      </c>
    </row>
    <row r="11" spans="1:5" ht="19" x14ac:dyDescent="0.25">
      <c r="A11" s="70" t="s">
        <v>13</v>
      </c>
      <c r="B11" s="70"/>
    </row>
    <row r="12" spans="1:5" ht="51" x14ac:dyDescent="0.2">
      <c r="B12" s="48" t="s">
        <v>14</v>
      </c>
    </row>
    <row r="14" spans="1:5" ht="19" x14ac:dyDescent="0.25">
      <c r="A14" s="70" t="s">
        <v>15</v>
      </c>
      <c r="B14" s="70"/>
    </row>
    <row r="15" spans="1:5" ht="17" x14ac:dyDescent="0.2">
      <c r="B15" s="48" t="s">
        <v>16</v>
      </c>
    </row>
    <row r="17" spans="1:2" ht="19" x14ac:dyDescent="0.25">
      <c r="A17" s="70" t="s">
        <v>17</v>
      </c>
      <c r="B17" s="70"/>
    </row>
    <row r="18" spans="1:2" ht="221" x14ac:dyDescent="0.2">
      <c r="B18" s="48" t="s">
        <v>18</v>
      </c>
    </row>
  </sheetData>
  <mergeCells count="6">
    <mergeCell ref="A17:B17"/>
    <mergeCell ref="A2:B2"/>
    <mergeCell ref="A5:B5"/>
    <mergeCell ref="A1:B1"/>
    <mergeCell ref="A11:B11"/>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7978-445B-B940-9D99-F64F67CA40D8}">
  <dimension ref="A1:G19"/>
  <sheetViews>
    <sheetView workbookViewId="0">
      <selection activeCell="C15" sqref="C15"/>
    </sheetView>
  </sheetViews>
  <sheetFormatPr baseColWidth="10" defaultColWidth="11" defaultRowHeight="16" x14ac:dyDescent="0.2"/>
  <cols>
    <col min="1" max="1" width="44.5" customWidth="1"/>
    <col min="2" max="2" width="6.6640625" customWidth="1"/>
    <col min="3" max="3" width="36.6640625" customWidth="1"/>
    <col min="5" max="5" width="29.1640625" customWidth="1"/>
    <col min="6" max="6" width="9.6640625" customWidth="1"/>
    <col min="7" max="7" width="41" customWidth="1"/>
  </cols>
  <sheetData>
    <row r="1" spans="1:7" x14ac:dyDescent="0.2">
      <c r="A1" t="s">
        <v>19</v>
      </c>
    </row>
    <row r="2" spans="1:7" x14ac:dyDescent="0.2">
      <c r="A2" s="17" t="s">
        <v>20</v>
      </c>
      <c r="B2" s="18" t="s">
        <v>21</v>
      </c>
      <c r="C2" s="19" t="s">
        <v>22</v>
      </c>
      <c r="E2" s="41" t="s">
        <v>23</v>
      </c>
      <c r="F2" s="42" t="s">
        <v>21</v>
      </c>
      <c r="G2" s="43" t="s">
        <v>22</v>
      </c>
    </row>
    <row r="3" spans="1:7" x14ac:dyDescent="0.2">
      <c r="A3" s="20" cm="1">
        <f t="array" ref="A3:C12">_xlfn._xlws.SORT(_xlfn._xlws.FILTER(Methodology!B4:D581,Methodology!B4:B581&gt;=LARGE(Methodology!B4:B581,10)),1,-1)</f>
        <v>3.3030571428571429</v>
      </c>
      <c r="B3" t="str">
        <v>T1059</v>
      </c>
      <c r="C3" s="21" t="str">
        <v>Command and Scripting Interpreter</v>
      </c>
      <c r="E3" s="69" cm="1">
        <f t="array" ref="E3:G12">_xlfn._xlws.SORT(_xlfn._xlws.FILTER(_xlfn._xlws.FILTER(Methodology!A4:D581,Methodology!A4:A581&gt;=LARGE(Methodology!A4:A581,10)),{1,0,1,1}),1,-1)</f>
        <v>0.59351176014285723</v>
      </c>
      <c r="F3" t="str">
        <v>T1486</v>
      </c>
      <c r="G3" s="37" t="str">
        <v>Data Encrypted for Impact</v>
      </c>
    </row>
    <row r="4" spans="1:7" x14ac:dyDescent="0.2">
      <c r="A4" s="20">
        <v>2.8151666666666668</v>
      </c>
      <c r="B4" t="str">
        <v>T1047</v>
      </c>
      <c r="C4" s="21" t="str">
        <v>Windows Management Instrumentation</v>
      </c>
      <c r="E4" s="36">
        <v>0.52327508809523815</v>
      </c>
      <c r="F4" t="str">
        <v>T1490</v>
      </c>
      <c r="G4" s="37" t="str">
        <v>Inhibit System Recovery</v>
      </c>
    </row>
    <row r="5" spans="1:7" x14ac:dyDescent="0.2">
      <c r="A5" s="20">
        <v>2.7170000000000001</v>
      </c>
      <c r="B5" t="str">
        <v>T1053</v>
      </c>
      <c r="C5" s="21" t="str">
        <v>Scheduled Task/Job</v>
      </c>
      <c r="E5" s="36">
        <v>0.48739639929771433</v>
      </c>
      <c r="F5" t="str">
        <v>T1027</v>
      </c>
      <c r="G5" s="37" t="str">
        <v>Obfuscated Files or Information</v>
      </c>
    </row>
    <row r="6" spans="1:7" x14ac:dyDescent="0.2">
      <c r="A6" s="20">
        <v>2.2391190476190475</v>
      </c>
      <c r="B6" t="str">
        <v>T1055</v>
      </c>
      <c r="C6" s="21" t="str">
        <v>Process Injection</v>
      </c>
      <c r="E6" s="36">
        <v>0.4815166666666667</v>
      </c>
      <c r="F6" t="str">
        <v>T1047</v>
      </c>
      <c r="G6" s="37" t="str">
        <v>Windows Management Instrumentation</v>
      </c>
    </row>
    <row r="7" spans="1:7" x14ac:dyDescent="0.2">
      <c r="A7" s="20">
        <v>2.1470000000000002</v>
      </c>
      <c r="B7" t="str">
        <v>T1543</v>
      </c>
      <c r="C7" s="21" t="str">
        <v>Create or Modify System Process</v>
      </c>
      <c r="E7" s="36">
        <v>0.46666666666666667</v>
      </c>
      <c r="F7" t="str">
        <v>T1059</v>
      </c>
      <c r="G7" s="37" t="str">
        <v>Command and Scripting Interpreter</v>
      </c>
    </row>
    <row r="8" spans="1:7" x14ac:dyDescent="0.2">
      <c r="A8" s="20">
        <v>2.1090000000000004</v>
      </c>
      <c r="B8" t="str">
        <v>T1562</v>
      </c>
      <c r="C8" s="21" t="str">
        <v>Impair Defenses</v>
      </c>
      <c r="E8" s="36">
        <v>0.4386228571428572</v>
      </c>
      <c r="F8" t="str">
        <v>T1036</v>
      </c>
      <c r="G8" s="37" t="str">
        <v>Masquerading</v>
      </c>
    </row>
    <row r="9" spans="1:7" x14ac:dyDescent="0.2">
      <c r="A9" s="20">
        <v>2.1022047619047619</v>
      </c>
      <c r="B9" t="str">
        <v>T1574</v>
      </c>
      <c r="C9" s="21" t="str">
        <v>Hijack Execution Flow</v>
      </c>
      <c r="E9" s="36">
        <v>0.43656666666666671</v>
      </c>
      <c r="F9" t="str">
        <v>T1562.001</v>
      </c>
      <c r="G9" s="37" t="str">
        <v>Impair Defenses</v>
      </c>
    </row>
    <row r="10" spans="1:7" x14ac:dyDescent="0.2">
      <c r="A10" s="20">
        <v>2.0765333333333333</v>
      </c>
      <c r="B10" t="str">
        <v>T1218</v>
      </c>
      <c r="C10" s="21" t="str">
        <v>Signed Binary Proxy Execution</v>
      </c>
      <c r="E10" s="36">
        <v>0.4315342857142857</v>
      </c>
      <c r="F10" t="str">
        <v>T1112</v>
      </c>
      <c r="G10" s="37" t="str">
        <v>Modify Registry</v>
      </c>
    </row>
    <row r="11" spans="1:7" x14ac:dyDescent="0.2">
      <c r="A11" s="20">
        <v>1.9530160793666669</v>
      </c>
      <c r="B11" t="str">
        <v>T1021</v>
      </c>
      <c r="C11" s="21" t="str">
        <v>Remote Services</v>
      </c>
      <c r="E11" s="36">
        <v>0.39057857142857144</v>
      </c>
      <c r="F11" t="str">
        <v>T1055</v>
      </c>
      <c r="G11" s="37" t="str">
        <v>Process Injection</v>
      </c>
    </row>
    <row r="12" spans="1:7" x14ac:dyDescent="0.2">
      <c r="A12" s="22">
        <v>1.9295742327666667</v>
      </c>
      <c r="B12" s="23" t="str">
        <v>T1003</v>
      </c>
      <c r="C12" s="24" t="str">
        <v>OS Credential Dumping</v>
      </c>
      <c r="E12" s="38">
        <v>0.38183037836895239</v>
      </c>
      <c r="F12" s="39" t="str">
        <v>T1204</v>
      </c>
      <c r="G12" s="40" t="str">
        <v>User Execution</v>
      </c>
    </row>
    <row r="14" spans="1:7" x14ac:dyDescent="0.2">
      <c r="C14" t="s">
        <v>24</v>
      </c>
    </row>
    <row r="15" spans="1:7" x14ac:dyDescent="0.2">
      <c r="A15" t="s">
        <v>25</v>
      </c>
      <c r="B15" s="50" t="s">
        <v>26</v>
      </c>
      <c r="C15">
        <f>IF(B15="N",0.2*0.99,IF(B15="L", 0.2 * 0.66,IF(B15="M",0.2*0.33,IF(B15="H",0))))</f>
        <v>0.19800000000000001</v>
      </c>
    </row>
    <row r="16" spans="1:7" x14ac:dyDescent="0.2">
      <c r="A16" t="s">
        <v>27</v>
      </c>
      <c r="B16" s="50" t="s">
        <v>28</v>
      </c>
      <c r="C16">
        <f t="shared" ref="C16:C19" si="0">IF(B16="N",0.2*0.99,IF(B16="L", 0.2 * 0.66,IF(B16="M",0.2*0.33,IF(B16="H",0))))</f>
        <v>0</v>
      </c>
    </row>
    <row r="17" spans="1:3" x14ac:dyDescent="0.2">
      <c r="A17" t="s">
        <v>29</v>
      </c>
      <c r="B17" s="50" t="s">
        <v>30</v>
      </c>
      <c r="C17">
        <f t="shared" si="0"/>
        <v>0.13200000000000001</v>
      </c>
    </row>
    <row r="18" spans="1:3" x14ac:dyDescent="0.2">
      <c r="A18" t="s">
        <v>31</v>
      </c>
      <c r="B18" s="50" t="s">
        <v>26</v>
      </c>
      <c r="C18">
        <f t="shared" si="0"/>
        <v>0.19800000000000001</v>
      </c>
    </row>
    <row r="19" spans="1:3" x14ac:dyDescent="0.2">
      <c r="A19" t="s">
        <v>32</v>
      </c>
      <c r="B19" s="50" t="s">
        <v>28</v>
      </c>
      <c r="C19">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DFD9-4E39-0040-BA61-27A0B135497C}">
  <dimension ref="A1:AU581"/>
  <sheetViews>
    <sheetView topLeftCell="A58" zoomScaleNormal="100" workbookViewId="0">
      <selection activeCell="D68" sqref="D68"/>
    </sheetView>
  </sheetViews>
  <sheetFormatPr baseColWidth="10" defaultColWidth="11" defaultRowHeight="16" x14ac:dyDescent="0.2"/>
  <cols>
    <col min="1" max="1" width="33.1640625" style="25" customWidth="1"/>
    <col min="2" max="2" width="19.1640625" style="30" customWidth="1"/>
    <col min="3" max="3" width="9.83203125" style="25" customWidth="1"/>
    <col min="4" max="5" width="26.5" style="25" customWidth="1"/>
    <col min="6" max="6" width="15.6640625" style="25" customWidth="1"/>
    <col min="7" max="7" width="14" style="25" customWidth="1"/>
    <col min="8" max="8" width="16.1640625" style="25" customWidth="1"/>
    <col min="9" max="12" width="26.5" hidden="1" customWidth="1"/>
    <col min="13" max="13" width="24.33203125" style="25" customWidth="1"/>
    <col min="14" max="14" width="11.33203125" style="26" customWidth="1"/>
    <col min="15" max="15" width="12.1640625" style="26" customWidth="1"/>
    <col min="16" max="16" width="14.33203125" style="26" customWidth="1"/>
    <col min="17" max="17" width="14.1640625" style="26" customWidth="1"/>
    <col min="18" max="18" width="26.5" style="27" customWidth="1"/>
    <col min="19" max="19" width="18.33203125" style="27" customWidth="1"/>
    <col min="20" max="20" width="34.1640625" style="27" customWidth="1"/>
    <col min="21" max="21" width="16.5" style="27" customWidth="1"/>
    <col min="22" max="22" width="17.1640625" style="30" customWidth="1"/>
    <col min="23" max="23" width="15.83203125" style="1" hidden="1" customWidth="1"/>
    <col min="24" max="24" width="26.5" style="1" hidden="1" customWidth="1"/>
    <col min="25" max="25" width="17.5" style="1" hidden="1" customWidth="1"/>
    <col min="26" max="26" width="15.1640625" style="1" hidden="1" customWidth="1"/>
    <col min="27" max="28" width="26.5" style="1" hidden="1" customWidth="1"/>
    <col min="29" max="29" width="47.83203125" style="25" customWidth="1"/>
    <col min="30" max="30" width="18" style="30" customWidth="1"/>
    <col min="31" max="31" width="18.1640625" style="30" hidden="1" customWidth="1"/>
    <col min="32" max="32" width="18.33203125" style="25" customWidth="1"/>
    <col min="33" max="33" width="18.33203125" style="25" hidden="1" customWidth="1"/>
    <col min="34" max="34" width="14.6640625" style="25" customWidth="1"/>
    <col min="35" max="35" width="14.6640625" style="25" hidden="1" customWidth="1"/>
    <col min="36" max="36" width="16.1640625" style="25" customWidth="1"/>
    <col min="37" max="37" width="16.1640625" style="25" hidden="1" customWidth="1"/>
    <col min="38" max="38" width="14.6640625" style="25" customWidth="1"/>
    <col min="39" max="39" width="14.6640625" style="25" hidden="1" customWidth="1"/>
    <col min="40" max="40" width="16.1640625" style="25" customWidth="1"/>
    <col min="41" max="41" width="13.6640625" style="30" customWidth="1"/>
    <col min="42" max="42" width="33.1640625" style="25" customWidth="1"/>
    <col min="43" max="43" width="20.83203125" style="25" customWidth="1"/>
    <col min="44" max="44" width="18.5" style="25" customWidth="1"/>
    <col min="45" max="45" width="24.1640625" style="25" customWidth="1"/>
    <col min="46" max="46" width="15.83203125" style="25" customWidth="1"/>
    <col min="47" max="47" width="37.83203125" style="25" customWidth="1"/>
    <col min="48" max="16384" width="11" style="25"/>
  </cols>
  <sheetData>
    <row r="1" spans="1:47" ht="15" customHeight="1" x14ac:dyDescent="0.2">
      <c r="B1" s="25"/>
      <c r="F1" s="73" t="s">
        <v>33</v>
      </c>
      <c r="G1" s="73"/>
      <c r="H1" s="73"/>
      <c r="I1" s="73"/>
      <c r="J1" s="73"/>
      <c r="K1" s="73"/>
      <c r="L1" s="73"/>
      <c r="M1" s="32" t="s">
        <v>34</v>
      </c>
      <c r="N1" s="74" t="s">
        <v>35</v>
      </c>
      <c r="O1" s="74"/>
      <c r="P1" s="74"/>
      <c r="Q1" s="74"/>
      <c r="R1" s="74"/>
      <c r="S1" s="74"/>
      <c r="T1" s="74"/>
      <c r="U1" s="74"/>
      <c r="V1" s="74"/>
      <c r="W1" s="16"/>
      <c r="X1" s="16"/>
      <c r="Y1" s="16"/>
      <c r="Z1" s="16"/>
      <c r="AA1" s="16"/>
      <c r="AB1" s="16"/>
      <c r="AC1" s="76" t="s">
        <v>36</v>
      </c>
      <c r="AD1" s="76"/>
      <c r="AE1" s="76"/>
      <c r="AF1" s="76"/>
      <c r="AG1" s="76"/>
      <c r="AH1" s="76"/>
      <c r="AI1" s="76"/>
      <c r="AJ1" s="76"/>
      <c r="AK1" s="76"/>
      <c r="AL1" s="76"/>
      <c r="AM1" s="34"/>
      <c r="AN1" s="72" t="s">
        <v>37</v>
      </c>
      <c r="AO1" s="72"/>
      <c r="AP1" s="72"/>
      <c r="AQ1" s="72"/>
      <c r="AR1" s="72"/>
      <c r="AS1" s="72"/>
      <c r="AT1" s="72"/>
      <c r="AU1" s="72"/>
    </row>
    <row r="2" spans="1:47" x14ac:dyDescent="0.2">
      <c r="B2" s="25"/>
      <c r="F2" s="31"/>
      <c r="G2" s="31"/>
      <c r="H2" s="31"/>
      <c r="I2" s="31"/>
      <c r="J2" s="31"/>
      <c r="K2" s="31"/>
      <c r="L2" s="31"/>
      <c r="M2" s="32"/>
      <c r="N2" s="74" t="s">
        <v>38</v>
      </c>
      <c r="O2" s="74"/>
      <c r="P2" s="74"/>
      <c r="Q2" s="74"/>
      <c r="R2" s="75" t="s">
        <v>39</v>
      </c>
      <c r="S2" s="75"/>
      <c r="T2" s="75"/>
      <c r="U2" s="75"/>
      <c r="V2" s="33"/>
      <c r="W2" s="16"/>
      <c r="X2" s="16"/>
      <c r="Y2" s="16"/>
      <c r="Z2" s="16"/>
      <c r="AA2" s="16"/>
      <c r="AB2" s="16"/>
      <c r="AC2" s="34"/>
      <c r="AD2" s="34"/>
      <c r="AE2" s="34"/>
      <c r="AF2" s="34"/>
      <c r="AG2" s="34"/>
      <c r="AH2" s="34"/>
      <c r="AI2" s="34"/>
      <c r="AJ2" s="34"/>
      <c r="AK2" s="34"/>
      <c r="AL2" s="34"/>
      <c r="AM2" s="34"/>
      <c r="AN2" s="8"/>
      <c r="AO2" s="25"/>
    </row>
    <row r="3" spans="1:47" x14ac:dyDescent="0.2">
      <c r="A3" s="25" t="s">
        <v>40</v>
      </c>
      <c r="B3" s="25" t="s">
        <v>41</v>
      </c>
      <c r="C3" s="25" t="s">
        <v>42</v>
      </c>
      <c r="D3" s="25" t="s">
        <v>43</v>
      </c>
      <c r="E3" s="46" t="s">
        <v>44</v>
      </c>
      <c r="F3" s="25" t="s">
        <v>45</v>
      </c>
      <c r="G3" s="25" t="s">
        <v>46</v>
      </c>
      <c r="H3" s="25" t="s">
        <v>47</v>
      </c>
      <c r="I3" t="s">
        <v>48</v>
      </c>
      <c r="J3" t="s">
        <v>49</v>
      </c>
      <c r="K3" t="s">
        <v>50</v>
      </c>
      <c r="L3" t="s">
        <v>51</v>
      </c>
      <c r="M3" s="25" t="s">
        <v>52</v>
      </c>
      <c r="N3" s="26" t="s">
        <v>53</v>
      </c>
      <c r="O3" s="26" t="s">
        <v>54</v>
      </c>
      <c r="P3" s="26" t="s">
        <v>55</v>
      </c>
      <c r="Q3" s="26" t="s">
        <v>56</v>
      </c>
      <c r="R3" s="27" t="s">
        <v>57</v>
      </c>
      <c r="S3" s="27" t="s">
        <v>58</v>
      </c>
      <c r="T3" s="27" t="s">
        <v>59</v>
      </c>
      <c r="U3" s="27" t="s">
        <v>60</v>
      </c>
      <c r="V3" s="25" t="s">
        <v>61</v>
      </c>
      <c r="W3" t="s">
        <v>62</v>
      </c>
      <c r="X3" t="s">
        <v>63</v>
      </c>
      <c r="Y3" t="s">
        <v>64</v>
      </c>
      <c r="Z3" t="s">
        <v>65</v>
      </c>
      <c r="AA3" t="s">
        <v>66</v>
      </c>
      <c r="AB3" t="s">
        <v>67</v>
      </c>
      <c r="AC3" s="28" t="s">
        <v>68</v>
      </c>
      <c r="AD3" s="25" t="s">
        <v>69</v>
      </c>
      <c r="AE3" s="25" t="s">
        <v>70</v>
      </c>
      <c r="AF3" s="25" t="s">
        <v>71</v>
      </c>
      <c r="AG3" s="25" t="s">
        <v>72</v>
      </c>
      <c r="AH3" s="25" t="s">
        <v>73</v>
      </c>
      <c r="AI3" s="25" t="s">
        <v>74</v>
      </c>
      <c r="AJ3" s="25" t="s">
        <v>75</v>
      </c>
      <c r="AK3" s="25" t="s">
        <v>76</v>
      </c>
      <c r="AL3" s="25" t="s">
        <v>77</v>
      </c>
      <c r="AM3" s="25" t="s">
        <v>78</v>
      </c>
      <c r="AN3" s="47" t="s">
        <v>79</v>
      </c>
      <c r="AO3" s="25" t="s">
        <v>80</v>
      </c>
      <c r="AP3" s="25" t="s">
        <v>81</v>
      </c>
      <c r="AQ3" s="25" t="s">
        <v>82</v>
      </c>
      <c r="AR3" s="25" t="s">
        <v>83</v>
      </c>
      <c r="AS3" s="25" t="s">
        <v>84</v>
      </c>
      <c r="AT3" s="25" t="s">
        <v>85</v>
      </c>
      <c r="AU3" s="25" t="s">
        <v>86</v>
      </c>
    </row>
    <row r="4" spans="1:47" ht="32" x14ac:dyDescent="0.2">
      <c r="A4" s="25">
        <f>parameters!$J$21*Table1[[#This Row],[TAT Utility]]+parameters!$J$22*Table1[[#This Row],[Count Utility]]</f>
        <v>0.46666666666666667</v>
      </c>
      <c r="B4" s="25">
        <f t="shared" ref="B4:B67" si="0">SUM(H4,M4,V4)*(1+SUM(AE4,AG4,AI4,AK4,AM4))</f>
        <v>3.3030571428571429</v>
      </c>
      <c r="C4" s="25" t="s">
        <v>87</v>
      </c>
      <c r="D4" s="25" t="s">
        <v>88</v>
      </c>
      <c r="E4" s="25" t="s">
        <v>89</v>
      </c>
      <c r="F4" s="51">
        <v>10</v>
      </c>
      <c r="G4" s="51">
        <v>15</v>
      </c>
      <c r="H4" s="25">
        <f>parameters!$J$10*Table1[[#This Row],[Before Utility]]+parameters!$J$11*Table1[[#This Row],[After Utility]]</f>
        <v>1</v>
      </c>
      <c r="I4">
        <f>(Table1[[#This Row],[Num. TID Before]]-parameters!$D$8)/(parameters!$D$9-parameters!$D$8)</f>
        <v>1</v>
      </c>
      <c r="J4">
        <f>IF(Table1[[#This Row],[Before Utility (unclipped)]]&gt;1,1, IF(Table1[[#This Row],[Before Utility (unclipped)]]&lt;0,0, Table1[[#This Row],[Before Utility (unclipped)]]))</f>
        <v>1</v>
      </c>
      <c r="K4">
        <f>(Table1[[#This Row],[Num. TID After]]-parameters!$D$10)/(parameters!$D$11-parameters!$D$10)</f>
        <v>1.5</v>
      </c>
      <c r="L4">
        <f>IF(Table1[[#This Row],[After Utility (unclipped)]]&gt;1,1, IF(Table1[[#This Row],[After Utility (unclipped)]]&lt;0,0, Table1[[#This Row],[After Utility (unclipped)]]))</f>
        <v>1</v>
      </c>
      <c r="M4" s="44">
        <v>1</v>
      </c>
      <c r="N4" s="51">
        <v>1</v>
      </c>
      <c r="O4" s="51">
        <v>32</v>
      </c>
      <c r="P4" s="51">
        <v>27</v>
      </c>
      <c r="Q4" s="51">
        <v>7</v>
      </c>
      <c r="R4" s="52" t="s">
        <v>90</v>
      </c>
      <c r="S4" s="51">
        <v>22</v>
      </c>
      <c r="T4" s="51" t="s">
        <v>91</v>
      </c>
      <c r="U4" s="51">
        <v>24</v>
      </c>
      <c r="V4" s="25">
        <f>parameters!$J$4*Table1[[#This Row],[Mitigations Utility]] + parameters!$J$5*Table1[[#This Row],[Detections Utility]]</f>
        <v>0.75714285714285712</v>
      </c>
      <c r="W4">
        <f>SUM(Table1[[#This Row],[Num. 800-53 (r5)]],Table1[[#This Row],[Num. CIS Controls]])</f>
        <v>46</v>
      </c>
      <c r="X4">
        <f>(Table1[[#This Row],[Total Mitigations]]-parameters!$D$2)/(parameters!$D$3-parameters!$D$2)</f>
        <v>0.83636363636363631</v>
      </c>
      <c r="Y4">
        <f>IF(Table1[[#This Row],[Mitigations Utility (unclipped)]]&gt;1,1, IF(Table1[[#This Row],[Mitigations Utility (unclipped)]]&lt;0,0, Table1[[#This Row],[Mitigations Utility (unclipped)]]) )</f>
        <v>0.83636363636363631</v>
      </c>
      <c r="Z4">
        <f>SUM(Table1[[#This Row],[Num. CAR]:[Num. Splunk]])</f>
        <v>67</v>
      </c>
      <c r="AA4">
        <f>(Table1[[#This Row],[Total Detections]]-parameters!$D$4)/(parameters!$D$5-parameters!$D$4)</f>
        <v>0.67</v>
      </c>
      <c r="AB4">
        <f>IF(Table1[[#This Row],[Detections Utility (unclipped)]]&gt;1,1, IF(Table1[[#This Row],[Detections Utility (unclipped)]]&lt;0,0, Table1[[#This Row],[Detections Utility (unclipped)]]) )</f>
        <v>0.67</v>
      </c>
      <c r="AC4" s="29" t="s">
        <v>92</v>
      </c>
      <c r="AD4" s="25" t="str" cm="1">
        <f t="array" ref="AD4">IF(SUMPRODUCT(--(NOT(ISERR(SEARCH({"Process","Command","Script","WMI","Module","Pipe","Service"},AC4)))))&gt;0,"1","0")</f>
        <v>1</v>
      </c>
      <c r="AE4" s="25">
        <f>IF(AD4="1",'TOP 10 TECHNIQUES'!C$15,0)</f>
        <v>0.19800000000000001</v>
      </c>
      <c r="AF4" s="25" t="str" cm="1">
        <f t="array" ref="AF4">IF(SUMPRODUCT(--(NOT(ISERR(SEARCH({"Network","Firewall"},AC4)))))&gt;0,"1","0")</f>
        <v>0</v>
      </c>
      <c r="AG4" s="25">
        <f>IF(AF4="1",'TOP 10 TECHNIQUES'!C$16,0)</f>
        <v>0</v>
      </c>
      <c r="AH4" s="25" t="str" cm="1">
        <f t="array" ref="AH4">IF(SUMPRODUCT(--(NOT(ISERR(SEARCH({"File","Group","Logon","Schedule","User","Registry","Active","Application"},AC4)))))&gt;0,"1","0")</f>
        <v>0</v>
      </c>
      <c r="AI4" s="25">
        <f>IF(AH4="1",'TOP 10 TECHNIQUES'!C$17,0)</f>
        <v>0</v>
      </c>
      <c r="AJ4" s="25" t="str" cm="1">
        <f t="array" ref="AJ4">IF(SUMPRODUCT(--(NOT(ISERR(SEARCH({"Cloud","Cluster","Container","Image","Instance","Pod","Snapshot","Volume"},AC4)))))&gt;0,"1","0")</f>
        <v>0</v>
      </c>
      <c r="AK4" s="25">
        <f>IF(AJ4="1",'TOP 10 TECHNIQUES'!C$18,0)</f>
        <v>0</v>
      </c>
      <c r="AL4" s="25" t="str" cm="1">
        <f t="array" ref="AL4">IF(SUMPRODUCT(--(NOT(ISERR(SEARCH({"Drive","Firmware","Host","Kernel"},AC4)))))&gt;0,"1","0")</f>
        <v>0</v>
      </c>
      <c r="AM4" s="25">
        <f>IF(AL4="1",'TOP 10 TECHNIQUES'!C$19,0)</f>
        <v>0</v>
      </c>
      <c r="AN4" s="59">
        <v>5</v>
      </c>
      <c r="AO4" s="51">
        <v>1</v>
      </c>
      <c r="AP4" s="25">
        <f>parameters!$J$21*Table1[[#This Row],[TAT Utility]]+parameters!$J$22*Table1[[#This Row],[Count Utility]]</f>
        <v>0.46666666666666667</v>
      </c>
      <c r="AQ4" s="25">
        <f>(Table1[[#This Row],[Total Top Att&amp;ck Score ]]-parameters!$D$19)/(parameters!$D$20-parameters!$D$19)</f>
        <v>1.1010190476190476</v>
      </c>
      <c r="AR4" s="25">
        <f>IF(Table1[[#This Row],[TAT Utility (unclipped)]]&gt;1,1, IF(Table1[[#This Row],[TAT Utility (unclipped)]]&lt;0,0, Table1[[#This Row],[TAT Utility (unclipped)]]) )</f>
        <v>1</v>
      </c>
      <c r="AS4" s="25">
        <f>(Table1[[#This Row],[Ransomware (Total '# of ATT&amp;CK Observations)]]-parameters!$D$21)/(parameters!$D$22-parameters!$D$21)</f>
        <v>0.23809523809523808</v>
      </c>
      <c r="AT4" s="25">
        <f>IF(Table1[[#This Row],[Count Utility (unclipped)]]&gt;1,1, IF(Table1[[#This Row],[Count Utility (unclipped)]]&lt;0,0, Table1[[#This Row],[Count Utility (unclipped)]]) )</f>
        <v>0.23809523809523808</v>
      </c>
      <c r="AU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 spans="1:47" x14ac:dyDescent="0.2">
      <c r="A5" s="25">
        <f>parameters!$J$21*Table1[[#This Row],[TAT Utility]]+parameters!$J$22*Table1[[#This Row],[Count Utility]]</f>
        <v>0.27432000000000001</v>
      </c>
      <c r="B5" s="25">
        <f t="shared" si="0"/>
        <v>2.0765333333333333</v>
      </c>
      <c r="C5" s="25" t="s">
        <v>93</v>
      </c>
      <c r="D5" s="25" t="s">
        <v>94</v>
      </c>
      <c r="E5" s="25" t="s">
        <v>89</v>
      </c>
      <c r="F5" s="51">
        <v>1</v>
      </c>
      <c r="G5" s="51">
        <v>1</v>
      </c>
      <c r="H5" s="25">
        <f>parameters!$J$10*Table1[[#This Row],[Before Utility]]+parameters!$J$11*Table1[[#This Row],[After Utility]]</f>
        <v>0.1</v>
      </c>
      <c r="I5">
        <f>(Table1[[#This Row],[Num. TID Before]]-parameters!$D$8)/(parameters!$D$9-parameters!$D$8)</f>
        <v>0.1</v>
      </c>
      <c r="J5">
        <f>IF(Table1[[#This Row],[Before Utility (unclipped)]]&gt;1,1, IF(Table1[[#This Row],[Before Utility (unclipped)]]&lt;0,0, Table1[[#This Row],[Before Utility (unclipped)]]))</f>
        <v>0.1</v>
      </c>
      <c r="K5">
        <f>(Table1[[#This Row],[Num. TID After]]-parameters!$D$10)/(parameters!$D$11-parameters!$D$10)</f>
        <v>0.1</v>
      </c>
      <c r="L5">
        <f>IF(Table1[[#This Row],[After Utility (unclipped)]]&gt;1,1, IF(Table1[[#This Row],[After Utility (unclipped)]]&lt;0,0, Table1[[#This Row],[After Utility (unclipped)]]))</f>
        <v>0.1</v>
      </c>
      <c r="M5" s="44">
        <v>1</v>
      </c>
      <c r="N5" s="51">
        <v>0</v>
      </c>
      <c r="O5" s="51">
        <v>53</v>
      </c>
      <c r="P5" s="51">
        <v>16</v>
      </c>
      <c r="Q5" s="51">
        <v>0</v>
      </c>
      <c r="R5" s="52" t="s">
        <v>95</v>
      </c>
      <c r="S5" s="51">
        <v>14</v>
      </c>
      <c r="T5" s="52" t="s">
        <v>96</v>
      </c>
      <c r="U5" s="51">
        <v>18</v>
      </c>
      <c r="V5" s="25">
        <f>parameters!$J$4*Table1[[#This Row],[Mitigations Utility]] + parameters!$J$5*Table1[[#This Row],[Detections Utility]]</f>
        <v>0.6333333333333333</v>
      </c>
      <c r="W5">
        <f>SUM(Table1[[#This Row],[Num. 800-53 (r5)]],Table1[[#This Row],[Num. CIS Controls]])</f>
        <v>32</v>
      </c>
      <c r="X5">
        <f>(Table1[[#This Row],[Total Mitigations]]-parameters!$D$2)/(parameters!$D$3-parameters!$D$2)</f>
        <v>0.58181818181818179</v>
      </c>
      <c r="Y5">
        <f>IF(Table1[[#This Row],[Mitigations Utility (unclipped)]]&gt;1,1, IF(Table1[[#This Row],[Mitigations Utility (unclipped)]]&lt;0,0, Table1[[#This Row],[Mitigations Utility (unclipped)]]) )</f>
        <v>0.58181818181818179</v>
      </c>
      <c r="Z5">
        <f>SUM(Table1[[#This Row],[Num. CAR]:[Num. Splunk]])</f>
        <v>69</v>
      </c>
      <c r="AA5">
        <f>(Table1[[#This Row],[Total Detections]]-parameters!$D$4)/(parameters!$D$5-parameters!$D$4)</f>
        <v>0.69</v>
      </c>
      <c r="AB5">
        <f>IF(Table1[[#This Row],[Detections Utility (unclipped)]]&gt;1,1, IF(Table1[[#This Row],[Detections Utility (unclipped)]]&lt;0,0, Table1[[#This Row],[Detections Utility (unclipped)]]) )</f>
        <v>0.69</v>
      </c>
      <c r="AC5" s="29" t="s">
        <v>97</v>
      </c>
      <c r="AD5" s="25" t="str" cm="1">
        <f t="array" ref="AD5">IF(SUMPRODUCT(--(NOT(ISERR(SEARCH({"Process","Command","Script","WMI","Module","Pipe","Service"},AC5)))))&gt;0,"1","0")</f>
        <v>1</v>
      </c>
      <c r="AE5" s="25">
        <f>IF(AD5="1",'TOP 10 TECHNIQUES'!C$15,0)</f>
        <v>0.19800000000000001</v>
      </c>
      <c r="AF5" s="25" t="str" cm="1">
        <f t="array" ref="AF5">IF(SUMPRODUCT(--(NOT(ISERR(SEARCH({"Network","Firewall"},AC5)))))&gt;0,"1","0")</f>
        <v>0</v>
      </c>
      <c r="AG5" s="25">
        <f>IF(AF5="1",'TOP 10 TECHNIQUES'!C$16,0)</f>
        <v>0</v>
      </c>
      <c r="AH5" s="25" t="str" cm="1">
        <f t="array" ref="AH5">IF(SUMPRODUCT(--(NOT(ISERR(SEARCH({"File","Group","Logon","Schedule","User","Registry","Active","Application"},AC5)))))&gt;0,"1","0")</f>
        <v>0</v>
      </c>
      <c r="AI5" s="25">
        <f>IF(AH5="1",'TOP 10 TECHNIQUES'!C$17,0)</f>
        <v>0</v>
      </c>
      <c r="AJ5" s="25" t="str" cm="1">
        <f t="array" ref="AJ5">IF(SUMPRODUCT(--(NOT(ISERR(SEARCH({"Cloud","Cluster","Container","Image","Instance","Pod","Snapshot","Volume"},AC5)))))&gt;0,"1","0")</f>
        <v>0</v>
      </c>
      <c r="AK5" s="25">
        <f>IF(AJ5="1",'TOP 10 TECHNIQUES'!C$18,0)</f>
        <v>0</v>
      </c>
      <c r="AL5" s="25" t="str" cm="1">
        <f t="array" ref="AL5">IF(SUMPRODUCT(--(NOT(ISERR(SEARCH({"Drive","Firmware","Host","Kernel"},AC5)))))&gt;0,"1","0")</f>
        <v>0</v>
      </c>
      <c r="AM5" s="25">
        <f>IF(AL5="1",'TOP 10 TECHNIQUES'!C$19,0)</f>
        <v>0</v>
      </c>
      <c r="AN5" s="60">
        <v>2</v>
      </c>
      <c r="AO5" s="51">
        <v>1</v>
      </c>
      <c r="AP5" s="25">
        <f>parameters!$J$21*Table1[[#This Row],[TAT Utility]]+parameters!$J$22*Table1[[#This Row],[Count Utility]]</f>
        <v>0.27432000000000001</v>
      </c>
      <c r="AQ5" s="25">
        <f>(Table1[[#This Row],[Total Top Att&amp;ck Score ]]-parameters!$D$19)/(parameters!$D$20-parameters!$D$19)</f>
        <v>0.69217777777777778</v>
      </c>
      <c r="AR5" s="25">
        <f>IF(Table1[[#This Row],[TAT Utility (unclipped)]]&gt;1,1, IF(Table1[[#This Row],[TAT Utility (unclipped)]]&lt;0,0, Table1[[#This Row],[TAT Utility (unclipped)]]) )</f>
        <v>0.69217777777777778</v>
      </c>
      <c r="AS5" s="25">
        <f>(Table1[[#This Row],[Ransomware (Total '# of ATT&amp;CK Observations)]]-parameters!$D$21)/(parameters!$D$22-parameters!$D$21)</f>
        <v>9.5238095238095233E-2</v>
      </c>
      <c r="AT5" s="25">
        <f>IF(Table1[[#This Row],[Count Utility (unclipped)]]&gt;1,1, IF(Table1[[#This Row],[Count Utility (unclipped)]]&lt;0,0, Table1[[#This Row],[Count Utility (unclipped)]]) )</f>
        <v>9.5238095238095233E-2</v>
      </c>
      <c r="AU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 spans="1:47" ht="64" x14ac:dyDescent="0.2">
      <c r="A6" s="25">
        <f>parameters!$J$21*Table1[[#This Row],[TAT Utility]]+parameters!$J$22*Table1[[#This Row],[Count Utility]]</f>
        <v>0.37756666666666672</v>
      </c>
      <c r="B6" s="25">
        <f t="shared" si="0"/>
        <v>2.1090000000000004</v>
      </c>
      <c r="C6" s="25" t="s">
        <v>98</v>
      </c>
      <c r="D6" s="25" t="s">
        <v>99</v>
      </c>
      <c r="E6" s="25" t="s">
        <v>89</v>
      </c>
      <c r="F6" s="51">
        <v>1</v>
      </c>
      <c r="G6" s="51">
        <v>1</v>
      </c>
      <c r="H6" s="25">
        <f>parameters!$J$10*Table1[[#This Row],[Before Utility]]+parameters!$J$11*Table1[[#This Row],[After Utility]]</f>
        <v>0.1</v>
      </c>
      <c r="I6">
        <f>(Table1[[#This Row],[Num. TID Before]]-parameters!$D$8)/(parameters!$D$9-parameters!$D$8)</f>
        <v>0.1</v>
      </c>
      <c r="J6">
        <f>IF(Table1[[#This Row],[Before Utility (unclipped)]]&gt;1,1, IF(Table1[[#This Row],[Before Utility (unclipped)]]&lt;0,0, Table1[[#This Row],[Before Utility (unclipped)]]))</f>
        <v>0.1</v>
      </c>
      <c r="K6">
        <f>(Table1[[#This Row],[Num. TID After]]-parameters!$D$10)/(parameters!$D$11-parameters!$D$10)</f>
        <v>0.1</v>
      </c>
      <c r="L6">
        <f>IF(Table1[[#This Row],[After Utility (unclipped)]]&gt;1,1, IF(Table1[[#This Row],[After Utility (unclipped)]]&lt;0,0, Table1[[#This Row],[After Utility (unclipped)]]))</f>
        <v>0.1</v>
      </c>
      <c r="M6" s="44">
        <v>1</v>
      </c>
      <c r="N6" s="51">
        <v>0</v>
      </c>
      <c r="O6" s="51">
        <v>5</v>
      </c>
      <c r="P6" s="51">
        <v>48</v>
      </c>
      <c r="Q6" s="51">
        <v>1</v>
      </c>
      <c r="R6" s="52" t="s">
        <v>100</v>
      </c>
      <c r="S6" s="51">
        <v>8</v>
      </c>
      <c r="T6" s="52" t="s">
        <v>101</v>
      </c>
      <c r="U6" s="51">
        <v>16</v>
      </c>
      <c r="V6" s="25">
        <f>parameters!$J$4*Table1[[#This Row],[Mitigations Utility]] + parameters!$J$5*Table1[[#This Row],[Detections Utility]]</f>
        <v>0.48571428571428577</v>
      </c>
      <c r="W6">
        <f>SUM(Table1[[#This Row],[Num. 800-53 (r5)]],Table1[[#This Row],[Num. CIS Controls]])</f>
        <v>24</v>
      </c>
      <c r="X6">
        <f>(Table1[[#This Row],[Total Mitigations]]-parameters!$D$2)/(parameters!$D$3-parameters!$D$2)</f>
        <v>0.43636363636363634</v>
      </c>
      <c r="Y6">
        <f>IF(Table1[[#This Row],[Mitigations Utility (unclipped)]]&gt;1,1, IF(Table1[[#This Row],[Mitigations Utility (unclipped)]]&lt;0,0, Table1[[#This Row],[Mitigations Utility (unclipped)]]) )</f>
        <v>0.43636363636363634</v>
      </c>
      <c r="Z6">
        <f>SUM(Table1[[#This Row],[Num. CAR]:[Num. Splunk]])</f>
        <v>54</v>
      </c>
      <c r="AA6">
        <f>(Table1[[#This Row],[Total Detections]]-parameters!$D$4)/(parameters!$D$5-parameters!$D$4)</f>
        <v>0.54</v>
      </c>
      <c r="AB6">
        <f>IF(Table1[[#This Row],[Detections Utility (unclipped)]]&gt;1,1, IF(Table1[[#This Row],[Detections Utility (unclipped)]]&lt;0,0, Table1[[#This Row],[Detections Utility (unclipped)]]) )</f>
        <v>0.54</v>
      </c>
      <c r="AC6" s="29" t="s">
        <v>102</v>
      </c>
      <c r="AD6" s="25" t="str" cm="1">
        <f t="array" ref="AD6">IF(SUMPRODUCT(--(NOT(ISERR(SEARCH({"Process","Command","Script","WMI","Module","Pipe","Service"},AC6)))))&gt;0,"1","0")</f>
        <v>1</v>
      </c>
      <c r="AE6" s="25">
        <f>IF(AD6="1",'TOP 10 TECHNIQUES'!C$15,0)</f>
        <v>0.19800000000000001</v>
      </c>
      <c r="AF6" s="25" t="str" cm="1">
        <f t="array" ref="AF6">IF(SUMPRODUCT(--(NOT(ISERR(SEARCH({"Network","Firewall"},AC6)))))&gt;0,"1","0")</f>
        <v>1</v>
      </c>
      <c r="AG6" s="25">
        <f>IF(AF6="1",'TOP 10 TECHNIQUES'!C$16,0)</f>
        <v>0</v>
      </c>
      <c r="AH6" s="25" t="str" cm="1">
        <f t="array" ref="AH6">IF(SUMPRODUCT(--(NOT(ISERR(SEARCH({"File","Group","Logon","Schedule","User","Registry","Active","Application"},AC6)))))&gt;0,"1","0")</f>
        <v>1</v>
      </c>
      <c r="AI6" s="25">
        <f>IF(AH6="1",'TOP 10 TECHNIQUES'!C$17,0)</f>
        <v>0.13200000000000001</v>
      </c>
      <c r="AJ6" s="25" t="str" cm="1">
        <f t="array" ref="AJ6">IF(SUMPRODUCT(--(NOT(ISERR(SEARCH({"Cloud","Cluster","Container","Image","Instance","Pod","Snapshot","Volume"},AC6)))))&gt;0,"1","0")</f>
        <v>0</v>
      </c>
      <c r="AK6" s="25">
        <f>IF(AJ6="1",'TOP 10 TECHNIQUES'!C$18,0)</f>
        <v>0</v>
      </c>
      <c r="AL6" s="25" t="str" cm="1">
        <f t="array" ref="AL6">IF(SUMPRODUCT(--(NOT(ISERR(SEARCH({"Drive","Firmware","Host","Kernel"},AC6)))))&gt;0,"1","0")</f>
        <v>0</v>
      </c>
      <c r="AM6" s="25">
        <f>IF(AL6="1",'TOP 10 TECHNIQUES'!C$19,0)</f>
        <v>0</v>
      </c>
      <c r="AN6" s="60">
        <v>5</v>
      </c>
      <c r="AO6" s="51">
        <v>0</v>
      </c>
      <c r="AP6" s="25">
        <f>parameters!$J$21*Table1[[#This Row],[TAT Utility]]+parameters!$J$22*Table1[[#This Row],[Count Utility]]</f>
        <v>0.37756666666666672</v>
      </c>
      <c r="AQ6" s="25">
        <f>(Table1[[#This Row],[Total Top Att&amp;ck Score ]]-parameters!$D$19)/(parameters!$D$20-parameters!$D$19)</f>
        <v>0.70300000000000018</v>
      </c>
      <c r="AR6" s="25">
        <f>IF(Table1[[#This Row],[TAT Utility (unclipped)]]&gt;1,1, IF(Table1[[#This Row],[TAT Utility (unclipped)]]&lt;0,0, Table1[[#This Row],[TAT Utility (unclipped)]]) )</f>
        <v>0.70300000000000018</v>
      </c>
      <c r="AS6" s="25">
        <f>(Table1[[#This Row],[Ransomware (Total '# of ATT&amp;CK Observations)]]-parameters!$D$21)/(parameters!$D$22-parameters!$D$21)</f>
        <v>0.23809523809523808</v>
      </c>
      <c r="AT6" s="25">
        <f>IF(Table1[[#This Row],[Count Utility (unclipped)]]&gt;1,1, IF(Table1[[#This Row],[Count Utility (unclipped)]]&lt;0,0, Table1[[#This Row],[Count Utility (unclipped)]]) )</f>
        <v>0.23809523809523808</v>
      </c>
      <c r="AU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 spans="1:47" ht="64" x14ac:dyDescent="0.2">
      <c r="A7" s="25">
        <f>parameters!$J$21*Table1[[#This Row],[TAT Utility]]+parameters!$J$22*Table1[[#This Row],[Count Utility]]</f>
        <v>0.4815166666666667</v>
      </c>
      <c r="B7" s="25">
        <f t="shared" si="0"/>
        <v>2.8151666666666668</v>
      </c>
      <c r="C7" s="25" t="s">
        <v>103</v>
      </c>
      <c r="D7" s="25" t="s">
        <v>104</v>
      </c>
      <c r="E7" s="25" t="s">
        <v>89</v>
      </c>
      <c r="F7" s="51">
        <v>3</v>
      </c>
      <c r="G7" s="51">
        <v>12</v>
      </c>
      <c r="H7" s="25">
        <f>parameters!$J$10*Table1[[#This Row],[Before Utility]]+parameters!$J$11*Table1[[#This Row],[After Utility]]</f>
        <v>0.65</v>
      </c>
      <c r="I7">
        <f>(Table1[[#This Row],[Num. TID Before]]-parameters!$D$8)/(parameters!$D$9-parameters!$D$8)</f>
        <v>0.3</v>
      </c>
      <c r="J7">
        <f>IF(Table1[[#This Row],[Before Utility (unclipped)]]&gt;1,1, IF(Table1[[#This Row],[Before Utility (unclipped)]]&lt;0,0, Table1[[#This Row],[Before Utility (unclipped)]]))</f>
        <v>0.3</v>
      </c>
      <c r="K7">
        <f>(Table1[[#This Row],[Num. TID After]]-parameters!$D$10)/(parameters!$D$11-parameters!$D$10)</f>
        <v>1.2</v>
      </c>
      <c r="L7">
        <f>IF(Table1[[#This Row],[After Utility (unclipped)]]&gt;1,1, IF(Table1[[#This Row],[After Utility (unclipped)]]&lt;0,0, Table1[[#This Row],[After Utility (unclipped)]]))</f>
        <v>1</v>
      </c>
      <c r="M7" s="44">
        <v>1</v>
      </c>
      <c r="N7" s="51">
        <v>3</v>
      </c>
      <c r="O7" s="51">
        <v>33</v>
      </c>
      <c r="P7" s="51">
        <v>5</v>
      </c>
      <c r="Q7" s="51">
        <v>7</v>
      </c>
      <c r="R7" s="52" t="s">
        <v>105</v>
      </c>
      <c r="S7" s="51">
        <v>7</v>
      </c>
      <c r="T7" s="51" t="s">
        <v>106</v>
      </c>
      <c r="U7" s="51">
        <v>18</v>
      </c>
      <c r="V7" s="25">
        <f>parameters!$J$4*Table1[[#This Row],[Mitigations Utility]] + parameters!$J$5*Table1[[#This Row],[Detections Utility]]</f>
        <v>0.46666666666666667</v>
      </c>
      <c r="W7">
        <f>SUM(Table1[[#This Row],[Num. 800-53 (r5)]],Table1[[#This Row],[Num. CIS Controls]])</f>
        <v>25</v>
      </c>
      <c r="X7">
        <f>(Table1[[#This Row],[Total Mitigations]]-parameters!$D$2)/(parameters!$D$3-parameters!$D$2)</f>
        <v>0.45454545454545453</v>
      </c>
      <c r="Y7">
        <f>IF(Table1[[#This Row],[Mitigations Utility (unclipped)]]&gt;1,1, IF(Table1[[#This Row],[Mitigations Utility (unclipped)]]&lt;0,0, Table1[[#This Row],[Mitigations Utility (unclipped)]]) )</f>
        <v>0.45454545454545453</v>
      </c>
      <c r="Z7">
        <f>SUM(Table1[[#This Row],[Num. CAR]:[Num. Splunk]])</f>
        <v>48</v>
      </c>
      <c r="AA7">
        <f>(Table1[[#This Row],[Total Detections]]-parameters!$D$4)/(parameters!$D$5-parameters!$D$4)</f>
        <v>0.48</v>
      </c>
      <c r="AB7">
        <f>IF(Table1[[#This Row],[Detections Utility (unclipped)]]&gt;1,1, IF(Table1[[#This Row],[Detections Utility (unclipped)]]&lt;0,0, Table1[[#This Row],[Detections Utility (unclipped)]]) )</f>
        <v>0.48</v>
      </c>
      <c r="AC7" s="29" t="s">
        <v>107</v>
      </c>
      <c r="AD7" s="25" t="str" cm="1">
        <f t="array" ref="AD7">IF(SUMPRODUCT(--(NOT(ISERR(SEARCH({"Process","Command","Script","WMI","Module","Pipe","Service"},AC7)))))&gt;0,"1","0")</f>
        <v>1</v>
      </c>
      <c r="AE7" s="25">
        <f>IF(AD7="1",'TOP 10 TECHNIQUES'!C$15,0)</f>
        <v>0.19800000000000001</v>
      </c>
      <c r="AF7" s="25" t="str" cm="1">
        <f t="array" ref="AF7">IF(SUMPRODUCT(--(NOT(ISERR(SEARCH({"Network","Firewall"},AC7)))))&gt;0,"1","0")</f>
        <v>1</v>
      </c>
      <c r="AG7" s="25">
        <f>IF(AF7="1",'TOP 10 TECHNIQUES'!C$16,0)</f>
        <v>0</v>
      </c>
      <c r="AH7" s="25" t="str" cm="1">
        <f t="array" ref="AH7">IF(SUMPRODUCT(--(NOT(ISERR(SEARCH({"File","Group","Logon","Schedule","User","Registry","Active","Application"},AC7)))))&gt;0,"1","0")</f>
        <v>1</v>
      </c>
      <c r="AI7" s="25">
        <f>IF(AH7="1",'TOP 10 TECHNIQUES'!C$17,0)</f>
        <v>0.13200000000000001</v>
      </c>
      <c r="AJ7" s="25" t="str" cm="1">
        <f t="array" ref="AJ7">IF(SUMPRODUCT(--(NOT(ISERR(SEARCH({"Cloud","Cluster","Container","Image","Instance","Pod","Snapshot","Volume"},AC7)))))&gt;0,"1","0")</f>
        <v>0</v>
      </c>
      <c r="AK7" s="25">
        <f>IF(AJ7="1",'TOP 10 TECHNIQUES'!C$18,0)</f>
        <v>0</v>
      </c>
      <c r="AL7" s="25" t="str" cm="1">
        <f t="array" ref="AL7">IF(SUMPRODUCT(--(NOT(ISERR(SEARCH({"Drive","Firmware","Host","Kernel"},AC7)))))&gt;0,"1","0")</f>
        <v>0</v>
      </c>
      <c r="AM7" s="25">
        <f>IF(AL7="1",'TOP 10 TECHNIQUES'!C$19,0)</f>
        <v>0</v>
      </c>
      <c r="AN7" s="58">
        <v>6</v>
      </c>
      <c r="AO7" s="51">
        <v>1</v>
      </c>
      <c r="AP7" s="25">
        <f>parameters!$J$21*Table1[[#This Row],[TAT Utility]]+parameters!$J$22*Table1[[#This Row],[Count Utility]]</f>
        <v>0.4815166666666667</v>
      </c>
      <c r="AQ7" s="25">
        <f>(Table1[[#This Row],[Total Top Att&amp;ck Score ]]-parameters!$D$19)/(parameters!$D$20-parameters!$D$19)</f>
        <v>0.93838888888888894</v>
      </c>
      <c r="AR7" s="25">
        <f>IF(Table1[[#This Row],[TAT Utility (unclipped)]]&gt;1,1, IF(Table1[[#This Row],[TAT Utility (unclipped)]]&lt;0,0, Table1[[#This Row],[TAT Utility (unclipped)]]) )</f>
        <v>0.93838888888888894</v>
      </c>
      <c r="AS7" s="25">
        <f>(Table1[[#This Row],[Ransomware (Total '# of ATT&amp;CK Observations)]]-parameters!$D$21)/(parameters!$D$22-parameters!$D$21)</f>
        <v>0.2857142857142857</v>
      </c>
      <c r="AT7" s="25">
        <f>IF(Table1[[#This Row],[Count Utility (unclipped)]]&gt;1,1, IF(Table1[[#This Row],[Count Utility (unclipped)]]&lt;0,0, Table1[[#This Row],[Count Utility (unclipped)]]) )</f>
        <v>0.2857142857142857</v>
      </c>
      <c r="AU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 spans="1:47" ht="48" x14ac:dyDescent="0.2">
      <c r="A8" s="25">
        <f>parameters!$J$21*Table1[[#This Row],[TAT Utility]]+parameters!$J$22*Table1[[#This Row],[Count Utility]]</f>
        <v>0.37170000000000003</v>
      </c>
      <c r="B8" s="25">
        <f t="shared" si="0"/>
        <v>2.7170000000000001</v>
      </c>
      <c r="C8" s="25" t="s">
        <v>108</v>
      </c>
      <c r="D8" s="25" t="s">
        <v>109</v>
      </c>
      <c r="E8" s="25" t="s">
        <v>89</v>
      </c>
      <c r="F8" s="51">
        <v>7</v>
      </c>
      <c r="G8" s="51">
        <v>5</v>
      </c>
      <c r="H8" s="25">
        <f>parameters!$J$10*Table1[[#This Row],[Before Utility]]+parameters!$J$11*Table1[[#This Row],[After Utility]]</f>
        <v>0.6</v>
      </c>
      <c r="I8">
        <f>(Table1[[#This Row],[Num. TID Before]]-parameters!$D$8)/(parameters!$D$9-parameters!$D$8)</f>
        <v>0.7</v>
      </c>
      <c r="J8">
        <f>IF(Table1[[#This Row],[Before Utility (unclipped)]]&gt;1,1, IF(Table1[[#This Row],[Before Utility (unclipped)]]&lt;0,0, Table1[[#This Row],[Before Utility (unclipped)]]))</f>
        <v>0.7</v>
      </c>
      <c r="K8">
        <f>(Table1[[#This Row],[Num. TID After]]-parameters!$D$10)/(parameters!$D$11-parameters!$D$10)</f>
        <v>0.5</v>
      </c>
      <c r="L8">
        <f>IF(Table1[[#This Row],[After Utility (unclipped)]]&gt;1,1, IF(Table1[[#This Row],[After Utility (unclipped)]]&lt;0,0, Table1[[#This Row],[After Utility (unclipped)]]))</f>
        <v>0.5</v>
      </c>
      <c r="M8" s="25">
        <v>1</v>
      </c>
      <c r="N8" s="51">
        <v>0</v>
      </c>
      <c r="O8" s="51">
        <v>24</v>
      </c>
      <c r="P8" s="51">
        <v>12</v>
      </c>
      <c r="Q8" s="51">
        <v>7</v>
      </c>
      <c r="R8" s="52" t="s">
        <v>110</v>
      </c>
      <c r="S8" s="51">
        <v>10</v>
      </c>
      <c r="T8" s="51" t="s">
        <v>111</v>
      </c>
      <c r="U8" s="51">
        <v>15</v>
      </c>
      <c r="V8" s="25">
        <f>parameters!$J$4*Table1[[#This Row],[Mitigations Utility]] + parameters!$J$5*Table1[[#This Row],[Detections Utility]]</f>
        <v>0.44285714285714284</v>
      </c>
      <c r="W8">
        <f>SUM(Table1[[#This Row],[Num. 800-53 (r5)]],Table1[[#This Row],[Num. CIS Controls]])</f>
        <v>25</v>
      </c>
      <c r="X8">
        <f>(Table1[[#This Row],[Total Mitigations]]-parameters!$D$2)/(parameters!$D$3-parameters!$D$2)</f>
        <v>0.45454545454545453</v>
      </c>
      <c r="Y8">
        <f>IF(Table1[[#This Row],[Mitigations Utility (unclipped)]]&gt;1,1, IF(Table1[[#This Row],[Mitigations Utility (unclipped)]]&lt;0,0, Table1[[#This Row],[Mitigations Utility (unclipped)]]) )</f>
        <v>0.45454545454545453</v>
      </c>
      <c r="Z8">
        <f>SUM(Table1[[#This Row],[Num. CAR]:[Num. Splunk]])</f>
        <v>43</v>
      </c>
      <c r="AA8">
        <f>(Table1[[#This Row],[Total Detections]]-parameters!$D$4)/(parameters!$D$5-parameters!$D$4)</f>
        <v>0.43</v>
      </c>
      <c r="AB8">
        <f>IF(Table1[[#This Row],[Detections Utility (unclipped)]]&gt;1,1, IF(Table1[[#This Row],[Detections Utility (unclipped)]]&lt;0,0, Table1[[#This Row],[Detections Utility (unclipped)]]) )</f>
        <v>0.43</v>
      </c>
      <c r="AC8" s="29" t="s">
        <v>112</v>
      </c>
      <c r="AD8" s="25" t="str" cm="1">
        <f t="array" ref="AD8">IF(SUMPRODUCT(--(NOT(ISERR(SEARCH({"Process","Command","Script","WMI","Module","Pipe","Service"},AC8)))))&gt;0,"1","0")</f>
        <v>1</v>
      </c>
      <c r="AE8" s="25">
        <f>IF(AD8="1",'TOP 10 TECHNIQUES'!C$15,0)</f>
        <v>0.19800000000000001</v>
      </c>
      <c r="AF8" s="25" t="str" cm="1">
        <f t="array" ref="AF8">IF(SUMPRODUCT(--(NOT(ISERR(SEARCH({"Network","Firewall"},AC8)))))&gt;0,"1","0")</f>
        <v>0</v>
      </c>
      <c r="AG8" s="25">
        <f>IF(AF8="1",'TOP 10 TECHNIQUES'!C$16,0)</f>
        <v>0</v>
      </c>
      <c r="AH8" s="25" t="str" cm="1">
        <f t="array" ref="AH8">IF(SUMPRODUCT(--(NOT(ISERR(SEARCH({"File","Group","Logon","Schedule","User","Registry","Active","Application"},AC8)))))&gt;0,"1","0")</f>
        <v>1</v>
      </c>
      <c r="AI8" s="25">
        <f>IF(AH8="1",'TOP 10 TECHNIQUES'!C$17,0)</f>
        <v>0.13200000000000001</v>
      </c>
      <c r="AJ8" s="25" t="str" cm="1">
        <f t="array" ref="AJ8">IF(SUMPRODUCT(--(NOT(ISERR(SEARCH({"Cloud","Cluster","Container","Image","Instance","Pod","Snapshot","Volume"},AC8)))))&gt;0,"1","0")</f>
        <v>0</v>
      </c>
      <c r="AK8" s="25">
        <f>IF(AJ8="1",'TOP 10 TECHNIQUES'!C$18,0)</f>
        <v>0</v>
      </c>
      <c r="AL8" s="25" t="str" cm="1">
        <f t="array" ref="AL8">IF(SUMPRODUCT(--(NOT(ISERR(SEARCH({"Drive","Firmware","Host","Kernel"},AC8)))))&gt;0,"1","0")</f>
        <v>0</v>
      </c>
      <c r="AM8" s="25">
        <f>IF(AL8="1",'TOP 10 TECHNIQUES'!C$19,0)</f>
        <v>0</v>
      </c>
      <c r="AN8" s="58">
        <v>3</v>
      </c>
      <c r="AO8" s="51">
        <v>1</v>
      </c>
      <c r="AP8" s="25">
        <f>parameters!$J$21*Table1[[#This Row],[TAT Utility]]+parameters!$J$22*Table1[[#This Row],[Count Utility]]</f>
        <v>0.37170000000000003</v>
      </c>
      <c r="AQ8" s="25">
        <f>(Table1[[#This Row],[Total Top Att&amp;ck Score ]]-parameters!$D$19)/(parameters!$D$20-parameters!$D$19)</f>
        <v>0.90566666666666673</v>
      </c>
      <c r="AR8" s="25">
        <f>IF(Table1[[#This Row],[TAT Utility (unclipped)]]&gt;1,1, IF(Table1[[#This Row],[TAT Utility (unclipped)]]&lt;0,0, Table1[[#This Row],[TAT Utility (unclipped)]]) )</f>
        <v>0.90566666666666673</v>
      </c>
      <c r="AS8" s="25">
        <f>(Table1[[#This Row],[Ransomware (Total '# of ATT&amp;CK Observations)]]-parameters!$D$21)/(parameters!$D$22-parameters!$D$21)</f>
        <v>0.14285714285714285</v>
      </c>
      <c r="AT8" s="25">
        <f>IF(Table1[[#This Row],[Count Utility (unclipped)]]&gt;1,1, IF(Table1[[#This Row],[Count Utility (unclipped)]]&lt;0,0, Table1[[#This Row],[Count Utility (unclipped)]]) )</f>
        <v>0.14285714285714285</v>
      </c>
      <c r="AU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 spans="1:47" ht="32" x14ac:dyDescent="0.2">
      <c r="A9" s="25">
        <f>parameters!$J$21*Table1[[#This Row],[TAT Utility]]+parameters!$J$22*Table1[[#This Row],[Count Utility]]</f>
        <v>0.39057857142857144</v>
      </c>
      <c r="B9" s="25">
        <f t="shared" si="0"/>
        <v>2.2391190476190475</v>
      </c>
      <c r="C9" s="25" t="s">
        <v>113</v>
      </c>
      <c r="D9" s="25" t="s">
        <v>114</v>
      </c>
      <c r="E9" s="25" t="s">
        <v>89</v>
      </c>
      <c r="F9" s="51">
        <v>3</v>
      </c>
      <c r="G9" s="51">
        <v>6</v>
      </c>
      <c r="H9" s="25">
        <f>parameters!$J$10*Table1[[#This Row],[Before Utility]]+parameters!$J$11*Table1[[#This Row],[After Utility]]</f>
        <v>0.44999999999999996</v>
      </c>
      <c r="I9">
        <f>(Table1[[#This Row],[Num. TID Before]]-parameters!$D$8)/(parameters!$D$9-parameters!$D$8)</f>
        <v>0.3</v>
      </c>
      <c r="J9">
        <f>IF(Table1[[#This Row],[Before Utility (unclipped)]]&gt;1,1, IF(Table1[[#This Row],[Before Utility (unclipped)]]&lt;0,0, Table1[[#This Row],[Before Utility (unclipped)]]))</f>
        <v>0.3</v>
      </c>
      <c r="K9">
        <f>(Table1[[#This Row],[Num. TID After]]-parameters!$D$10)/(parameters!$D$11-parameters!$D$10)</f>
        <v>0.6</v>
      </c>
      <c r="L9">
        <f>IF(Table1[[#This Row],[After Utility (unclipped)]]&gt;1,1, IF(Table1[[#This Row],[After Utility (unclipped)]]&lt;0,0, Table1[[#This Row],[After Utility (unclipped)]]))</f>
        <v>0.6</v>
      </c>
      <c r="M9" s="44">
        <v>1</v>
      </c>
      <c r="N9" s="51">
        <v>0</v>
      </c>
      <c r="O9" s="51">
        <v>21</v>
      </c>
      <c r="P9" s="51">
        <v>7</v>
      </c>
      <c r="Q9" s="51">
        <v>18</v>
      </c>
      <c r="R9" s="52" t="s">
        <v>115</v>
      </c>
      <c r="S9" s="51">
        <v>9</v>
      </c>
      <c r="T9" s="51" t="s">
        <v>116</v>
      </c>
      <c r="U9" s="51">
        <v>12</v>
      </c>
      <c r="V9" s="25">
        <f>parameters!$J$4*Table1[[#This Row],[Mitigations Utility]] + parameters!$J$5*Table1[[#This Row],[Detections Utility]]</f>
        <v>0.41904761904761906</v>
      </c>
      <c r="W9">
        <f>SUM(Table1[[#This Row],[Num. 800-53 (r5)]],Table1[[#This Row],[Num. CIS Controls]])</f>
        <v>21</v>
      </c>
      <c r="X9">
        <f>(Table1[[#This Row],[Total Mitigations]]-parameters!$D$2)/(parameters!$D$3-parameters!$D$2)</f>
        <v>0.38181818181818183</v>
      </c>
      <c r="Y9">
        <f>IF(Table1[[#This Row],[Mitigations Utility (unclipped)]]&gt;1,1, IF(Table1[[#This Row],[Mitigations Utility (unclipped)]]&lt;0,0, Table1[[#This Row],[Mitigations Utility (unclipped)]]) )</f>
        <v>0.38181818181818183</v>
      </c>
      <c r="Z9">
        <f>SUM(Table1[[#This Row],[Num. CAR]:[Num. Splunk]])</f>
        <v>46</v>
      </c>
      <c r="AA9">
        <f>(Table1[[#This Row],[Total Detections]]-parameters!$D$4)/(parameters!$D$5-parameters!$D$4)</f>
        <v>0.46</v>
      </c>
      <c r="AB9">
        <f>IF(Table1[[#This Row],[Detections Utility (unclipped)]]&gt;1,1, IF(Table1[[#This Row],[Detections Utility (unclipped)]]&lt;0,0, Table1[[#This Row],[Detections Utility (unclipped)]]) )</f>
        <v>0.46</v>
      </c>
      <c r="AC9" s="29" t="s">
        <v>117</v>
      </c>
      <c r="AD9" s="25" t="str" cm="1">
        <f t="array" ref="AD9">IF(SUMPRODUCT(--(NOT(ISERR(SEARCH({"Process","Command","Script","WMI","Module","Pipe","Service"},AC9)))))&gt;0,"1","0")</f>
        <v>1</v>
      </c>
      <c r="AE9" s="25">
        <f>IF(AD9="1",'TOP 10 TECHNIQUES'!C$15,0)</f>
        <v>0.19800000000000001</v>
      </c>
      <c r="AF9" s="25" t="str" cm="1">
        <f t="array" ref="AF9">IF(SUMPRODUCT(--(NOT(ISERR(SEARCH({"Network","Firewall"},AC9)))))&gt;0,"1","0")</f>
        <v>0</v>
      </c>
      <c r="AG9" s="25">
        <f>IF(AF9="1",'TOP 10 TECHNIQUES'!C$16,0)</f>
        <v>0</v>
      </c>
      <c r="AH9" s="25" t="str" cm="1">
        <f t="array" ref="AH9">IF(SUMPRODUCT(--(NOT(ISERR(SEARCH({"File","Group","Logon","Schedule","User","Registry","Active","Application"},AC9)))))&gt;0,"1","0")</f>
        <v>0</v>
      </c>
      <c r="AI9" s="25">
        <f>IF(AH9="1",'TOP 10 TECHNIQUES'!C$17,0)</f>
        <v>0</v>
      </c>
      <c r="AJ9" s="25" t="str" cm="1">
        <f t="array" ref="AJ9">IF(SUMPRODUCT(--(NOT(ISERR(SEARCH({"Cloud","Cluster","Container","Image","Instance","Pod","Snapshot","Volume"},AC9)))))&gt;0,"1","0")</f>
        <v>0</v>
      </c>
      <c r="AK9" s="25">
        <f>IF(AJ9="1",'TOP 10 TECHNIQUES'!C$18,0)</f>
        <v>0</v>
      </c>
      <c r="AL9" s="25" t="str" cm="1">
        <f t="array" ref="AL9">IF(SUMPRODUCT(--(NOT(ISERR(SEARCH({"Drive","Firmware","Host","Kernel"},AC9)))))&gt;0,"1","0")</f>
        <v>0</v>
      </c>
      <c r="AM9" s="25">
        <f>IF(AL9="1",'TOP 10 TECHNIQUES'!C$19,0)</f>
        <v>0</v>
      </c>
      <c r="AN9" s="59">
        <v>5</v>
      </c>
      <c r="AO9" s="51">
        <v>1</v>
      </c>
      <c r="AP9" s="25">
        <f>parameters!$J$21*Table1[[#This Row],[TAT Utility]]+parameters!$J$22*Table1[[#This Row],[Count Utility]]</f>
        <v>0.39057857142857144</v>
      </c>
      <c r="AQ9" s="25">
        <f>(Table1[[#This Row],[Total Top Att&amp;ck Score ]]-parameters!$D$19)/(parameters!$D$20-parameters!$D$19)</f>
        <v>0.74637301587301585</v>
      </c>
      <c r="AR9" s="25">
        <f>IF(Table1[[#This Row],[TAT Utility (unclipped)]]&gt;1,1, IF(Table1[[#This Row],[TAT Utility (unclipped)]]&lt;0,0, Table1[[#This Row],[TAT Utility (unclipped)]]) )</f>
        <v>0.74637301587301585</v>
      </c>
      <c r="AS9" s="25">
        <f>(Table1[[#This Row],[Ransomware (Total '# of ATT&amp;CK Observations)]]-parameters!$D$21)/(parameters!$D$22-parameters!$D$21)</f>
        <v>0.23809523809523808</v>
      </c>
      <c r="AT9" s="25">
        <f>IF(Table1[[#This Row],[Count Utility (unclipped)]]&gt;1,1, IF(Table1[[#This Row],[Count Utility (unclipped)]]&lt;0,0, Table1[[#This Row],[Count Utility (unclipped)]]) )</f>
        <v>0.23809523809523808</v>
      </c>
      <c r="AU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 spans="1:47" x14ac:dyDescent="0.2">
      <c r="A10" s="25">
        <f>parameters!$J$21*Table1[[#This Row],[TAT Utility]]+parameters!$J$22*Table1[[#This Row],[Count Utility]]</f>
        <v>0.4386228571428572</v>
      </c>
      <c r="B10" s="25">
        <f t="shared" si="0"/>
        <v>1.7195619047619051</v>
      </c>
      <c r="C10" s="25" t="s">
        <v>118</v>
      </c>
      <c r="D10" s="25" t="s">
        <v>119</v>
      </c>
      <c r="E10" s="25" t="s">
        <v>89</v>
      </c>
      <c r="F10" s="51">
        <v>1</v>
      </c>
      <c r="G10" s="51">
        <v>1</v>
      </c>
      <c r="H10" s="25">
        <f>parameters!$J$10*Table1[[#This Row],[Before Utility]]+parameters!$J$11*Table1[[#This Row],[After Utility]]</f>
        <v>0.1</v>
      </c>
      <c r="I10">
        <f>(Table1[[#This Row],[Num. TID Before]]-parameters!$D$8)/(parameters!$D$9-parameters!$D$8)</f>
        <v>0.1</v>
      </c>
      <c r="J10">
        <f>IF(Table1[[#This Row],[Before Utility (unclipped)]]&gt;1,1, IF(Table1[[#This Row],[Before Utility (unclipped)]]&lt;0,0, Table1[[#This Row],[Before Utility (unclipped)]]))</f>
        <v>0.1</v>
      </c>
      <c r="K10">
        <f>(Table1[[#This Row],[Num. TID After]]-parameters!$D$10)/(parameters!$D$11-parameters!$D$10)</f>
        <v>0.1</v>
      </c>
      <c r="L10">
        <f>IF(Table1[[#This Row],[After Utility (unclipped)]]&gt;1,1, IF(Table1[[#This Row],[After Utility (unclipped)]]&lt;0,0, Table1[[#This Row],[After Utility (unclipped)]]))</f>
        <v>0.1</v>
      </c>
      <c r="M10" s="44">
        <v>1</v>
      </c>
      <c r="N10" s="51">
        <v>1</v>
      </c>
      <c r="O10" s="51">
        <v>34</v>
      </c>
      <c r="P10" s="51">
        <v>12</v>
      </c>
      <c r="Q10" s="51">
        <v>3</v>
      </c>
      <c r="R10" s="53" t="s">
        <v>120</v>
      </c>
      <c r="S10" s="51">
        <v>7</v>
      </c>
      <c r="T10" s="51" t="s">
        <v>121</v>
      </c>
      <c r="U10" s="51">
        <v>12</v>
      </c>
      <c r="V10" s="25">
        <f>parameters!$J$4*Table1[[#This Row],[Mitigations Utility]] + parameters!$J$5*Table1[[#This Row],[Detections Utility]]</f>
        <v>0.41904761904761906</v>
      </c>
      <c r="W10">
        <f>SUM(Table1[[#This Row],[Num. 800-53 (r5)]],Table1[[#This Row],[Num. CIS Controls]])</f>
        <v>19</v>
      </c>
      <c r="X10">
        <f>(Table1[[#This Row],[Total Mitigations]]-parameters!$D$2)/(parameters!$D$3-parameters!$D$2)</f>
        <v>0.34545454545454546</v>
      </c>
      <c r="Y10">
        <f>IF(Table1[[#This Row],[Mitigations Utility (unclipped)]]&gt;1,1, IF(Table1[[#This Row],[Mitigations Utility (unclipped)]]&lt;0,0, Table1[[#This Row],[Mitigations Utility (unclipped)]]) )</f>
        <v>0.34545454545454546</v>
      </c>
      <c r="Z10">
        <f>SUM(Table1[[#This Row],[Num. CAR]:[Num. Splunk]])</f>
        <v>50</v>
      </c>
      <c r="AA10">
        <f>(Table1[[#This Row],[Total Detections]]-parameters!$D$4)/(parameters!$D$5-parameters!$D$4)</f>
        <v>0.5</v>
      </c>
      <c r="AB10">
        <f>IF(Table1[[#This Row],[Detections Utility (unclipped)]]&gt;1,1, IF(Table1[[#This Row],[Detections Utility (unclipped)]]&lt;0,0, Table1[[#This Row],[Detections Utility (unclipped)]]) )</f>
        <v>0.5</v>
      </c>
      <c r="AC10" s="29" t="s">
        <v>122</v>
      </c>
      <c r="AD10" s="25" t="str" cm="1">
        <f t="array" ref="AD10">IF(SUMPRODUCT(--(NOT(ISERR(SEARCH({"Process","Command","Script","WMI","Module","Pipe","Service"},AC10)))))&gt;0,"1","0")</f>
        <v>0</v>
      </c>
      <c r="AE10" s="25">
        <f>IF(AD10="1",'TOP 10 TECHNIQUES'!C$15,0)</f>
        <v>0</v>
      </c>
      <c r="AF10" s="25" t="str" cm="1">
        <f t="array" ref="AF10">IF(SUMPRODUCT(--(NOT(ISERR(SEARCH({"Network","Firewall"},AC10)))))&gt;0,"1","0")</f>
        <v>0</v>
      </c>
      <c r="AG10" s="25">
        <f>IF(AF10="1",'TOP 10 TECHNIQUES'!C$16,0)</f>
        <v>0</v>
      </c>
      <c r="AH10" s="25" t="str" cm="1">
        <f t="array" ref="AH10">IF(SUMPRODUCT(--(NOT(ISERR(SEARCH({"File","Group","Logon","Schedule","User","Registry","Active","Application"},AC10)))))&gt;0,"1","0")</f>
        <v>1</v>
      </c>
      <c r="AI10" s="25">
        <f>IF(AH10="1",'TOP 10 TECHNIQUES'!C$17,0)</f>
        <v>0.13200000000000001</v>
      </c>
      <c r="AJ10" s="25" t="str" cm="1">
        <f t="array" ref="AJ10">IF(SUMPRODUCT(--(NOT(ISERR(SEARCH({"Cloud","Cluster","Container","Image","Instance","Pod","Snapshot","Volume"},AC10)))))&gt;0,"1","0")</f>
        <v>0</v>
      </c>
      <c r="AK10" s="25">
        <f>IF(AJ10="1",'TOP 10 TECHNIQUES'!C$18,0)</f>
        <v>0</v>
      </c>
      <c r="AL10" s="25" t="str" cm="1">
        <f t="array" ref="AL10">IF(SUMPRODUCT(--(NOT(ISERR(SEARCH({"Drive","Firmware","Host","Kernel"},AC10)))))&gt;0,"1","0")</f>
        <v>0</v>
      </c>
      <c r="AM10" s="25">
        <f>IF(AL10="1",'TOP 10 TECHNIQUES'!C$19,0)</f>
        <v>0</v>
      </c>
      <c r="AN10" s="59">
        <v>8</v>
      </c>
      <c r="AO10" s="51">
        <v>1</v>
      </c>
      <c r="AP10" s="25">
        <f>parameters!$J$21*Table1[[#This Row],[TAT Utility]]+parameters!$J$22*Table1[[#This Row],[Count Utility]]</f>
        <v>0.4386228571428572</v>
      </c>
      <c r="AQ10" s="25">
        <f>(Table1[[#This Row],[Total Top Att&amp;ck Score ]]-parameters!$D$19)/(parameters!$D$20-parameters!$D$19)</f>
        <v>0.57318730158730169</v>
      </c>
      <c r="AR10" s="25">
        <f>IF(Table1[[#This Row],[TAT Utility (unclipped)]]&gt;1,1, IF(Table1[[#This Row],[TAT Utility (unclipped)]]&lt;0,0, Table1[[#This Row],[TAT Utility (unclipped)]]) )</f>
        <v>0.57318730158730169</v>
      </c>
      <c r="AS10" s="25">
        <f>(Table1[[#This Row],[Ransomware (Total '# of ATT&amp;CK Observations)]]-parameters!$D$21)/(parameters!$D$22-parameters!$D$21)</f>
        <v>0.38095238095238093</v>
      </c>
      <c r="AT10" s="25">
        <f>IF(Table1[[#This Row],[Count Utility (unclipped)]]&gt;1,1, IF(Table1[[#This Row],[Count Utility (unclipped)]]&lt;0,0, Table1[[#This Row],[Count Utility (unclipped)]]) )</f>
        <v>0.38095238095238093</v>
      </c>
      <c r="AU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 spans="1:47" ht="48" x14ac:dyDescent="0.2">
      <c r="A11" s="25">
        <f>parameters!$J$21*Table1[[#This Row],[TAT Utility]]+parameters!$J$22*Table1[[#This Row],[Count Utility]]</f>
        <v>0.34803333333333336</v>
      </c>
      <c r="B11" s="25">
        <f t="shared" si="0"/>
        <v>2.1470000000000002</v>
      </c>
      <c r="C11" s="25" t="s">
        <v>123</v>
      </c>
      <c r="D11" s="25" t="s">
        <v>124</v>
      </c>
      <c r="E11" s="25" t="s">
        <v>89</v>
      </c>
      <c r="F11" s="51">
        <v>2</v>
      </c>
      <c r="G11" s="51">
        <v>2</v>
      </c>
      <c r="H11" s="25">
        <f>parameters!$J$10*Table1[[#This Row],[Before Utility]]+parameters!$J$11*Table1[[#This Row],[After Utility]]</f>
        <v>0.2</v>
      </c>
      <c r="I11">
        <f>(Table1[[#This Row],[Num. TID Before]]-parameters!$D$8)/(parameters!$D$9-parameters!$D$8)</f>
        <v>0.2</v>
      </c>
      <c r="J11">
        <f>IF(Table1[[#This Row],[Before Utility (unclipped)]]&gt;1,1, IF(Table1[[#This Row],[Before Utility (unclipped)]]&lt;0,0, Table1[[#This Row],[Before Utility (unclipped)]]))</f>
        <v>0.2</v>
      </c>
      <c r="K11">
        <f>(Table1[[#This Row],[Num. TID After]]-parameters!$D$10)/(parameters!$D$11-parameters!$D$10)</f>
        <v>0.2</v>
      </c>
      <c r="L11">
        <f>IF(Table1[[#This Row],[After Utility (unclipped)]]&gt;1,1, IF(Table1[[#This Row],[After Utility (unclipped)]]&lt;0,0, Table1[[#This Row],[After Utility (unclipped)]]))</f>
        <v>0.2</v>
      </c>
      <c r="M11" s="44">
        <v>1</v>
      </c>
      <c r="N11" s="51">
        <v>0</v>
      </c>
      <c r="O11" s="51">
        <v>0</v>
      </c>
      <c r="P11" s="51">
        <v>15</v>
      </c>
      <c r="Q11" s="51">
        <v>6</v>
      </c>
      <c r="R11" s="52" t="s">
        <v>125</v>
      </c>
      <c r="S11" s="51">
        <v>12</v>
      </c>
      <c r="T11" s="52" t="s">
        <v>126</v>
      </c>
      <c r="U11" s="51">
        <v>21</v>
      </c>
      <c r="V11" s="25">
        <f>parameters!$J$4*Table1[[#This Row],[Mitigations Utility]] + parameters!$J$5*Table1[[#This Row],[Detections Utility]]</f>
        <v>0.41428571428571426</v>
      </c>
      <c r="W11">
        <f>SUM(Table1[[#This Row],[Num. 800-53 (r5)]],Table1[[#This Row],[Num. CIS Controls]])</f>
        <v>33</v>
      </c>
      <c r="X11">
        <f>(Table1[[#This Row],[Total Mitigations]]-parameters!$D$2)/(parameters!$D$3-parameters!$D$2)</f>
        <v>0.6</v>
      </c>
      <c r="Y11">
        <f>IF(Table1[[#This Row],[Mitigations Utility (unclipped)]]&gt;1,1, IF(Table1[[#This Row],[Mitigations Utility (unclipped)]]&lt;0,0, Table1[[#This Row],[Mitigations Utility (unclipped)]]) )</f>
        <v>0.6</v>
      </c>
      <c r="Z11">
        <f>SUM(Table1[[#This Row],[Num. CAR]:[Num. Splunk]])</f>
        <v>21</v>
      </c>
      <c r="AA11">
        <f>(Table1[[#This Row],[Total Detections]]-parameters!$D$4)/(parameters!$D$5-parameters!$D$4)</f>
        <v>0.21</v>
      </c>
      <c r="AB11">
        <f>IF(Table1[[#This Row],[Detections Utility (unclipped)]]&gt;1,1, IF(Table1[[#This Row],[Detections Utility (unclipped)]]&lt;0,0, Table1[[#This Row],[Detections Utility (unclipped)]]) )</f>
        <v>0.21</v>
      </c>
      <c r="AC11" s="29" t="s">
        <v>127</v>
      </c>
      <c r="AD11" s="25" t="str" cm="1">
        <f t="array" ref="AD11">IF(SUMPRODUCT(--(NOT(ISERR(SEARCH({"Process","Command","Script","WMI","Module","Pipe","Service"},AC11)))))&gt;0,"1","0")</f>
        <v>1</v>
      </c>
      <c r="AE11" s="25">
        <f>IF(AD11="1",'TOP 10 TECHNIQUES'!C$15,0)</f>
        <v>0.19800000000000001</v>
      </c>
      <c r="AF11" s="25" t="str" cm="1">
        <f t="array" ref="AF11">IF(SUMPRODUCT(--(NOT(ISERR(SEARCH({"Network","Firewall"},AC11)))))&gt;0,"1","0")</f>
        <v>0</v>
      </c>
      <c r="AG11" s="25">
        <f>IF(AF11="1",'TOP 10 TECHNIQUES'!C$16,0)</f>
        <v>0</v>
      </c>
      <c r="AH11" s="25" t="str" cm="1">
        <f t="array" ref="AH11">IF(SUMPRODUCT(--(NOT(ISERR(SEARCH({"File","Group","Logon","Schedule","User","Registry","Active","Application"},AC11)))))&gt;0,"1","0")</f>
        <v>1</v>
      </c>
      <c r="AI11" s="25">
        <f>IF(AH11="1",'TOP 10 TECHNIQUES'!C$17,0)</f>
        <v>0.13200000000000001</v>
      </c>
      <c r="AJ11" s="25" t="str" cm="1">
        <f t="array" ref="AJ11">IF(SUMPRODUCT(--(NOT(ISERR(SEARCH({"Cloud","Cluster","Container","Image","Instance","Pod","Snapshot","Volume"},AC11)))))&gt;0,"1","0")</f>
        <v>0</v>
      </c>
      <c r="AK11" s="25">
        <f>IF(AJ11="1",'TOP 10 TECHNIQUES'!C$18,0)</f>
        <v>0</v>
      </c>
      <c r="AL11" s="25" t="str" cm="1">
        <f t="array" ref="AL11">IF(SUMPRODUCT(--(NOT(ISERR(SEARCH({"Drive","Firmware","Host","Kernel"},AC11)))))&gt;0,"1","0")</f>
        <v>0</v>
      </c>
      <c r="AM11" s="25">
        <f>IF(AL11="1",'TOP 10 TECHNIQUES'!C$19,0)</f>
        <v>0</v>
      </c>
      <c r="AN11" s="60">
        <v>4</v>
      </c>
      <c r="AO11" s="51">
        <v>1</v>
      </c>
      <c r="AP11" s="25">
        <f>parameters!$J$21*Table1[[#This Row],[TAT Utility]]+parameters!$J$22*Table1[[#This Row],[Count Utility]]</f>
        <v>0.34803333333333336</v>
      </c>
      <c r="AQ11" s="25">
        <f>(Table1[[#This Row],[Total Top Att&amp;ck Score ]]-parameters!$D$19)/(parameters!$D$20-parameters!$D$19)</f>
        <v>0.71566666666666678</v>
      </c>
      <c r="AR11" s="25">
        <f>IF(Table1[[#This Row],[TAT Utility (unclipped)]]&gt;1,1, IF(Table1[[#This Row],[TAT Utility (unclipped)]]&lt;0,0, Table1[[#This Row],[TAT Utility (unclipped)]]) )</f>
        <v>0.71566666666666678</v>
      </c>
      <c r="AS11" s="25">
        <f>(Table1[[#This Row],[Ransomware (Total '# of ATT&amp;CK Observations)]]-parameters!$D$21)/(parameters!$D$22-parameters!$D$21)</f>
        <v>0.19047619047619047</v>
      </c>
      <c r="AT11" s="25">
        <f>IF(Table1[[#This Row],[Count Utility (unclipped)]]&gt;1,1, IF(Table1[[#This Row],[Count Utility (unclipped)]]&lt;0,0, Table1[[#This Row],[Count Utility (unclipped)]]) )</f>
        <v>0.19047619047619047</v>
      </c>
      <c r="AU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 spans="1:47" ht="96" x14ac:dyDescent="0.2">
      <c r="A12" s="25">
        <f>parameters!$J$21*Table1[[#This Row],[TAT Utility]]+parameters!$J$22*Table1[[#This Row],[Count Utility]]</f>
        <v>0.24355380952380951</v>
      </c>
      <c r="B12" s="25">
        <f t="shared" si="0"/>
        <v>2.1022047619047619</v>
      </c>
      <c r="C12" s="25" t="s">
        <v>128</v>
      </c>
      <c r="D12" s="25" t="s">
        <v>129</v>
      </c>
      <c r="E12" s="25" t="s">
        <v>89</v>
      </c>
      <c r="F12" s="51">
        <v>4</v>
      </c>
      <c r="G12" s="51">
        <v>3</v>
      </c>
      <c r="H12" s="25">
        <f>parameters!$J$10*Table1[[#This Row],[Before Utility]]+parameters!$J$11*Table1[[#This Row],[After Utility]]</f>
        <v>0.35</v>
      </c>
      <c r="I12">
        <f>(Table1[[#This Row],[Num. TID Before]]-parameters!$D$8)/(parameters!$D$9-parameters!$D$8)</f>
        <v>0.4</v>
      </c>
      <c r="J12">
        <f>IF(Table1[[#This Row],[Before Utility (unclipped)]]&gt;1,1, IF(Table1[[#This Row],[Before Utility (unclipped)]]&lt;0,0, Table1[[#This Row],[Before Utility (unclipped)]]))</f>
        <v>0.4</v>
      </c>
      <c r="K12">
        <f>(Table1[[#This Row],[Num. TID After]]-parameters!$D$10)/(parameters!$D$11-parameters!$D$10)</f>
        <v>0.3</v>
      </c>
      <c r="L12">
        <f>IF(Table1[[#This Row],[After Utility (unclipped)]]&gt;1,1, IF(Table1[[#This Row],[After Utility (unclipped)]]&lt;0,0, Table1[[#This Row],[After Utility (unclipped)]]))</f>
        <v>0.3</v>
      </c>
      <c r="M12" s="44">
        <v>1</v>
      </c>
      <c r="N12" s="51">
        <v>0</v>
      </c>
      <c r="O12" s="51">
        <v>5</v>
      </c>
      <c r="P12" s="51">
        <v>6</v>
      </c>
      <c r="Q12" s="51">
        <v>2</v>
      </c>
      <c r="R12" s="52" t="s">
        <v>130</v>
      </c>
      <c r="S12" s="51">
        <v>17</v>
      </c>
      <c r="T12" s="52" t="s">
        <v>131</v>
      </c>
      <c r="U12" s="51">
        <v>19</v>
      </c>
      <c r="V12" s="25">
        <f>parameters!$J$4*Table1[[#This Row],[Mitigations Utility]] + parameters!$J$5*Table1[[#This Row],[Detections Utility]]</f>
        <v>0.40476190476190477</v>
      </c>
      <c r="W12">
        <f>SUM(Table1[[#This Row],[Num. 800-53 (r5)]],Table1[[#This Row],[Num. CIS Controls]])</f>
        <v>36</v>
      </c>
      <c r="X12">
        <f>(Table1[[#This Row],[Total Mitigations]]-parameters!$D$2)/(parameters!$D$3-parameters!$D$2)</f>
        <v>0.65454545454545454</v>
      </c>
      <c r="Y12">
        <f>IF(Table1[[#This Row],[Mitigations Utility (unclipped)]]&gt;1,1, IF(Table1[[#This Row],[Mitigations Utility (unclipped)]]&lt;0,0, Table1[[#This Row],[Mitigations Utility (unclipped)]]) )</f>
        <v>0.65454545454545454</v>
      </c>
      <c r="Z12">
        <f>SUM(Table1[[#This Row],[Num. CAR]:[Num. Splunk]])</f>
        <v>13</v>
      </c>
      <c r="AA12">
        <f>(Table1[[#This Row],[Total Detections]]-parameters!$D$4)/(parameters!$D$5-parameters!$D$4)</f>
        <v>0.13</v>
      </c>
      <c r="AB12">
        <f>IF(Table1[[#This Row],[Detections Utility (unclipped)]]&gt;1,1, IF(Table1[[#This Row],[Detections Utility (unclipped)]]&lt;0,0, Table1[[#This Row],[Detections Utility (unclipped)]]) )</f>
        <v>0.13</v>
      </c>
      <c r="AC12" s="29" t="s">
        <v>132</v>
      </c>
      <c r="AD12" s="25" t="str" cm="1">
        <f t="array" ref="AD12">IF(SUMPRODUCT(--(NOT(ISERR(SEARCH({"Process","Command","Script","WMI","Module","Pipe","Service"},AC12)))))&gt;0,"1","0")</f>
        <v>0</v>
      </c>
      <c r="AE12" s="25">
        <f>IF(AD12="1",'TOP 10 TECHNIQUES'!C$15,0)</f>
        <v>0</v>
      </c>
      <c r="AF12" s="25" t="str" cm="1">
        <f t="array" ref="AF12">IF(SUMPRODUCT(--(NOT(ISERR(SEARCH({"Network","Firewall"},AC12)))))&gt;0,"1","0")</f>
        <v>0</v>
      </c>
      <c r="AG12" s="25">
        <f>IF(AF12="1",'TOP 10 TECHNIQUES'!C$16,0)</f>
        <v>0</v>
      </c>
      <c r="AH12" s="25" t="str" cm="1">
        <f t="array" ref="AH12">IF(SUMPRODUCT(--(NOT(ISERR(SEARCH({"File","Group","Logon","Schedule","User","Registry","Active","Application"},AC12)))))&gt;0,"1","0")</f>
        <v>0</v>
      </c>
      <c r="AI12" s="25">
        <f>IF(AH12="1",'TOP 10 TECHNIQUES'!C$17,0)</f>
        <v>0</v>
      </c>
      <c r="AJ12" s="25" t="str" cm="1">
        <f t="array" ref="AJ12">IF(SUMPRODUCT(--(NOT(ISERR(SEARCH({"Cloud","Cluster","Container","Image","Instance","Pod","Snapshot","Volume"},AC12)))))&gt;0,"1","0")</f>
        <v>1</v>
      </c>
      <c r="AK12" s="25">
        <f>IF(AJ12="1",'TOP 10 TECHNIQUES'!C$18,0)</f>
        <v>0.19800000000000001</v>
      </c>
      <c r="AL12" s="25" t="str" cm="1">
        <f t="array" ref="AL12">IF(SUMPRODUCT(--(NOT(ISERR(SEARCH({"Drive","Firmware","Host","Kernel"},AC12)))))&gt;0,"1","0")</f>
        <v>0</v>
      </c>
      <c r="AM12" s="25">
        <f>IF(AL12="1",'TOP 10 TECHNIQUES'!C$19,0)</f>
        <v>0</v>
      </c>
      <c r="AN12" s="52">
        <v>1</v>
      </c>
      <c r="AO12" s="51">
        <v>1</v>
      </c>
      <c r="AP12" s="25">
        <f>parameters!$J$21*Table1[[#This Row],[TAT Utility]]+parameters!$J$22*Table1[[#This Row],[Count Utility]]</f>
        <v>0.24355380952380951</v>
      </c>
      <c r="AQ12" s="25">
        <f>(Table1[[#This Row],[Total Top Att&amp;ck Score ]]-parameters!$D$19)/(parameters!$D$20-parameters!$D$19)</f>
        <v>0.7007349206349206</v>
      </c>
      <c r="AR12" s="25">
        <f>IF(Table1[[#This Row],[TAT Utility (unclipped)]]&gt;1,1, IF(Table1[[#This Row],[TAT Utility (unclipped)]]&lt;0,0, Table1[[#This Row],[TAT Utility (unclipped)]]) )</f>
        <v>0.7007349206349206</v>
      </c>
      <c r="AS12" s="25">
        <f>(Table1[[#This Row],[Ransomware (Total '# of ATT&amp;CK Observations)]]-parameters!$D$21)/(parameters!$D$22-parameters!$D$21)</f>
        <v>4.7619047619047616E-2</v>
      </c>
      <c r="AT12" s="25">
        <f>IF(Table1[[#This Row],[Count Utility (unclipped)]]&gt;1,1, IF(Table1[[#This Row],[Count Utility (unclipped)]]&lt;0,0, Table1[[#This Row],[Count Utility (unclipped)]]) )</f>
        <v>4.7619047619047616E-2</v>
      </c>
      <c r="AU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 spans="1:47" x14ac:dyDescent="0.2">
      <c r="A13" s="25">
        <f>parameters!$J$21*Table1[[#This Row],[TAT Utility]]+parameters!$J$22*Table1[[#This Row],[Count Utility]]</f>
        <v>0.4315342857142857</v>
      </c>
      <c r="B13" s="25">
        <f t="shared" si="0"/>
        <v>1.6486761904761904</v>
      </c>
      <c r="C13" s="25" t="s">
        <v>133</v>
      </c>
      <c r="D13" s="25" t="s">
        <v>134</v>
      </c>
      <c r="E13" s="25" t="s">
        <v>89</v>
      </c>
      <c r="F13" s="51">
        <v>1</v>
      </c>
      <c r="G13" s="51">
        <v>1</v>
      </c>
      <c r="H13" s="25">
        <f>parameters!$J$10*Table1[[#This Row],[Before Utility]]+parameters!$J$11*Table1[[#This Row],[After Utility]]</f>
        <v>0.1</v>
      </c>
      <c r="I13">
        <f>(Table1[[#This Row],[Num. TID Before]]-parameters!$D$8)/(parameters!$D$9-parameters!$D$8)</f>
        <v>0.1</v>
      </c>
      <c r="J13">
        <f>IF(Table1[[#This Row],[Before Utility (unclipped)]]&gt;1,1, IF(Table1[[#This Row],[Before Utility (unclipped)]]&lt;0,0, Table1[[#This Row],[Before Utility (unclipped)]]))</f>
        <v>0.1</v>
      </c>
      <c r="K13">
        <f>(Table1[[#This Row],[Num. TID After]]-parameters!$D$10)/(parameters!$D$11-parameters!$D$10)</f>
        <v>0.1</v>
      </c>
      <c r="L13">
        <f>IF(Table1[[#This Row],[After Utility (unclipped)]]&gt;1,1, IF(Table1[[#This Row],[After Utility (unclipped)]]&lt;0,0, Table1[[#This Row],[After Utility (unclipped)]]))</f>
        <v>0.1</v>
      </c>
      <c r="M13" s="44">
        <v>1</v>
      </c>
      <c r="N13" s="51">
        <v>5</v>
      </c>
      <c r="O13" s="51">
        <v>42</v>
      </c>
      <c r="P13" s="51">
        <v>2</v>
      </c>
      <c r="Q13" s="51">
        <v>3</v>
      </c>
      <c r="R13" s="52">
        <v>4.0999999999999996</v>
      </c>
      <c r="S13" s="51">
        <v>1</v>
      </c>
      <c r="T13" s="51" t="s">
        <v>135</v>
      </c>
      <c r="U13" s="51">
        <v>2</v>
      </c>
      <c r="V13" s="25">
        <f>parameters!$J$4*Table1[[#This Row],[Mitigations Utility]] + parameters!$J$5*Table1[[#This Row],[Detections Utility]]</f>
        <v>0.27619047619047621</v>
      </c>
      <c r="W13">
        <f>SUM(Table1[[#This Row],[Num. 800-53 (r5)]],Table1[[#This Row],[Num. CIS Controls]])</f>
        <v>3</v>
      </c>
      <c r="X13">
        <f>(Table1[[#This Row],[Total Mitigations]]-parameters!$D$2)/(parameters!$D$3-parameters!$D$2)</f>
        <v>5.4545454545454543E-2</v>
      </c>
      <c r="Y13">
        <f>IF(Table1[[#This Row],[Mitigations Utility (unclipped)]]&gt;1,1, IF(Table1[[#This Row],[Mitigations Utility (unclipped)]]&lt;0,0, Table1[[#This Row],[Mitigations Utility (unclipped)]]) )</f>
        <v>5.4545454545454543E-2</v>
      </c>
      <c r="Z13">
        <f>SUM(Table1[[#This Row],[Num. CAR]:[Num. Splunk]])</f>
        <v>52</v>
      </c>
      <c r="AA13">
        <f>(Table1[[#This Row],[Total Detections]]-parameters!$D$4)/(parameters!$D$5-parameters!$D$4)</f>
        <v>0.52</v>
      </c>
      <c r="AB13">
        <f>IF(Table1[[#This Row],[Detections Utility (unclipped)]]&gt;1,1, IF(Table1[[#This Row],[Detections Utility (unclipped)]]&lt;0,0, Table1[[#This Row],[Detections Utility (unclipped)]]) )</f>
        <v>0.52</v>
      </c>
      <c r="AC13" s="29" t="s">
        <v>136</v>
      </c>
      <c r="AD13" s="25" t="str" cm="1">
        <f t="array" ref="AD13">IF(SUMPRODUCT(--(NOT(ISERR(SEARCH({"Process","Command","Script","WMI","Module","Pipe","Service"},AC13)))))&gt;0,"1","0")</f>
        <v>1</v>
      </c>
      <c r="AE13" s="25">
        <f>IF(AD13="1",'TOP 10 TECHNIQUES'!C$15,0)</f>
        <v>0.19800000000000001</v>
      </c>
      <c r="AF13" s="25" t="str" cm="1">
        <f t="array" ref="AF13">IF(SUMPRODUCT(--(NOT(ISERR(SEARCH({"Network","Firewall"},AC13)))))&gt;0,"1","0")</f>
        <v>0</v>
      </c>
      <c r="AG13" s="25">
        <f>IF(AF13="1",'TOP 10 TECHNIQUES'!C$16,0)</f>
        <v>0</v>
      </c>
      <c r="AH13" s="25" t="str" cm="1">
        <f t="array" ref="AH13">IF(SUMPRODUCT(--(NOT(ISERR(SEARCH({"File","Group","Logon","Schedule","User","Registry","Active","Application"},AC13)))))&gt;0,"1","0")</f>
        <v>0</v>
      </c>
      <c r="AI13" s="25">
        <f>IF(AH13="1",'TOP 10 TECHNIQUES'!C$17,0)</f>
        <v>0</v>
      </c>
      <c r="AJ13" s="25" t="str" cm="1">
        <f t="array" ref="AJ13">IF(SUMPRODUCT(--(NOT(ISERR(SEARCH({"Cloud","Cluster","Container","Image","Instance","Pod","Snapshot","Volume"},AC13)))))&gt;0,"1","0")</f>
        <v>0</v>
      </c>
      <c r="AK13" s="25">
        <f>IF(AJ13="1",'TOP 10 TECHNIQUES'!C$18,0)</f>
        <v>0</v>
      </c>
      <c r="AL13" s="25" t="str" cm="1">
        <f t="array" ref="AL13">IF(SUMPRODUCT(--(NOT(ISERR(SEARCH({"Drive","Firmware","Host","Kernel"},AC13)))))&gt;0,"1","0")</f>
        <v>0</v>
      </c>
      <c r="AM13" s="25">
        <f>IF(AL13="1",'TOP 10 TECHNIQUES'!C$19,0)</f>
        <v>0</v>
      </c>
      <c r="AN13" s="60">
        <v>8</v>
      </c>
      <c r="AO13" s="51">
        <v>1</v>
      </c>
      <c r="AP13" s="25">
        <f>parameters!$J$21*Table1[[#This Row],[TAT Utility]]+parameters!$J$22*Table1[[#This Row],[Count Utility]]</f>
        <v>0.4315342857142857</v>
      </c>
      <c r="AQ13" s="25">
        <f>(Table1[[#This Row],[Total Top Att&amp;ck Score ]]-parameters!$D$19)/(parameters!$D$20-parameters!$D$19)</f>
        <v>0.54955873015873014</v>
      </c>
      <c r="AR13" s="25">
        <f>IF(Table1[[#This Row],[TAT Utility (unclipped)]]&gt;1,1, IF(Table1[[#This Row],[TAT Utility (unclipped)]]&lt;0,0, Table1[[#This Row],[TAT Utility (unclipped)]]) )</f>
        <v>0.54955873015873014</v>
      </c>
      <c r="AS13" s="25">
        <f>(Table1[[#This Row],[Ransomware (Total '# of ATT&amp;CK Observations)]]-parameters!$D$21)/(parameters!$D$22-parameters!$D$21)</f>
        <v>0.38095238095238093</v>
      </c>
      <c r="AT13" s="25">
        <f>IF(Table1[[#This Row],[Count Utility (unclipped)]]&gt;1,1, IF(Table1[[#This Row],[Count Utility (unclipped)]]&lt;0,0, Table1[[#This Row],[Count Utility (unclipped)]]) )</f>
        <v>0.38095238095238093</v>
      </c>
      <c r="AU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 spans="1:47" ht="48" x14ac:dyDescent="0.2">
      <c r="A14" s="25">
        <f>parameters!$J$21*Table1[[#This Row],[TAT Utility]]+parameters!$J$22*Table1[[#This Row],[Count Utility]]</f>
        <v>0.24023809523809522</v>
      </c>
      <c r="B14" s="25">
        <f t="shared" si="0"/>
        <v>1.4023809523809523</v>
      </c>
      <c r="C14" s="25" t="s">
        <v>137</v>
      </c>
      <c r="D14" s="25" t="s">
        <v>138</v>
      </c>
      <c r="E14" s="25" t="s">
        <v>89</v>
      </c>
      <c r="F14" s="51">
        <v>2</v>
      </c>
      <c r="G14" s="51">
        <v>1</v>
      </c>
      <c r="H14" s="25">
        <f>parameters!$J$10*Table1[[#This Row],[Before Utility]]+parameters!$J$11*Table1[[#This Row],[After Utility]]</f>
        <v>0.15000000000000002</v>
      </c>
      <c r="I14">
        <f>(Table1[[#This Row],[Num. TID Before]]-parameters!$D$8)/(parameters!$D$9-parameters!$D$8)</f>
        <v>0.2</v>
      </c>
      <c r="J14">
        <f>IF(Table1[[#This Row],[Before Utility (unclipped)]]&gt;1,1, IF(Table1[[#This Row],[Before Utility (unclipped)]]&lt;0,0, Table1[[#This Row],[Before Utility (unclipped)]]))</f>
        <v>0.2</v>
      </c>
      <c r="K14">
        <f>(Table1[[#This Row],[Num. TID After]]-parameters!$D$10)/(parameters!$D$11-parameters!$D$10)</f>
        <v>0.1</v>
      </c>
      <c r="L14">
        <f>IF(Table1[[#This Row],[After Utility (unclipped)]]&gt;1,1, IF(Table1[[#This Row],[After Utility (unclipped)]]&lt;0,0, Table1[[#This Row],[After Utility (unclipped)]]))</f>
        <v>0.1</v>
      </c>
      <c r="M14" s="44">
        <v>1</v>
      </c>
      <c r="N14" s="51">
        <v>0</v>
      </c>
      <c r="O14" s="51">
        <v>4</v>
      </c>
      <c r="P14" s="51">
        <v>0</v>
      </c>
      <c r="Q14" s="51">
        <v>1</v>
      </c>
      <c r="R14" s="52" t="s">
        <v>139</v>
      </c>
      <c r="S14" s="51">
        <v>13</v>
      </c>
      <c r="T14" s="51" t="s">
        <v>140</v>
      </c>
      <c r="U14" s="51">
        <v>11</v>
      </c>
      <c r="V14" s="25">
        <f>parameters!$J$4*Table1[[#This Row],[Mitigations Utility]] + parameters!$J$5*Table1[[#This Row],[Detections Utility]]</f>
        <v>0.25238095238095237</v>
      </c>
      <c r="W14">
        <f>SUM(Table1[[#This Row],[Num. 800-53 (r5)]],Table1[[#This Row],[Num. CIS Controls]])</f>
        <v>24</v>
      </c>
      <c r="X14">
        <f>(Table1[[#This Row],[Total Mitigations]]-parameters!$D$2)/(parameters!$D$3-parameters!$D$2)</f>
        <v>0.43636363636363634</v>
      </c>
      <c r="Y14">
        <f>IF(Table1[[#This Row],[Mitigations Utility (unclipped)]]&gt;1,1, IF(Table1[[#This Row],[Mitigations Utility (unclipped)]]&lt;0,0, Table1[[#This Row],[Mitigations Utility (unclipped)]]) )</f>
        <v>0.43636363636363634</v>
      </c>
      <c r="Z14">
        <f>SUM(Table1[[#This Row],[Num. CAR]:[Num. Splunk]])</f>
        <v>5</v>
      </c>
      <c r="AA14">
        <f>(Table1[[#This Row],[Total Detections]]-parameters!$D$4)/(parameters!$D$5-parameters!$D$4)</f>
        <v>0.05</v>
      </c>
      <c r="AB14">
        <f>IF(Table1[[#This Row],[Detections Utility (unclipped)]]&gt;1,1, IF(Table1[[#This Row],[Detections Utility (unclipped)]]&lt;0,0, Table1[[#This Row],[Detections Utility (unclipped)]]) )</f>
        <v>0.05</v>
      </c>
      <c r="AC14" s="29" t="s">
        <v>141</v>
      </c>
      <c r="AD14" s="25" t="str" cm="1">
        <f t="array" ref="AD14">IF(SUMPRODUCT(--(NOT(ISERR(SEARCH({"Process","Command","Script","WMI","Module","Pipe","Service"},AC14)))))&gt;0,"1","0")</f>
        <v>0</v>
      </c>
      <c r="AE14" s="25">
        <f>IF(AD14="1",'TOP 10 TECHNIQUES'!C$15,0)</f>
        <v>0</v>
      </c>
      <c r="AF14" s="25" t="str" cm="1">
        <f t="array" ref="AF14">IF(SUMPRODUCT(--(NOT(ISERR(SEARCH({"Network","Firewall"},AC14)))))&gt;0,"1","0")</f>
        <v>1</v>
      </c>
      <c r="AG14" s="25">
        <f>IF(AF14="1",'TOP 10 TECHNIQUES'!C$16,0)</f>
        <v>0</v>
      </c>
      <c r="AH14" s="25" t="str" cm="1">
        <f t="array" ref="AH14">IF(SUMPRODUCT(--(NOT(ISERR(SEARCH({"File","Group","Logon","Schedule","User","Registry","Active","Application"},AC14)))))&gt;0,"1","0")</f>
        <v>0</v>
      </c>
      <c r="AI14" s="25">
        <f>IF(AH14="1",'TOP 10 TECHNIQUES'!C$17,0)</f>
        <v>0</v>
      </c>
      <c r="AJ14" s="25" t="str" cm="1">
        <f t="array" ref="AJ14">IF(SUMPRODUCT(--(NOT(ISERR(SEARCH({"Cloud","Cluster","Container","Image","Instance","Pod","Snapshot","Volume"},AC14)))))&gt;0,"1","0")</f>
        <v>0</v>
      </c>
      <c r="AK14" s="25">
        <f>IF(AJ14="1",'TOP 10 TECHNIQUES'!C$18,0)</f>
        <v>0</v>
      </c>
      <c r="AL14" s="25" t="str" cm="1">
        <f t="array" ref="AL14">IF(SUMPRODUCT(--(NOT(ISERR(SEARCH({"Drive","Firmware","Host","Kernel"},AC14)))))&gt;0,"1","0")</f>
        <v>0</v>
      </c>
      <c r="AM14" s="25">
        <f>IF(AL14="1",'TOP 10 TECHNIQUES'!C$19,0)</f>
        <v>0</v>
      </c>
      <c r="AN14" s="52">
        <v>3</v>
      </c>
      <c r="AO14" s="51">
        <v>1</v>
      </c>
      <c r="AP14" s="25">
        <f>parameters!$J$21*Table1[[#This Row],[TAT Utility]]+parameters!$J$22*Table1[[#This Row],[Count Utility]]</f>
        <v>0.24023809523809522</v>
      </c>
      <c r="AQ14" s="25">
        <f>(Table1[[#This Row],[Total Top Att&amp;ck Score ]]-parameters!$D$19)/(parameters!$D$20-parameters!$D$19)</f>
        <v>0.46746031746031741</v>
      </c>
      <c r="AR14" s="25">
        <f>IF(Table1[[#This Row],[TAT Utility (unclipped)]]&gt;1,1, IF(Table1[[#This Row],[TAT Utility (unclipped)]]&lt;0,0, Table1[[#This Row],[TAT Utility (unclipped)]]) )</f>
        <v>0.46746031746031741</v>
      </c>
      <c r="AS14" s="25">
        <f>(Table1[[#This Row],[Ransomware (Total '# of ATT&amp;CK Observations)]]-parameters!$D$21)/(parameters!$D$22-parameters!$D$21)</f>
        <v>0.14285714285714285</v>
      </c>
      <c r="AT14" s="25">
        <f>IF(Table1[[#This Row],[Count Utility (unclipped)]]&gt;1,1, IF(Table1[[#This Row],[Count Utility (unclipped)]]&lt;0,0, Table1[[#This Row],[Count Utility (unclipped)]]) )</f>
        <v>0.14285714285714285</v>
      </c>
      <c r="AU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 spans="1:47" ht="64" x14ac:dyDescent="0.2">
      <c r="A15" s="25">
        <f>parameters!$J$21*Table1[[#This Row],[TAT Utility]]+parameters!$J$22*Table1[[#This Row],[Count Utility]]</f>
        <v>0.17891666666666664</v>
      </c>
      <c r="B15" s="25">
        <f t="shared" si="0"/>
        <v>1.7891666666666666</v>
      </c>
      <c r="C15" s="25" t="s">
        <v>142</v>
      </c>
      <c r="D15" s="25" t="s">
        <v>143</v>
      </c>
      <c r="E15" s="25" t="s">
        <v>89</v>
      </c>
      <c r="F15" s="51">
        <v>2</v>
      </c>
      <c r="G15" s="51">
        <v>1</v>
      </c>
      <c r="H15" s="25">
        <f>parameters!$J$10*Table1[[#This Row],[Before Utility]]+parameters!$J$11*Table1[[#This Row],[After Utility]]</f>
        <v>0.15000000000000002</v>
      </c>
      <c r="I15">
        <f>(Table1[[#This Row],[Num. TID Before]]-parameters!$D$8)/(parameters!$D$9-parameters!$D$8)</f>
        <v>0.2</v>
      </c>
      <c r="J15">
        <f>IF(Table1[[#This Row],[Before Utility (unclipped)]]&gt;1,1, IF(Table1[[#This Row],[Before Utility (unclipped)]]&lt;0,0, Table1[[#This Row],[Before Utility (unclipped)]]))</f>
        <v>0.2</v>
      </c>
      <c r="K15">
        <f>(Table1[[#This Row],[Num. TID After]]-parameters!$D$10)/(parameters!$D$11-parameters!$D$10)</f>
        <v>0.1</v>
      </c>
      <c r="L15">
        <f>IF(Table1[[#This Row],[After Utility (unclipped)]]&gt;1,1, IF(Table1[[#This Row],[After Utility (unclipped)]]&lt;0,0, Table1[[#This Row],[After Utility (unclipped)]]))</f>
        <v>0.1</v>
      </c>
      <c r="M15" s="44">
        <v>1</v>
      </c>
      <c r="N15" s="51">
        <v>0</v>
      </c>
      <c r="O15" s="51">
        <v>4</v>
      </c>
      <c r="P15" s="51">
        <v>1</v>
      </c>
      <c r="Q15" s="51">
        <v>0</v>
      </c>
      <c r="R15" s="52" t="s">
        <v>144</v>
      </c>
      <c r="S15" s="51">
        <v>6</v>
      </c>
      <c r="T15" s="51" t="s">
        <v>145</v>
      </c>
      <c r="U15" s="51">
        <v>12</v>
      </c>
      <c r="V15" s="25">
        <f>parameters!$J$4*Table1[[#This Row],[Mitigations Utility]] + parameters!$J$5*Table1[[#This Row],[Detections Utility]]</f>
        <v>0.19523809523809524</v>
      </c>
      <c r="W15">
        <f>SUM(Table1[[#This Row],[Num. 800-53 (r5)]],Table1[[#This Row],[Num. CIS Controls]])</f>
        <v>18</v>
      </c>
      <c r="X15">
        <f>(Table1[[#This Row],[Total Mitigations]]-parameters!$D$2)/(parameters!$D$3-parameters!$D$2)</f>
        <v>0.32727272727272727</v>
      </c>
      <c r="Y15">
        <f>IF(Table1[[#This Row],[Mitigations Utility (unclipped)]]&gt;1,1, IF(Table1[[#This Row],[Mitigations Utility (unclipped)]]&lt;0,0, Table1[[#This Row],[Mitigations Utility (unclipped)]]) )</f>
        <v>0.32727272727272727</v>
      </c>
      <c r="Z15">
        <f>SUM(Table1[[#This Row],[Num. CAR]:[Num. Splunk]])</f>
        <v>5</v>
      </c>
      <c r="AA15">
        <f>(Table1[[#This Row],[Total Detections]]-parameters!$D$4)/(parameters!$D$5-parameters!$D$4)</f>
        <v>0.05</v>
      </c>
      <c r="AB15">
        <f>IF(Table1[[#This Row],[Detections Utility (unclipped)]]&gt;1,1, IF(Table1[[#This Row],[Detections Utility (unclipped)]]&lt;0,0, Table1[[#This Row],[Detections Utility (unclipped)]]) )</f>
        <v>0.05</v>
      </c>
      <c r="AC15" s="29" t="s">
        <v>146</v>
      </c>
      <c r="AD15" s="25" t="str" cm="1">
        <f t="array" ref="AD15">IF(SUMPRODUCT(--(NOT(ISERR(SEARCH({"Process","Command","Script","WMI","Module","Pipe","Service"},AC15)))))&gt;0,"1","0")</f>
        <v>1</v>
      </c>
      <c r="AE15" s="25">
        <f>IF(AD15="1",'TOP 10 TECHNIQUES'!C$15,0)</f>
        <v>0.19800000000000001</v>
      </c>
      <c r="AF15" s="25" t="str" cm="1">
        <f t="array" ref="AF15">IF(SUMPRODUCT(--(NOT(ISERR(SEARCH({"Network","Firewall"},AC15)))))&gt;0,"1","0")</f>
        <v>0</v>
      </c>
      <c r="AG15" s="25">
        <f>IF(AF15="1",'TOP 10 TECHNIQUES'!C$16,0)</f>
        <v>0</v>
      </c>
      <c r="AH15" s="25" t="str" cm="1">
        <f t="array" ref="AH15">IF(SUMPRODUCT(--(NOT(ISERR(SEARCH({"File","Group","Logon","Schedule","User","Registry","Active","Application"},AC15)))))&gt;0,"1","0")</f>
        <v>1</v>
      </c>
      <c r="AI15" s="25">
        <f>IF(AH15="1",'TOP 10 TECHNIQUES'!C$17,0)</f>
        <v>0.13200000000000001</v>
      </c>
      <c r="AJ15" s="25" t="str" cm="1">
        <f t="array" ref="AJ15">IF(SUMPRODUCT(--(NOT(ISERR(SEARCH({"Cloud","Cluster","Container","Image","Instance","Pod","Snapshot","Volume"},AC15)))))&gt;0,"1","0")</f>
        <v>0</v>
      </c>
      <c r="AK15" s="25">
        <f>IF(AJ15="1",'TOP 10 TECHNIQUES'!C$18,0)</f>
        <v>0</v>
      </c>
      <c r="AL15" s="25" t="str" cm="1">
        <f t="array" ref="AL15">IF(SUMPRODUCT(--(NOT(ISERR(SEARCH({"Drive","Firmware","Host","Kernel"},AC15)))))&gt;0,"1","0")</f>
        <v>0</v>
      </c>
      <c r="AM15" s="25">
        <f>IF(AL15="1",'TOP 10 TECHNIQUES'!C$19,0)</f>
        <v>0</v>
      </c>
      <c r="AN15" s="60">
        <v>0</v>
      </c>
      <c r="AO15" s="51">
        <v>0</v>
      </c>
      <c r="AP15" s="25">
        <f>parameters!$J$21*Table1[[#This Row],[TAT Utility]]+parameters!$J$22*Table1[[#This Row],[Count Utility]]</f>
        <v>0.17891666666666664</v>
      </c>
      <c r="AQ15" s="25">
        <f>(Table1[[#This Row],[Total Top Att&amp;ck Score ]]-parameters!$D$19)/(parameters!$D$20-parameters!$D$19)</f>
        <v>0.59638888888888886</v>
      </c>
      <c r="AR15" s="25">
        <f>IF(Table1[[#This Row],[TAT Utility (unclipped)]]&gt;1,1, IF(Table1[[#This Row],[TAT Utility (unclipped)]]&lt;0,0, Table1[[#This Row],[TAT Utility (unclipped)]]) )</f>
        <v>0.59638888888888886</v>
      </c>
      <c r="AS15" s="25">
        <f>(Table1[[#This Row],[Ransomware (Total '# of ATT&amp;CK Observations)]]-parameters!$D$21)/(parameters!$D$22-parameters!$D$21)</f>
        <v>0</v>
      </c>
      <c r="AT15" s="25">
        <f>IF(Table1[[#This Row],[Count Utility (unclipped)]]&gt;1,1, IF(Table1[[#This Row],[Count Utility (unclipped)]]&lt;0,0, Table1[[#This Row],[Count Utility (unclipped)]]) )</f>
        <v>0</v>
      </c>
      <c r="AU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 spans="1:47" x14ac:dyDescent="0.2">
      <c r="A16" s="25">
        <f>parameters!$J$21*Table1[[#This Row],[TAT Utility]]+parameters!$J$22*Table1[[#This Row],[Count Utility]]</f>
        <v>0.48739639929771433</v>
      </c>
      <c r="B16" s="25">
        <f t="shared" si="0"/>
        <v>1.5406306596438097</v>
      </c>
      <c r="C16" s="25" t="s">
        <v>147</v>
      </c>
      <c r="D16" s="25" t="s">
        <v>148</v>
      </c>
      <c r="E16" s="25" t="s">
        <v>89</v>
      </c>
      <c r="F16" s="51">
        <v>2</v>
      </c>
      <c r="G16" s="51">
        <v>1</v>
      </c>
      <c r="H16" s="25">
        <f>parameters!$J$10*Table1[[#This Row],[Before Utility]]+parameters!$J$11*Table1[[#This Row],[After Utility]]</f>
        <v>0.15000000000000002</v>
      </c>
      <c r="I16">
        <f>(Table1[[#This Row],[Num. TID Before]]-parameters!$D$8)/(parameters!$D$9-parameters!$D$8)</f>
        <v>0.2</v>
      </c>
      <c r="J16">
        <f>IF(Table1[[#This Row],[Before Utility (unclipped)]]&gt;1,1, IF(Table1[[#This Row],[Before Utility (unclipped)]]&lt;0,0, Table1[[#This Row],[Before Utility (unclipped)]]))</f>
        <v>0.2</v>
      </c>
      <c r="K16">
        <f>(Table1[[#This Row],[Num. TID After]]-parameters!$D$10)/(parameters!$D$11-parameters!$D$10)</f>
        <v>0.1</v>
      </c>
      <c r="L16">
        <f>IF(Table1[[#This Row],[After Utility (unclipped)]]&gt;1,1, IF(Table1[[#This Row],[After Utility (unclipped)]]&lt;0,0, Table1[[#This Row],[After Utility (unclipped)]]))</f>
        <v>0.1</v>
      </c>
      <c r="M16" s="44">
        <v>0.77288590999999995</v>
      </c>
      <c r="N16" s="51">
        <v>0</v>
      </c>
      <c r="O16" s="51">
        <v>62</v>
      </c>
      <c r="P16" s="51">
        <v>5</v>
      </c>
      <c r="Q16" s="51">
        <v>3</v>
      </c>
      <c r="R16" s="53" t="s">
        <v>149</v>
      </c>
      <c r="S16" s="51">
        <v>5</v>
      </c>
      <c r="T16" s="51" t="s">
        <v>150</v>
      </c>
      <c r="U16" s="51">
        <v>6</v>
      </c>
      <c r="V16" s="25">
        <f>parameters!$J$4*Table1[[#This Row],[Mitigations Utility]] + parameters!$J$5*Table1[[#This Row],[Detections Utility]]</f>
        <v>0.43809523809523809</v>
      </c>
      <c r="W16">
        <f>SUM(Table1[[#This Row],[Num. 800-53 (r5)]],Table1[[#This Row],[Num. CIS Controls]])</f>
        <v>11</v>
      </c>
      <c r="X16">
        <f>(Table1[[#This Row],[Total Mitigations]]-parameters!$D$2)/(parameters!$D$3-parameters!$D$2)</f>
        <v>0.2</v>
      </c>
      <c r="Y16">
        <f>IF(Table1[[#This Row],[Mitigations Utility (unclipped)]]&gt;1,1, IF(Table1[[#This Row],[Mitigations Utility (unclipped)]]&lt;0,0, Table1[[#This Row],[Mitigations Utility (unclipped)]]) )</f>
        <v>0.2</v>
      </c>
      <c r="Z16">
        <f>SUM(Table1[[#This Row],[Num. CAR]:[Num. Splunk]])</f>
        <v>70</v>
      </c>
      <c r="AA16">
        <f>(Table1[[#This Row],[Total Detections]]-parameters!$D$4)/(parameters!$D$5-parameters!$D$4)</f>
        <v>0.7</v>
      </c>
      <c r="AB16">
        <f>IF(Table1[[#This Row],[Detections Utility (unclipped)]]&gt;1,1, IF(Table1[[#This Row],[Detections Utility (unclipped)]]&lt;0,0, Table1[[#This Row],[Detections Utility (unclipped)]]) )</f>
        <v>0.7</v>
      </c>
      <c r="AC16" s="29" t="s">
        <v>122</v>
      </c>
      <c r="AD16" s="25" t="str" cm="1">
        <f t="array" ref="AD16">IF(SUMPRODUCT(--(NOT(ISERR(SEARCH({"Process","Command","Script","WMI","Module","Pipe","Service"},AC16)))))&gt;0,"1","0")</f>
        <v>0</v>
      </c>
      <c r="AE16" s="25">
        <f>IF(AD16="1",'TOP 10 TECHNIQUES'!C$15,0)</f>
        <v>0</v>
      </c>
      <c r="AF16" s="25" t="str" cm="1">
        <f t="array" ref="AF16">IF(SUMPRODUCT(--(NOT(ISERR(SEARCH({"Network","Firewall"},AC16)))))&gt;0,"1","0")</f>
        <v>0</v>
      </c>
      <c r="AG16" s="25">
        <f>IF(AF16="1",'TOP 10 TECHNIQUES'!C$16,0)</f>
        <v>0</v>
      </c>
      <c r="AH16" s="25" t="str" cm="1">
        <f t="array" ref="AH16">IF(SUMPRODUCT(--(NOT(ISERR(SEARCH({"File","Group","Logon","Schedule","User","Registry","Active","Application"},AC16)))))&gt;0,"1","0")</f>
        <v>1</v>
      </c>
      <c r="AI16" s="25">
        <f>IF(AH16="1",'TOP 10 TECHNIQUES'!C$17,0)</f>
        <v>0.13200000000000001</v>
      </c>
      <c r="AJ16" s="25" t="str" cm="1">
        <f t="array" ref="AJ16">IF(SUMPRODUCT(--(NOT(ISERR(SEARCH({"Cloud","Cluster","Container","Image","Instance","Pod","Snapshot","Volume"},AC16)))))&gt;0,"1","0")</f>
        <v>0</v>
      </c>
      <c r="AK16" s="25">
        <f>IF(AJ16="1",'TOP 10 TECHNIQUES'!C$18,0)</f>
        <v>0</v>
      </c>
      <c r="AL16" s="25" t="str" cm="1">
        <f t="array" ref="AL16">IF(SUMPRODUCT(--(NOT(ISERR(SEARCH({"Drive","Firmware","Host","Kernel"},AC16)))))&gt;0,"1","0")</f>
        <v>0</v>
      </c>
      <c r="AM16" s="25">
        <f>IF(AL16="1",'TOP 10 TECHNIQUES'!C$19,0)</f>
        <v>0</v>
      </c>
      <c r="AN16" s="58">
        <v>10</v>
      </c>
      <c r="AO16" s="51">
        <v>1</v>
      </c>
      <c r="AP16" s="25">
        <f>parameters!$J$21*Table1[[#This Row],[TAT Utility]]+parameters!$J$22*Table1[[#This Row],[Count Utility]]</f>
        <v>0.48739639929771433</v>
      </c>
      <c r="AQ16" s="25">
        <f>(Table1[[#This Row],[Total Top Att&amp;ck Score ]]-parameters!$D$19)/(parameters!$D$20-parameters!$D$19)</f>
        <v>0.51354355321460321</v>
      </c>
      <c r="AR16" s="25">
        <f>IF(Table1[[#This Row],[TAT Utility (unclipped)]]&gt;1,1, IF(Table1[[#This Row],[TAT Utility (unclipped)]]&lt;0,0, Table1[[#This Row],[TAT Utility (unclipped)]]) )</f>
        <v>0.51354355321460321</v>
      </c>
      <c r="AS16" s="25">
        <f>(Table1[[#This Row],[Ransomware (Total '# of ATT&amp;CK Observations)]]-parameters!$D$21)/(parameters!$D$22-parameters!$D$21)</f>
        <v>0.47619047619047616</v>
      </c>
      <c r="AT16" s="25">
        <f>IF(Table1[[#This Row],[Count Utility (unclipped)]]&gt;1,1, IF(Table1[[#This Row],[Count Utility (unclipped)]]&lt;0,0, Table1[[#This Row],[Count Utility (unclipped)]]) )</f>
        <v>0.47619047619047616</v>
      </c>
      <c r="AU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 spans="1:47" ht="32" x14ac:dyDescent="0.2">
      <c r="A17" s="25">
        <f>parameters!$J$21*Table1[[#This Row],[TAT Utility]]+parameters!$J$22*Table1[[#This Row],[Count Utility]]</f>
        <v>0.1008086670062857</v>
      </c>
      <c r="B17" s="25">
        <f t="shared" si="0"/>
        <v>1.008086670062857</v>
      </c>
      <c r="C17" s="25" t="s">
        <v>151</v>
      </c>
      <c r="D17" s="25" t="s">
        <v>152</v>
      </c>
      <c r="E17" s="25" t="s">
        <v>89</v>
      </c>
      <c r="F17" s="51">
        <v>1</v>
      </c>
      <c r="G17" s="51">
        <v>1</v>
      </c>
      <c r="H17" s="25">
        <f>parameters!$J$10*Table1[[#This Row],[Before Utility]]+parameters!$J$11*Table1[[#This Row],[After Utility]]</f>
        <v>0.1</v>
      </c>
      <c r="I17">
        <f>(Table1[[#This Row],[Num. TID Before]]-parameters!$D$8)/(parameters!$D$9-parameters!$D$8)</f>
        <v>0.1</v>
      </c>
      <c r="J17">
        <f>IF(Table1[[#This Row],[Before Utility (unclipped)]]&gt;1,1, IF(Table1[[#This Row],[Before Utility (unclipped)]]&lt;0,0, Table1[[#This Row],[Before Utility (unclipped)]]))</f>
        <v>0.1</v>
      </c>
      <c r="K17">
        <f>(Table1[[#This Row],[Num. TID After]]-parameters!$D$10)/(parameters!$D$11-parameters!$D$10)</f>
        <v>0.1</v>
      </c>
      <c r="L17">
        <f>IF(Table1[[#This Row],[After Utility (unclipped)]]&gt;1,1, IF(Table1[[#This Row],[After Utility (unclipped)]]&lt;0,0, Table1[[#This Row],[After Utility (unclipped)]]))</f>
        <v>0.1</v>
      </c>
      <c r="M17" s="44">
        <v>0.69861753999999998</v>
      </c>
      <c r="N17" s="51">
        <v>0</v>
      </c>
      <c r="O17" s="51">
        <v>3</v>
      </c>
      <c r="P17" s="51">
        <v>6</v>
      </c>
      <c r="Q17" s="51">
        <v>0</v>
      </c>
      <c r="R17" s="51"/>
      <c r="S17" s="51">
        <v>0</v>
      </c>
      <c r="T17" s="51"/>
      <c r="U17" s="51">
        <v>0</v>
      </c>
      <c r="V17" s="25">
        <f>parameters!$J$4*Table1[[#This Row],[Mitigations Utility]] + parameters!$J$5*Table1[[#This Row],[Detections Utility]]</f>
        <v>4.2857142857142851E-2</v>
      </c>
      <c r="W17">
        <f>SUM(Table1[[#This Row],[Num. 800-53 (r5)]],Table1[[#This Row],[Num. CIS Controls]])</f>
        <v>0</v>
      </c>
      <c r="X17">
        <f>(Table1[[#This Row],[Total Mitigations]]-parameters!$D$2)/(parameters!$D$3-parameters!$D$2)</f>
        <v>0</v>
      </c>
      <c r="Y17">
        <f>IF(Table1[[#This Row],[Mitigations Utility (unclipped)]]&gt;1,1, IF(Table1[[#This Row],[Mitigations Utility (unclipped)]]&lt;0,0, Table1[[#This Row],[Mitigations Utility (unclipped)]]) )</f>
        <v>0</v>
      </c>
      <c r="Z17">
        <f>SUM(Table1[[#This Row],[Num. CAR]:[Num. Splunk]])</f>
        <v>9</v>
      </c>
      <c r="AA17">
        <f>(Table1[[#This Row],[Total Detections]]-parameters!$D$4)/(parameters!$D$5-parameters!$D$4)</f>
        <v>0.09</v>
      </c>
      <c r="AB17">
        <f>IF(Table1[[#This Row],[Detections Utility (unclipped)]]&gt;1,1, IF(Table1[[#This Row],[Detections Utility (unclipped)]]&lt;0,0, Table1[[#This Row],[Detections Utility (unclipped)]]) )</f>
        <v>0.09</v>
      </c>
      <c r="AC17" s="29" t="s">
        <v>153</v>
      </c>
      <c r="AD17" s="25" t="str" cm="1">
        <f t="array" ref="AD17">IF(SUMPRODUCT(--(NOT(ISERR(SEARCH({"Process","Command","Script","WMI","Module","Pipe","Service"},AC17)))))&gt;0,"1","0")</f>
        <v>1</v>
      </c>
      <c r="AE17" s="25">
        <f>IF(AD17="1",'TOP 10 TECHNIQUES'!C$15,0)</f>
        <v>0.19800000000000001</v>
      </c>
      <c r="AF17" s="25" t="str" cm="1">
        <f t="array" ref="AF17">IF(SUMPRODUCT(--(NOT(ISERR(SEARCH({"Network","Firewall"},AC17)))))&gt;0,"1","0")</f>
        <v>1</v>
      </c>
      <c r="AG17" s="25">
        <f>IF(AF17="1",'TOP 10 TECHNIQUES'!C$16,0)</f>
        <v>0</v>
      </c>
      <c r="AH17" s="25" t="str" cm="1">
        <f t="array" ref="AH17">IF(SUMPRODUCT(--(NOT(ISERR(SEARCH({"File","Group","Logon","Schedule","User","Registry","Active","Application"},AC17)))))&gt;0,"1","0")</f>
        <v>0</v>
      </c>
      <c r="AI17" s="25">
        <f>IF(AH17="1",'TOP 10 TECHNIQUES'!C$17,0)</f>
        <v>0</v>
      </c>
      <c r="AJ17" s="25" t="str" cm="1">
        <f t="array" ref="AJ17">IF(SUMPRODUCT(--(NOT(ISERR(SEARCH({"Cloud","Cluster","Container","Image","Instance","Pod","Snapshot","Volume"},AC17)))))&gt;0,"1","0")</f>
        <v>0</v>
      </c>
      <c r="AK17" s="25">
        <f>IF(AJ17="1",'TOP 10 TECHNIQUES'!C$18,0)</f>
        <v>0</v>
      </c>
      <c r="AL17" s="25" t="str" cm="1">
        <f t="array" ref="AL17">IF(SUMPRODUCT(--(NOT(ISERR(SEARCH({"Drive","Firmware","Host","Kernel"},AC17)))))&gt;0,"1","0")</f>
        <v>0</v>
      </c>
      <c r="AM17" s="25">
        <f>IF(AL17="1",'TOP 10 TECHNIQUES'!C$19,0)</f>
        <v>0</v>
      </c>
      <c r="AN17" s="52">
        <v>0</v>
      </c>
      <c r="AO17" s="51">
        <v>0</v>
      </c>
      <c r="AP17" s="25">
        <f>parameters!$J$21*Table1[[#This Row],[TAT Utility]]+parameters!$J$22*Table1[[#This Row],[Count Utility]]</f>
        <v>0.1008086670062857</v>
      </c>
      <c r="AQ17" s="25">
        <f>(Table1[[#This Row],[Total Top Att&amp;ck Score ]]-parameters!$D$19)/(parameters!$D$20-parameters!$D$19)</f>
        <v>0.33602889002095232</v>
      </c>
      <c r="AR17" s="25">
        <f>IF(Table1[[#This Row],[TAT Utility (unclipped)]]&gt;1,1, IF(Table1[[#This Row],[TAT Utility (unclipped)]]&lt;0,0, Table1[[#This Row],[TAT Utility (unclipped)]]) )</f>
        <v>0.33602889002095232</v>
      </c>
      <c r="AS17" s="25">
        <f>(Table1[[#This Row],[Ransomware (Total '# of ATT&amp;CK Observations)]]-parameters!$D$21)/(parameters!$D$22-parameters!$D$21)</f>
        <v>0</v>
      </c>
      <c r="AT17" s="25">
        <f>IF(Table1[[#This Row],[Count Utility (unclipped)]]&gt;1,1, IF(Table1[[#This Row],[Count Utility (unclipped)]]&lt;0,0, Table1[[#This Row],[Count Utility (unclipped)]]) )</f>
        <v>0</v>
      </c>
      <c r="AU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 spans="1:47" ht="80" x14ac:dyDescent="0.2">
      <c r="A18" s="25">
        <f>parameters!$J$21*Table1[[#This Row],[TAT Utility]]+parameters!$J$22*Table1[[#This Row],[Count Utility]]</f>
        <v>0.31833951273</v>
      </c>
      <c r="B18" s="25">
        <f t="shared" si="0"/>
        <v>1.8500617939666668</v>
      </c>
      <c r="C18" s="25" t="s">
        <v>154</v>
      </c>
      <c r="D18" s="25" t="s">
        <v>155</v>
      </c>
      <c r="E18" s="25" t="s">
        <v>89</v>
      </c>
      <c r="F18" s="51">
        <v>5</v>
      </c>
      <c r="G18" s="51">
        <v>3</v>
      </c>
      <c r="H18" s="25">
        <f>parameters!$J$10*Table1[[#This Row],[Before Utility]]+parameters!$J$11*Table1[[#This Row],[After Utility]]</f>
        <v>0.4</v>
      </c>
      <c r="I18">
        <f>(Table1[[#This Row],[Num. TID Before]]-parameters!$D$8)/(parameters!$D$9-parameters!$D$8)</f>
        <v>0.5</v>
      </c>
      <c r="J18">
        <f>IF(Table1[[#This Row],[Before Utility (unclipped)]]&gt;1,1, IF(Table1[[#This Row],[Before Utility (unclipped)]]&lt;0,0, Table1[[#This Row],[Before Utility (unclipped)]]))</f>
        <v>0.5</v>
      </c>
      <c r="K18">
        <f>(Table1[[#This Row],[Num. TID After]]-parameters!$D$10)/(parameters!$D$11-parameters!$D$10)</f>
        <v>0.3</v>
      </c>
      <c r="L18">
        <f>IF(Table1[[#This Row],[After Utility (unclipped)]]&gt;1,1, IF(Table1[[#This Row],[After Utility (unclipped)]]&lt;0,0, Table1[[#This Row],[After Utility (unclipped)]]))</f>
        <v>0.3</v>
      </c>
      <c r="M18" s="44">
        <v>0.69578580999999995</v>
      </c>
      <c r="N18" s="51">
        <v>4</v>
      </c>
      <c r="O18" s="51">
        <v>24</v>
      </c>
      <c r="P18" s="51">
        <v>9</v>
      </c>
      <c r="Q18" s="51">
        <v>5</v>
      </c>
      <c r="R18" s="52" t="s">
        <v>156</v>
      </c>
      <c r="S18" s="51">
        <v>2</v>
      </c>
      <c r="T18" s="51" t="s">
        <v>157</v>
      </c>
      <c r="U18" s="51">
        <v>8</v>
      </c>
      <c r="V18" s="25">
        <f>parameters!$J$4*Table1[[#This Row],[Mitigations Utility]] + parameters!$J$5*Table1[[#This Row],[Detections Utility]]</f>
        <v>0.29523809523809524</v>
      </c>
      <c r="W18">
        <f>SUM(Table1[[#This Row],[Num. 800-53 (r5)]],Table1[[#This Row],[Num. CIS Controls]])</f>
        <v>10</v>
      </c>
      <c r="X18">
        <f>(Table1[[#This Row],[Total Mitigations]]-parameters!$D$2)/(parameters!$D$3-parameters!$D$2)</f>
        <v>0.18181818181818182</v>
      </c>
      <c r="Y18">
        <f>IF(Table1[[#This Row],[Mitigations Utility (unclipped)]]&gt;1,1, IF(Table1[[#This Row],[Mitigations Utility (unclipped)]]&lt;0,0, Table1[[#This Row],[Mitigations Utility (unclipped)]]) )</f>
        <v>0.18181818181818182</v>
      </c>
      <c r="Z18">
        <f>SUM(Table1[[#This Row],[Num. CAR]:[Num. Splunk]])</f>
        <v>42</v>
      </c>
      <c r="AA18">
        <f>(Table1[[#This Row],[Total Detections]]-parameters!$D$4)/(parameters!$D$5-parameters!$D$4)</f>
        <v>0.42</v>
      </c>
      <c r="AB18">
        <f>IF(Table1[[#This Row],[Detections Utility (unclipped)]]&gt;1,1, IF(Table1[[#This Row],[Detections Utility (unclipped)]]&lt;0,0, Table1[[#This Row],[Detections Utility (unclipped)]]) )</f>
        <v>0.42</v>
      </c>
      <c r="AC18" s="29" t="s">
        <v>158</v>
      </c>
      <c r="AD18" s="25" t="str" cm="1">
        <f t="array" ref="AD18">IF(SUMPRODUCT(--(NOT(ISERR(SEARCH({"Process","Command","Script","WMI","Module","Pipe","Service"},AC18)))))&gt;0,"1","0")</f>
        <v>1</v>
      </c>
      <c r="AE18" s="25">
        <f>IF(AD18="1",'TOP 10 TECHNIQUES'!C$15,0)</f>
        <v>0.19800000000000001</v>
      </c>
      <c r="AF18" s="25" t="str" cm="1">
        <f t="array" ref="AF18">IF(SUMPRODUCT(--(NOT(ISERR(SEARCH({"Network","Firewall"},AC18)))))&gt;0,"1","0")</f>
        <v>0</v>
      </c>
      <c r="AG18" s="25">
        <f>IF(AF18="1",'TOP 10 TECHNIQUES'!C$16,0)</f>
        <v>0</v>
      </c>
      <c r="AH18" s="25" t="str" cm="1">
        <f t="array" ref="AH18">IF(SUMPRODUCT(--(NOT(ISERR(SEARCH({"File","Group","Logon","Schedule","User","Registry","Active","Application"},AC18)))))&gt;0,"1","0")</f>
        <v>1</v>
      </c>
      <c r="AI18" s="25">
        <f>IF(AH18="1",'TOP 10 TECHNIQUES'!C$17,0)</f>
        <v>0.13200000000000001</v>
      </c>
      <c r="AJ18" s="25" t="str" cm="1">
        <f t="array" ref="AJ18">IF(SUMPRODUCT(--(NOT(ISERR(SEARCH({"Cloud","Cluster","Container","Image","Instance","Pod","Snapshot","Volume"},AC18)))))&gt;0,"1","0")</f>
        <v>0</v>
      </c>
      <c r="AK18" s="25">
        <f>IF(AJ18="1",'TOP 10 TECHNIQUES'!C$18,0)</f>
        <v>0</v>
      </c>
      <c r="AL18" s="25" t="str" cm="1">
        <f t="array" ref="AL18">IF(SUMPRODUCT(--(NOT(ISERR(SEARCH({"Drive","Firmware","Host","Kernel"},AC18)))))&gt;0,"1","0")</f>
        <v>0</v>
      </c>
      <c r="AM18" s="25">
        <f>IF(AL18="1",'TOP 10 TECHNIQUES'!C$19,0)</f>
        <v>0</v>
      </c>
      <c r="AN18" s="60">
        <v>4</v>
      </c>
      <c r="AO18" s="51">
        <v>1</v>
      </c>
      <c r="AP18" s="25">
        <f>parameters!$J$21*Table1[[#This Row],[TAT Utility]]+parameters!$J$22*Table1[[#This Row],[Count Utility]]</f>
        <v>0.31833951273</v>
      </c>
      <c r="AQ18" s="25">
        <f>(Table1[[#This Row],[Total Top Att&amp;ck Score ]]-parameters!$D$19)/(parameters!$D$20-parameters!$D$19)</f>
        <v>0.61668726465555557</v>
      </c>
      <c r="AR18" s="25">
        <f>IF(Table1[[#This Row],[TAT Utility (unclipped)]]&gt;1,1, IF(Table1[[#This Row],[TAT Utility (unclipped)]]&lt;0,0, Table1[[#This Row],[TAT Utility (unclipped)]]) )</f>
        <v>0.61668726465555557</v>
      </c>
      <c r="AS18" s="25">
        <f>(Table1[[#This Row],[Ransomware (Total '# of ATT&amp;CK Observations)]]-parameters!$D$21)/(parameters!$D$22-parameters!$D$21)</f>
        <v>0.19047619047619047</v>
      </c>
      <c r="AT18" s="25">
        <f>IF(Table1[[#This Row],[Count Utility (unclipped)]]&gt;1,1, IF(Table1[[#This Row],[Count Utility (unclipped)]]&lt;0,0, Table1[[#This Row],[Count Utility (unclipped)]]) )</f>
        <v>0.19047619047619047</v>
      </c>
      <c r="AU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 spans="1:47" ht="32" x14ac:dyDescent="0.2">
      <c r="A19" s="25">
        <f>parameters!$J$21*Table1[[#This Row],[TAT Utility]]+parameters!$J$22*Table1[[#This Row],[Count Utility]]</f>
        <v>0.21228888251666667</v>
      </c>
      <c r="B19" s="25">
        <f t="shared" si="0"/>
        <v>1.4562221585000001</v>
      </c>
      <c r="C19" s="25" t="s">
        <v>159</v>
      </c>
      <c r="D19" s="25" t="s">
        <v>160</v>
      </c>
      <c r="E19" s="25" t="s">
        <v>89</v>
      </c>
      <c r="F19" s="51">
        <v>2</v>
      </c>
      <c r="G19" s="51">
        <v>2</v>
      </c>
      <c r="H19" s="25">
        <f>parameters!$J$10*Table1[[#This Row],[Before Utility]]+parameters!$J$11*Table1[[#This Row],[After Utility]]</f>
        <v>0.2</v>
      </c>
      <c r="I19">
        <f>(Table1[[#This Row],[Num. TID Before]]-parameters!$D$8)/(parameters!$D$9-parameters!$D$8)</f>
        <v>0.2</v>
      </c>
      <c r="J19">
        <f>IF(Table1[[#This Row],[Before Utility (unclipped)]]&gt;1,1, IF(Table1[[#This Row],[Before Utility (unclipped)]]&lt;0,0, Table1[[#This Row],[Before Utility (unclipped)]]))</f>
        <v>0.2</v>
      </c>
      <c r="K19">
        <f>(Table1[[#This Row],[Num. TID After]]-parameters!$D$10)/(parameters!$D$11-parameters!$D$10)</f>
        <v>0.2</v>
      </c>
      <c r="L19">
        <f>IF(Table1[[#This Row],[After Utility (unclipped)]]&gt;1,1, IF(Table1[[#This Row],[After Utility (unclipped)]]&lt;0,0, Table1[[#This Row],[After Utility (unclipped)]]))</f>
        <v>0.2</v>
      </c>
      <c r="M19" s="44">
        <v>0.66633244999999997</v>
      </c>
      <c r="N19" s="51">
        <v>0</v>
      </c>
      <c r="O19" s="51">
        <v>1</v>
      </c>
      <c r="P19" s="51">
        <v>3</v>
      </c>
      <c r="Q19" s="51">
        <v>2</v>
      </c>
      <c r="R19" s="52" t="s">
        <v>161</v>
      </c>
      <c r="S19" s="51">
        <v>7</v>
      </c>
      <c r="T19" s="52" t="s">
        <v>162</v>
      </c>
      <c r="U19" s="51">
        <v>14</v>
      </c>
      <c r="V19" s="25">
        <f>parameters!$J$4*Table1[[#This Row],[Mitigations Utility]] + parameters!$J$5*Table1[[#This Row],[Detections Utility]]</f>
        <v>0.22857142857142859</v>
      </c>
      <c r="W19">
        <f>SUM(Table1[[#This Row],[Num. 800-53 (r5)]],Table1[[#This Row],[Num. CIS Controls]])</f>
        <v>21</v>
      </c>
      <c r="X19">
        <f>(Table1[[#This Row],[Total Mitigations]]-parameters!$D$2)/(parameters!$D$3-parameters!$D$2)</f>
        <v>0.38181818181818183</v>
      </c>
      <c r="Y19">
        <f>IF(Table1[[#This Row],[Mitigations Utility (unclipped)]]&gt;1,1, IF(Table1[[#This Row],[Mitigations Utility (unclipped)]]&lt;0,0, Table1[[#This Row],[Mitigations Utility (unclipped)]]) )</f>
        <v>0.38181818181818183</v>
      </c>
      <c r="Z19">
        <f>SUM(Table1[[#This Row],[Num. CAR]:[Num. Splunk]])</f>
        <v>6</v>
      </c>
      <c r="AA19">
        <f>(Table1[[#This Row],[Total Detections]]-parameters!$D$4)/(parameters!$D$5-parameters!$D$4)</f>
        <v>0.06</v>
      </c>
      <c r="AB19">
        <f>IF(Table1[[#This Row],[Detections Utility (unclipped)]]&gt;1,1, IF(Table1[[#This Row],[Detections Utility (unclipped)]]&lt;0,0, Table1[[#This Row],[Detections Utility (unclipped)]]) )</f>
        <v>0.06</v>
      </c>
      <c r="AC19" s="29" t="s">
        <v>163</v>
      </c>
      <c r="AD19" s="25" t="str" cm="1">
        <f t="array" ref="AD19">IF(SUMPRODUCT(--(NOT(ISERR(SEARCH({"Process","Command","Script","WMI","Module","Pipe","Service"},AC19)))))&gt;0,"1","0")</f>
        <v>1</v>
      </c>
      <c r="AE19" s="25">
        <f>IF(AD19="1",'TOP 10 TECHNIQUES'!C$15,0)</f>
        <v>0.19800000000000001</v>
      </c>
      <c r="AF19" s="25" t="str" cm="1">
        <f t="array" ref="AF19">IF(SUMPRODUCT(--(NOT(ISERR(SEARCH({"Network","Firewall"},AC19)))))&gt;0,"1","0")</f>
        <v>0</v>
      </c>
      <c r="AG19" s="25">
        <f>IF(AF19="1",'TOP 10 TECHNIQUES'!C$16,0)</f>
        <v>0</v>
      </c>
      <c r="AH19" s="25" t="str" cm="1">
        <f t="array" ref="AH19">IF(SUMPRODUCT(--(NOT(ISERR(SEARCH({"File","Group","Logon","Schedule","User","Registry","Active","Application"},AC19)))))&gt;0,"1","0")</f>
        <v>1</v>
      </c>
      <c r="AI19" s="25">
        <f>IF(AH19="1",'TOP 10 TECHNIQUES'!C$17,0)</f>
        <v>0.13200000000000001</v>
      </c>
      <c r="AJ19" s="25" t="str" cm="1">
        <f t="array" ref="AJ19">IF(SUMPRODUCT(--(NOT(ISERR(SEARCH({"Cloud","Cluster","Container","Image","Instance","Pod","Snapshot","Volume"},AC19)))))&gt;0,"1","0")</f>
        <v>0</v>
      </c>
      <c r="AK19" s="25">
        <f>IF(AJ19="1",'TOP 10 TECHNIQUES'!C$18,0)</f>
        <v>0</v>
      </c>
      <c r="AL19" s="25" t="str" cm="1">
        <f t="array" ref="AL19">IF(SUMPRODUCT(--(NOT(ISERR(SEARCH({"Drive","Firmware","Host","Kernel"},AC19)))))&gt;0,"1","0")</f>
        <v>0</v>
      </c>
      <c r="AM19" s="25">
        <f>IF(AL19="1",'TOP 10 TECHNIQUES'!C$19,0)</f>
        <v>0</v>
      </c>
      <c r="AN19" s="60">
        <v>2</v>
      </c>
      <c r="AO19" s="51">
        <v>1</v>
      </c>
      <c r="AP19" s="25">
        <f>parameters!$J$21*Table1[[#This Row],[TAT Utility]]+parameters!$J$22*Table1[[#This Row],[Count Utility]]</f>
        <v>0.21228888251666667</v>
      </c>
      <c r="AQ19" s="25">
        <f>(Table1[[#This Row],[Total Top Att&amp;ck Score ]]-parameters!$D$19)/(parameters!$D$20-parameters!$D$19)</f>
        <v>0.48540738616666673</v>
      </c>
      <c r="AR19" s="25">
        <f>IF(Table1[[#This Row],[TAT Utility (unclipped)]]&gt;1,1, IF(Table1[[#This Row],[TAT Utility (unclipped)]]&lt;0,0, Table1[[#This Row],[TAT Utility (unclipped)]]) )</f>
        <v>0.48540738616666673</v>
      </c>
      <c r="AS19" s="25">
        <f>(Table1[[#This Row],[Ransomware (Total '# of ATT&amp;CK Observations)]]-parameters!$D$21)/(parameters!$D$22-parameters!$D$21)</f>
        <v>9.5238095238095233E-2</v>
      </c>
      <c r="AT19" s="25">
        <f>IF(Table1[[#This Row],[Count Utility (unclipped)]]&gt;1,1, IF(Table1[[#This Row],[Count Utility (unclipped)]]&lt;0,0, Table1[[#This Row],[Count Utility (unclipped)]]) )</f>
        <v>9.5238095238095233E-2</v>
      </c>
      <c r="AU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 spans="1:47" ht="80" x14ac:dyDescent="0.2">
      <c r="A20" s="25">
        <f>parameters!$J$21*Table1[[#This Row],[TAT Utility]]+parameters!$J$22*Table1[[#This Row],[Count Utility]]</f>
        <v>0.26196827460333333</v>
      </c>
      <c r="B20" s="25">
        <f t="shared" si="0"/>
        <v>1.9530160793666669</v>
      </c>
      <c r="C20" s="25" t="s">
        <v>164</v>
      </c>
      <c r="D20" s="25" t="s">
        <v>165</v>
      </c>
      <c r="E20" s="25" t="s">
        <v>89</v>
      </c>
      <c r="F20" s="51">
        <v>4</v>
      </c>
      <c r="G20" s="51">
        <v>5</v>
      </c>
      <c r="H20" s="25">
        <f>parameters!$J$10*Table1[[#This Row],[Before Utility]]+parameters!$J$11*Table1[[#This Row],[After Utility]]</f>
        <v>0.45</v>
      </c>
      <c r="I20">
        <f>(Table1[[#This Row],[Num. TID Before]]-parameters!$D$8)/(parameters!$D$9-parameters!$D$8)</f>
        <v>0.4</v>
      </c>
      <c r="J20">
        <f>IF(Table1[[#This Row],[Before Utility (unclipped)]]&gt;1,1, IF(Table1[[#This Row],[Before Utility (unclipped)]]&lt;0,0, Table1[[#This Row],[Before Utility (unclipped)]]))</f>
        <v>0.4</v>
      </c>
      <c r="K20">
        <f>(Table1[[#This Row],[Num. TID After]]-parameters!$D$10)/(parameters!$D$11-parameters!$D$10)</f>
        <v>0.5</v>
      </c>
      <c r="L20">
        <f>IF(Table1[[#This Row],[After Utility (unclipped)]]&gt;1,1, IF(Table1[[#This Row],[After Utility (unclipped)]]&lt;0,0, Table1[[#This Row],[After Utility (unclipped)]]))</f>
        <v>0.5</v>
      </c>
      <c r="M20" s="44">
        <v>0.66605219000000004</v>
      </c>
      <c r="N20" s="51">
        <v>1</v>
      </c>
      <c r="O20" s="51">
        <v>5</v>
      </c>
      <c r="P20" s="51">
        <v>28</v>
      </c>
      <c r="Q20" s="51">
        <v>2</v>
      </c>
      <c r="R20" s="53" t="s">
        <v>166</v>
      </c>
      <c r="S20" s="51">
        <v>7</v>
      </c>
      <c r="T20" s="51" t="s">
        <v>167</v>
      </c>
      <c r="U20" s="51">
        <v>12</v>
      </c>
      <c r="V20" s="25">
        <f>parameters!$J$4*Table1[[#This Row],[Mitigations Utility]] + parameters!$J$5*Table1[[#This Row],[Detections Utility]]</f>
        <v>0.35238095238095235</v>
      </c>
      <c r="W20">
        <f>SUM(Table1[[#This Row],[Num. 800-53 (r5)]],Table1[[#This Row],[Num. CIS Controls]])</f>
        <v>19</v>
      </c>
      <c r="X20">
        <f>(Table1[[#This Row],[Total Mitigations]]-parameters!$D$2)/(parameters!$D$3-parameters!$D$2)</f>
        <v>0.34545454545454546</v>
      </c>
      <c r="Y20">
        <f>IF(Table1[[#This Row],[Mitigations Utility (unclipped)]]&gt;1,1, IF(Table1[[#This Row],[Mitigations Utility (unclipped)]]&lt;0,0, Table1[[#This Row],[Mitigations Utility (unclipped)]]) )</f>
        <v>0.34545454545454546</v>
      </c>
      <c r="Z20">
        <f>SUM(Table1[[#This Row],[Num. CAR]:[Num. Splunk]])</f>
        <v>36</v>
      </c>
      <c r="AA20">
        <f>(Table1[[#This Row],[Total Detections]]-parameters!$D$4)/(parameters!$D$5-parameters!$D$4)</f>
        <v>0.36</v>
      </c>
      <c r="AB20">
        <f>IF(Table1[[#This Row],[Detections Utility (unclipped)]]&gt;1,1, IF(Table1[[#This Row],[Detections Utility (unclipped)]]&lt;0,0, Table1[[#This Row],[Detections Utility (unclipped)]]) )</f>
        <v>0.36</v>
      </c>
      <c r="AC20" s="29" t="s">
        <v>168</v>
      </c>
      <c r="AD20" s="25" t="str" cm="1">
        <f t="array" ref="AD20">IF(SUMPRODUCT(--(NOT(ISERR(SEARCH({"Process","Command","Script","WMI","Module","Pipe","Service"},AC20)))))&gt;0,"1","0")</f>
        <v>1</v>
      </c>
      <c r="AE20" s="25">
        <f>IF(AD20="1",'TOP 10 TECHNIQUES'!C$15,0)</f>
        <v>0.19800000000000001</v>
      </c>
      <c r="AF20" s="25" t="str" cm="1">
        <f t="array" ref="AF20">IF(SUMPRODUCT(--(NOT(ISERR(SEARCH({"Network","Firewall"},AC20)))))&gt;0,"1","0")</f>
        <v>1</v>
      </c>
      <c r="AG20" s="25">
        <f>IF(AF20="1",'TOP 10 TECHNIQUES'!C$16,0)</f>
        <v>0</v>
      </c>
      <c r="AH20" s="25" t="str" cm="1">
        <f t="array" ref="AH20">IF(SUMPRODUCT(--(NOT(ISERR(SEARCH({"File","Group","Logon","Schedule","User","Registry","Active","Application"},AC20)))))&gt;0,"1","0")</f>
        <v>1</v>
      </c>
      <c r="AI20" s="25">
        <f>IF(AH20="1",'TOP 10 TECHNIQUES'!C$17,0)</f>
        <v>0.13200000000000001</v>
      </c>
      <c r="AJ20" s="25" t="str" cm="1">
        <f t="array" ref="AJ20">IF(SUMPRODUCT(--(NOT(ISERR(SEARCH({"Cloud","Cluster","Container","Image","Instance","Pod","Snapshot","Volume"},AC20)))))&gt;0,"1","0")</f>
        <v>0</v>
      </c>
      <c r="AK20" s="25">
        <f>IF(AJ20="1",'TOP 10 TECHNIQUES'!C$18,0)</f>
        <v>0</v>
      </c>
      <c r="AL20" s="25" t="str" cm="1">
        <f t="array" ref="AL20">IF(SUMPRODUCT(--(NOT(ISERR(SEARCH({"Drive","Firmware","Host","Kernel"},AC20)))))&gt;0,"1","0")</f>
        <v>0</v>
      </c>
      <c r="AM20" s="25">
        <f>IF(AL20="1",'TOP 10 TECHNIQUES'!C$19,0)</f>
        <v>0</v>
      </c>
      <c r="AN20" s="58">
        <v>2</v>
      </c>
      <c r="AO20" s="51">
        <v>1</v>
      </c>
      <c r="AP20" s="25">
        <f>parameters!$J$21*Table1[[#This Row],[TAT Utility]]+parameters!$J$22*Table1[[#This Row],[Count Utility]]</f>
        <v>0.26196827460333333</v>
      </c>
      <c r="AQ20" s="25">
        <f>(Table1[[#This Row],[Total Top Att&amp;ck Score ]]-parameters!$D$19)/(parameters!$D$20-parameters!$D$19)</f>
        <v>0.65100535978888896</v>
      </c>
      <c r="AR20" s="25">
        <f>IF(Table1[[#This Row],[TAT Utility (unclipped)]]&gt;1,1, IF(Table1[[#This Row],[TAT Utility (unclipped)]]&lt;0,0, Table1[[#This Row],[TAT Utility (unclipped)]]) )</f>
        <v>0.65100535978888896</v>
      </c>
      <c r="AS20" s="25">
        <f>(Table1[[#This Row],[Ransomware (Total '# of ATT&amp;CK Observations)]]-parameters!$D$21)/(parameters!$D$22-parameters!$D$21)</f>
        <v>9.5238095238095233E-2</v>
      </c>
      <c r="AT20" s="25">
        <f>IF(Table1[[#This Row],[Count Utility (unclipped)]]&gt;1,1, IF(Table1[[#This Row],[Count Utility (unclipped)]]&lt;0,0, Table1[[#This Row],[Count Utility (unclipped)]]) )</f>
        <v>9.5238095238095233E-2</v>
      </c>
      <c r="AU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 spans="1:47" ht="32" x14ac:dyDescent="0.2">
      <c r="A21" s="25">
        <f>parameters!$J$21*Table1[[#This Row],[TAT Utility]]+parameters!$J$22*Table1[[#This Row],[Count Utility]]</f>
        <v>0.25751562207000001</v>
      </c>
      <c r="B21" s="25">
        <f t="shared" si="0"/>
        <v>1.9084895540333335</v>
      </c>
      <c r="C21" s="25" t="s">
        <v>169</v>
      </c>
      <c r="D21" s="25" t="s">
        <v>170</v>
      </c>
      <c r="E21" s="25" t="s">
        <v>89</v>
      </c>
      <c r="F21" s="51">
        <v>4</v>
      </c>
      <c r="G21" s="51">
        <v>3</v>
      </c>
      <c r="H21" s="25">
        <f>parameters!$J$10*Table1[[#This Row],[Before Utility]]+parameters!$J$11*Table1[[#This Row],[After Utility]]</f>
        <v>0.35</v>
      </c>
      <c r="I21">
        <f>(Table1[[#This Row],[Num. TID Before]]-parameters!$D$8)/(parameters!$D$9-parameters!$D$8)</f>
        <v>0.4</v>
      </c>
      <c r="J21">
        <f>IF(Table1[[#This Row],[Before Utility (unclipped)]]&gt;1,1, IF(Table1[[#This Row],[Before Utility (unclipped)]]&lt;0,0, Table1[[#This Row],[Before Utility (unclipped)]]))</f>
        <v>0.4</v>
      </c>
      <c r="K21">
        <f>(Table1[[#This Row],[Num. TID After]]-parameters!$D$10)/(parameters!$D$11-parameters!$D$10)</f>
        <v>0.3</v>
      </c>
      <c r="L21">
        <f>IF(Table1[[#This Row],[After Utility (unclipped)]]&gt;1,1, IF(Table1[[#This Row],[After Utility (unclipped)]]&lt;0,0, Table1[[#This Row],[After Utility (unclipped)]]))</f>
        <v>0.3</v>
      </c>
      <c r="M21" s="44">
        <v>0.62304979000000005</v>
      </c>
      <c r="N21" s="51">
        <v>1</v>
      </c>
      <c r="O21" s="51">
        <v>8</v>
      </c>
      <c r="P21" s="51">
        <v>18</v>
      </c>
      <c r="Q21" s="51">
        <v>6</v>
      </c>
      <c r="R21" s="52" t="s">
        <v>171</v>
      </c>
      <c r="S21" s="51">
        <v>11</v>
      </c>
      <c r="T21" s="52" t="s">
        <v>172</v>
      </c>
      <c r="U21" s="51">
        <v>21</v>
      </c>
      <c r="V21" s="25">
        <f>parameters!$J$4*Table1[[#This Row],[Mitigations Utility]] + parameters!$J$5*Table1[[#This Row],[Detections Utility]]</f>
        <v>0.46190476190476193</v>
      </c>
      <c r="W21">
        <f>SUM(Table1[[#This Row],[Num. 800-53 (r5)]],Table1[[#This Row],[Num. CIS Controls]])</f>
        <v>32</v>
      </c>
      <c r="X21">
        <f>(Table1[[#This Row],[Total Mitigations]]-parameters!$D$2)/(parameters!$D$3-parameters!$D$2)</f>
        <v>0.58181818181818179</v>
      </c>
      <c r="Y21">
        <f>IF(Table1[[#This Row],[Mitigations Utility (unclipped)]]&gt;1,1, IF(Table1[[#This Row],[Mitigations Utility (unclipped)]]&lt;0,0, Table1[[#This Row],[Mitigations Utility (unclipped)]]) )</f>
        <v>0.58181818181818179</v>
      </c>
      <c r="Z21">
        <f>SUM(Table1[[#This Row],[Num. CAR]:[Num. Splunk]])</f>
        <v>33</v>
      </c>
      <c r="AA21">
        <f>(Table1[[#This Row],[Total Detections]]-parameters!$D$4)/(parameters!$D$5-parameters!$D$4)</f>
        <v>0.33</v>
      </c>
      <c r="AB21">
        <f>IF(Table1[[#This Row],[Detections Utility (unclipped)]]&gt;1,1, IF(Table1[[#This Row],[Detections Utility (unclipped)]]&lt;0,0, Table1[[#This Row],[Detections Utility (unclipped)]]) )</f>
        <v>0.33</v>
      </c>
      <c r="AC21" s="29" t="s">
        <v>173</v>
      </c>
      <c r="AD21" s="25" t="str" cm="1">
        <f t="array" ref="AD21">IF(SUMPRODUCT(--(NOT(ISERR(SEARCH({"Process","Command","Script","WMI","Module","Pipe","Service"},AC21)))))&gt;0,"1","0")</f>
        <v>1</v>
      </c>
      <c r="AE21" s="25">
        <f>IF(AD21="1",'TOP 10 TECHNIQUES'!C$15,0)</f>
        <v>0.19800000000000001</v>
      </c>
      <c r="AF21" s="25" t="str" cm="1">
        <f t="array" ref="AF21">IF(SUMPRODUCT(--(NOT(ISERR(SEARCH({"Network","Firewall"},AC21)))))&gt;0,"1","0")</f>
        <v>0</v>
      </c>
      <c r="AG21" s="25">
        <f>IF(AF21="1",'TOP 10 TECHNIQUES'!C$16,0)</f>
        <v>0</v>
      </c>
      <c r="AH21" s="25" t="str" cm="1">
        <f t="array" ref="AH21">IF(SUMPRODUCT(--(NOT(ISERR(SEARCH({"File","Group","Logon","Schedule","User","Registry","Active","Application"},AC21)))))&gt;0,"1","0")</f>
        <v>1</v>
      </c>
      <c r="AI21" s="25">
        <f>IF(AH21="1",'TOP 10 TECHNIQUES'!C$17,0)</f>
        <v>0.13200000000000001</v>
      </c>
      <c r="AJ21" s="25" t="str" cm="1">
        <f t="array" ref="AJ21">IF(SUMPRODUCT(--(NOT(ISERR(SEARCH({"Cloud","Cluster","Container","Image","Instance","Pod","Snapshot","Volume"},AC21)))))&gt;0,"1","0")</f>
        <v>0</v>
      </c>
      <c r="AK21" s="25">
        <f>IF(AJ21="1",'TOP 10 TECHNIQUES'!C$18,0)</f>
        <v>0</v>
      </c>
      <c r="AL21" s="25" t="str" cm="1">
        <f t="array" ref="AL21">IF(SUMPRODUCT(--(NOT(ISERR(SEARCH({"Drive","Firmware","Host","Kernel"},AC21)))))&gt;0,"1","0")</f>
        <v>0</v>
      </c>
      <c r="AM21" s="25">
        <f>IF(AL21="1",'TOP 10 TECHNIQUES'!C$19,0)</f>
        <v>0</v>
      </c>
      <c r="AN21" s="60">
        <v>2</v>
      </c>
      <c r="AO21" s="51">
        <v>1</v>
      </c>
      <c r="AP21" s="25">
        <f>parameters!$J$21*Table1[[#This Row],[TAT Utility]]+parameters!$J$22*Table1[[#This Row],[Count Utility]]</f>
        <v>0.25751562207000001</v>
      </c>
      <c r="AQ21" s="25">
        <f>(Table1[[#This Row],[Total Top Att&amp;ck Score ]]-parameters!$D$19)/(parameters!$D$20-parameters!$D$19)</f>
        <v>0.63616318467777788</v>
      </c>
      <c r="AR21" s="25">
        <f>IF(Table1[[#This Row],[TAT Utility (unclipped)]]&gt;1,1, IF(Table1[[#This Row],[TAT Utility (unclipped)]]&lt;0,0, Table1[[#This Row],[TAT Utility (unclipped)]]) )</f>
        <v>0.63616318467777788</v>
      </c>
      <c r="AS21" s="25">
        <f>(Table1[[#This Row],[Ransomware (Total '# of ATT&amp;CK Observations)]]-parameters!$D$21)/(parameters!$D$22-parameters!$D$21)</f>
        <v>9.5238095238095233E-2</v>
      </c>
      <c r="AT21" s="25">
        <f>IF(Table1[[#This Row],[Count Utility (unclipped)]]&gt;1,1, IF(Table1[[#This Row],[Count Utility (unclipped)]]&lt;0,0, Table1[[#This Row],[Count Utility (unclipped)]]) )</f>
        <v>9.5238095238095233E-2</v>
      </c>
      <c r="AU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 spans="1:47" ht="32" x14ac:dyDescent="0.2">
      <c r="A22" s="25">
        <f>parameters!$J$21*Table1[[#This Row],[TAT Utility]]+parameters!$J$22*Table1[[#This Row],[Count Utility]]</f>
        <v>0.21770079209523813</v>
      </c>
      <c r="B22" s="25">
        <f t="shared" si="0"/>
        <v>1.1770079209523812</v>
      </c>
      <c r="C22" s="25" t="s">
        <v>174</v>
      </c>
      <c r="D22" s="25" t="s">
        <v>175</v>
      </c>
      <c r="E22" s="25" t="s">
        <v>89</v>
      </c>
      <c r="F22" s="51">
        <v>1</v>
      </c>
      <c r="G22" s="51">
        <v>1</v>
      </c>
      <c r="H22" s="25">
        <f>parameters!$J$10*Table1[[#This Row],[Before Utility]]+parameters!$J$11*Table1[[#This Row],[After Utility]]</f>
        <v>0.1</v>
      </c>
      <c r="I22">
        <f>(Table1[[#This Row],[Num. TID Before]]-parameters!$D$8)/(parameters!$D$9-parameters!$D$8)</f>
        <v>0.1</v>
      </c>
      <c r="J22">
        <f>IF(Table1[[#This Row],[Before Utility (unclipped)]]&gt;1,1, IF(Table1[[#This Row],[Before Utility (unclipped)]]&lt;0,0, Table1[[#This Row],[Before Utility (unclipped)]]))</f>
        <v>0.1</v>
      </c>
      <c r="K22">
        <f>(Table1[[#This Row],[Num. TID After]]-parameters!$D$10)/(parameters!$D$11-parameters!$D$10)</f>
        <v>0.1</v>
      </c>
      <c r="L22">
        <f>IF(Table1[[#This Row],[After Utility (unclipped)]]&gt;1,1, IF(Table1[[#This Row],[After Utility (unclipped)]]&lt;0,0, Table1[[#This Row],[After Utility (unclipped)]]))</f>
        <v>0.1</v>
      </c>
      <c r="M22" s="44">
        <v>0.59605554000000005</v>
      </c>
      <c r="N22" s="51">
        <v>0</v>
      </c>
      <c r="O22" s="51">
        <v>10</v>
      </c>
      <c r="P22" s="51">
        <v>12</v>
      </c>
      <c r="Q22" s="51">
        <v>3</v>
      </c>
      <c r="R22" s="52" t="s">
        <v>176</v>
      </c>
      <c r="S22" s="51">
        <v>17</v>
      </c>
      <c r="T22" s="51" t="s">
        <v>177</v>
      </c>
      <c r="U22" s="51">
        <v>21</v>
      </c>
      <c r="V22" s="25">
        <f>parameters!$J$4*Table1[[#This Row],[Mitigations Utility]] + parameters!$J$5*Table1[[#This Row],[Detections Utility]]</f>
        <v>0.48095238095238102</v>
      </c>
      <c r="W22">
        <f>SUM(Table1[[#This Row],[Num. 800-53 (r5)]],Table1[[#This Row],[Num. CIS Controls]])</f>
        <v>38</v>
      </c>
      <c r="X22">
        <f>(Table1[[#This Row],[Total Mitigations]]-parameters!$D$2)/(parameters!$D$3-parameters!$D$2)</f>
        <v>0.69090909090909092</v>
      </c>
      <c r="Y22">
        <f>IF(Table1[[#This Row],[Mitigations Utility (unclipped)]]&gt;1,1, IF(Table1[[#This Row],[Mitigations Utility (unclipped)]]&lt;0,0, Table1[[#This Row],[Mitigations Utility (unclipped)]]) )</f>
        <v>0.69090909090909092</v>
      </c>
      <c r="Z22">
        <f>SUM(Table1[[#This Row],[Num. CAR]:[Num. Splunk]])</f>
        <v>25</v>
      </c>
      <c r="AA22">
        <f>(Table1[[#This Row],[Total Detections]]-parameters!$D$4)/(parameters!$D$5-parameters!$D$4)</f>
        <v>0.25</v>
      </c>
      <c r="AB22">
        <f>IF(Table1[[#This Row],[Detections Utility (unclipped)]]&gt;1,1, IF(Table1[[#This Row],[Detections Utility (unclipped)]]&lt;0,0, Table1[[#This Row],[Detections Utility (unclipped)]]) )</f>
        <v>0.25</v>
      </c>
      <c r="AC22" s="29" t="s">
        <v>178</v>
      </c>
      <c r="AD22" s="25" t="str" cm="1">
        <f t="array" ref="AD22">IF(SUMPRODUCT(--(NOT(ISERR(SEARCH({"Process","Command","Script","WMI","Module","Pipe","Service"},AC22)))))&gt;0,"1","0")</f>
        <v>0</v>
      </c>
      <c r="AE22" s="25">
        <f>IF(AD22="1",'TOP 10 TECHNIQUES'!C$15,0)</f>
        <v>0</v>
      </c>
      <c r="AF22" s="25" t="str" cm="1">
        <f t="array" ref="AF22">IF(SUMPRODUCT(--(NOT(ISERR(SEARCH({"Network","Firewall"},AC22)))))&gt;0,"1","0")</f>
        <v>1</v>
      </c>
      <c r="AG22" s="25">
        <f>IF(AF22="1",'TOP 10 TECHNIQUES'!C$16,0)</f>
        <v>0</v>
      </c>
      <c r="AH22" s="25" t="str" cm="1">
        <f t="array" ref="AH22">IF(SUMPRODUCT(--(NOT(ISERR(SEARCH({"File","Group","Logon","Schedule","User","Registry","Active","Application"},AC22)))))&gt;0,"1","0")</f>
        <v>0</v>
      </c>
      <c r="AI22" s="25">
        <f>IF(AH22="1",'TOP 10 TECHNIQUES'!C$17,0)</f>
        <v>0</v>
      </c>
      <c r="AJ22" s="25" t="str" cm="1">
        <f t="array" ref="AJ22">IF(SUMPRODUCT(--(NOT(ISERR(SEARCH({"Cloud","Cluster","Container","Image","Instance","Pod","Snapshot","Volume"},AC22)))))&gt;0,"1","0")</f>
        <v>0</v>
      </c>
      <c r="AK22" s="25">
        <f>IF(AJ22="1",'TOP 10 TECHNIQUES'!C$18,0)</f>
        <v>0</v>
      </c>
      <c r="AL22" s="25" t="str" cm="1">
        <f t="array" ref="AL22">IF(SUMPRODUCT(--(NOT(ISERR(SEARCH({"Drive","Firmware","Host","Kernel"},AC22)))))&gt;0,"1","0")</f>
        <v>0</v>
      </c>
      <c r="AM22" s="25">
        <f>IF(AL22="1",'TOP 10 TECHNIQUES'!C$19,0)</f>
        <v>0</v>
      </c>
      <c r="AN22" s="52">
        <v>3</v>
      </c>
      <c r="AO22" s="51">
        <v>1</v>
      </c>
      <c r="AP22" s="25">
        <f>parameters!$J$21*Table1[[#This Row],[TAT Utility]]+parameters!$J$22*Table1[[#This Row],[Count Utility]]</f>
        <v>0.21770079209523813</v>
      </c>
      <c r="AQ22" s="25">
        <f>(Table1[[#This Row],[Total Top Att&amp;ck Score ]]-parameters!$D$19)/(parameters!$D$20-parameters!$D$19)</f>
        <v>0.3923359736507937</v>
      </c>
      <c r="AR22" s="25">
        <f>IF(Table1[[#This Row],[TAT Utility (unclipped)]]&gt;1,1, IF(Table1[[#This Row],[TAT Utility (unclipped)]]&lt;0,0, Table1[[#This Row],[TAT Utility (unclipped)]]) )</f>
        <v>0.3923359736507937</v>
      </c>
      <c r="AS22" s="25">
        <f>(Table1[[#This Row],[Ransomware (Total '# of ATT&amp;CK Observations)]]-parameters!$D$21)/(parameters!$D$22-parameters!$D$21)</f>
        <v>0.14285714285714285</v>
      </c>
      <c r="AT22" s="25">
        <f>IF(Table1[[#This Row],[Count Utility (unclipped)]]&gt;1,1, IF(Table1[[#This Row],[Count Utility (unclipped)]]&lt;0,0, Table1[[#This Row],[Count Utility (unclipped)]]) )</f>
        <v>0.14285714285714285</v>
      </c>
      <c r="AU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 spans="1:47" ht="32" x14ac:dyDescent="0.2">
      <c r="A23" s="25">
        <f>parameters!$J$21*Table1[[#This Row],[TAT Utility]]+parameters!$J$22*Table1[[#This Row],[Count Utility]]</f>
        <v>0.38183037836895239</v>
      </c>
      <c r="B23" s="25">
        <f t="shared" si="0"/>
        <v>1.4849704503561905</v>
      </c>
      <c r="C23" s="25" t="s">
        <v>179</v>
      </c>
      <c r="D23" s="25" t="s">
        <v>180</v>
      </c>
      <c r="E23" s="25" t="s">
        <v>89</v>
      </c>
      <c r="F23" s="51">
        <v>4</v>
      </c>
      <c r="G23" s="51">
        <v>4</v>
      </c>
      <c r="H23" s="25">
        <f>parameters!$J$10*Table1[[#This Row],[Before Utility]]+parameters!$J$11*Table1[[#This Row],[After Utility]]</f>
        <v>0.4</v>
      </c>
      <c r="I23">
        <f>(Table1[[#This Row],[Num. TID Before]]-parameters!$D$8)/(parameters!$D$9-parameters!$D$8)</f>
        <v>0.4</v>
      </c>
      <c r="J23">
        <f>IF(Table1[[#This Row],[Before Utility (unclipped)]]&gt;1,1, IF(Table1[[#This Row],[Before Utility (unclipped)]]&lt;0,0, Table1[[#This Row],[Before Utility (unclipped)]]))</f>
        <v>0.4</v>
      </c>
      <c r="K23">
        <f>(Table1[[#This Row],[Num. TID After]]-parameters!$D$10)/(parameters!$D$11-parameters!$D$10)</f>
        <v>0.4</v>
      </c>
      <c r="L23">
        <f>IF(Table1[[#This Row],[After Utility (unclipped)]]&gt;1,1, IF(Table1[[#This Row],[After Utility (unclipped)]]&lt;0,0, Table1[[#This Row],[After Utility (unclipped)]]))</f>
        <v>0.4</v>
      </c>
      <c r="M23" s="44">
        <v>0.54990658999999997</v>
      </c>
      <c r="N23" s="51">
        <v>0</v>
      </c>
      <c r="O23" s="51">
        <v>21</v>
      </c>
      <c r="P23" s="51">
        <v>6</v>
      </c>
      <c r="Q23" s="51">
        <v>3</v>
      </c>
      <c r="R23" s="52" t="s">
        <v>181</v>
      </c>
      <c r="S23" s="51">
        <v>10</v>
      </c>
      <c r="T23" s="52" t="s">
        <v>182</v>
      </c>
      <c r="U23" s="51">
        <v>13</v>
      </c>
      <c r="V23" s="25">
        <f>parameters!$J$4*Table1[[#This Row],[Mitigations Utility]] + parameters!$J$5*Table1[[#This Row],[Detections Utility]]</f>
        <v>0.3619047619047619</v>
      </c>
      <c r="W23">
        <f>SUM(Table1[[#This Row],[Num. 800-53 (r5)]],Table1[[#This Row],[Num. CIS Controls]])</f>
        <v>23</v>
      </c>
      <c r="X23">
        <f>(Table1[[#This Row],[Total Mitigations]]-parameters!$D$2)/(parameters!$D$3-parameters!$D$2)</f>
        <v>0.41818181818181815</v>
      </c>
      <c r="Y23">
        <f>IF(Table1[[#This Row],[Mitigations Utility (unclipped)]]&gt;1,1, IF(Table1[[#This Row],[Mitigations Utility (unclipped)]]&lt;0,0, Table1[[#This Row],[Mitigations Utility (unclipped)]]) )</f>
        <v>0.41818181818181815</v>
      </c>
      <c r="Z23">
        <f>SUM(Table1[[#This Row],[Num. CAR]:[Num. Splunk]])</f>
        <v>30</v>
      </c>
      <c r="AA23">
        <f>(Table1[[#This Row],[Total Detections]]-parameters!$D$4)/(parameters!$D$5-parameters!$D$4)</f>
        <v>0.3</v>
      </c>
      <c r="AB23">
        <f>IF(Table1[[#This Row],[Detections Utility (unclipped)]]&gt;1,1, IF(Table1[[#This Row],[Detections Utility (unclipped)]]&lt;0,0, Table1[[#This Row],[Detections Utility (unclipped)]]) )</f>
        <v>0.3</v>
      </c>
      <c r="AC23" s="29" t="s">
        <v>183</v>
      </c>
      <c r="AD23" s="25" t="str" cm="1">
        <f t="array" ref="AD23">IF(SUMPRODUCT(--(NOT(ISERR(SEARCH({"Process","Command","Script","WMI","Module","Pipe","Service"},AC23)))))&gt;0,"1","0")</f>
        <v>0</v>
      </c>
      <c r="AE23" s="25">
        <f>IF(AD23="1",'TOP 10 TECHNIQUES'!C$15,0)</f>
        <v>0</v>
      </c>
      <c r="AF23" s="25" t="str" cm="1">
        <f t="array" ref="AF23">IF(SUMPRODUCT(--(NOT(ISERR(SEARCH({"Network","Firewall"},AC23)))))&gt;0,"1","0")</f>
        <v>0</v>
      </c>
      <c r="AG23" s="25">
        <f>IF(AF23="1",'TOP 10 TECHNIQUES'!C$16,0)</f>
        <v>0</v>
      </c>
      <c r="AH23" s="25" t="str" cm="1">
        <f t="array" ref="AH23">IF(SUMPRODUCT(--(NOT(ISERR(SEARCH({"File","Group","Logon","Schedule","User","Registry","Active","Application"},AC23)))))&gt;0,"1","0")</f>
        <v>1</v>
      </c>
      <c r="AI23" s="25">
        <f>IF(AH23="1",'TOP 10 TECHNIQUES'!C$17,0)</f>
        <v>0.13200000000000001</v>
      </c>
      <c r="AJ23" s="25" t="str" cm="1">
        <f t="array" ref="AJ23">IF(SUMPRODUCT(--(NOT(ISERR(SEARCH({"Cloud","Cluster","Container","Image","Instance","Pod","Snapshot","Volume"},AC23)))))&gt;0,"1","0")</f>
        <v>0</v>
      </c>
      <c r="AK23" s="25">
        <f>IF(AJ23="1",'TOP 10 TECHNIQUES'!C$18,0)</f>
        <v>0</v>
      </c>
      <c r="AL23" s="25" t="str" cm="1">
        <f t="array" ref="AL23">IF(SUMPRODUCT(--(NOT(ISERR(SEARCH({"Drive","Firmware","Host","Kernel"},AC23)))))&gt;0,"1","0")</f>
        <v>0</v>
      </c>
      <c r="AM23" s="25">
        <f>IF(AL23="1",'TOP 10 TECHNIQUES'!C$19,0)</f>
        <v>0</v>
      </c>
      <c r="AN23" s="52">
        <v>7</v>
      </c>
      <c r="AO23" s="51">
        <v>1</v>
      </c>
      <c r="AP23" s="25">
        <f>parameters!$J$21*Table1[[#This Row],[TAT Utility]]+parameters!$J$22*Table1[[#This Row],[Count Utility]]</f>
        <v>0.38183037836895239</v>
      </c>
      <c r="AQ23" s="25">
        <f>(Table1[[#This Row],[Total Top Att&amp;ck Score ]]-parameters!$D$19)/(parameters!$D$20-parameters!$D$19)</f>
        <v>0.49499015011873015</v>
      </c>
      <c r="AR23" s="25">
        <f>IF(Table1[[#This Row],[TAT Utility (unclipped)]]&gt;1,1, IF(Table1[[#This Row],[TAT Utility (unclipped)]]&lt;0,0, Table1[[#This Row],[TAT Utility (unclipped)]]) )</f>
        <v>0.49499015011873015</v>
      </c>
      <c r="AS23" s="25">
        <f>(Table1[[#This Row],[Ransomware (Total '# of ATT&amp;CK Observations)]]-parameters!$D$21)/(parameters!$D$22-parameters!$D$21)</f>
        <v>0.33333333333333331</v>
      </c>
      <c r="AT23" s="25">
        <f>IF(Table1[[#This Row],[Count Utility (unclipped)]]&gt;1,1, IF(Table1[[#This Row],[Count Utility (unclipped)]]&lt;0,0, Table1[[#This Row],[Count Utility (unclipped)]]) )</f>
        <v>0.33333333333333331</v>
      </c>
      <c r="AU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 spans="1:47" ht="48" x14ac:dyDescent="0.2">
      <c r="A24" s="25">
        <f>parameters!$J$21*Table1[[#This Row],[TAT Utility]]+parameters!$J$22*Table1[[#This Row],[Count Utility]]</f>
        <v>0.29521039047619047</v>
      </c>
      <c r="B24" s="25">
        <f t="shared" si="0"/>
        <v>0.61877057142857139</v>
      </c>
      <c r="C24" s="25" t="s">
        <v>184</v>
      </c>
      <c r="D24" s="25" t="s">
        <v>185</v>
      </c>
      <c r="E24" s="25" t="s">
        <v>89</v>
      </c>
      <c r="F24" s="51">
        <v>1</v>
      </c>
      <c r="G24" s="51">
        <v>1</v>
      </c>
      <c r="H24" s="25">
        <f>parameters!$J$10*Table1[[#This Row],[Before Utility]]+parameters!$J$11*Table1[[#This Row],[After Utility]]</f>
        <v>0.1</v>
      </c>
      <c r="I24">
        <f>(Table1[[#This Row],[Num. TID Before]]-parameters!$D$8)/(parameters!$D$9-parameters!$D$8)</f>
        <v>0.1</v>
      </c>
      <c r="J24">
        <f>IF(Table1[[#This Row],[Before Utility (unclipped)]]&gt;1,1, IF(Table1[[#This Row],[Before Utility (unclipped)]]&lt;0,0, Table1[[#This Row],[Before Utility (unclipped)]]))</f>
        <v>0.1</v>
      </c>
      <c r="K24">
        <f>(Table1[[#This Row],[Num. TID After]]-parameters!$D$10)/(parameters!$D$11-parameters!$D$10)</f>
        <v>0.1</v>
      </c>
      <c r="L24">
        <f>IF(Table1[[#This Row],[After Utility (unclipped)]]&gt;1,1, IF(Table1[[#This Row],[After Utility (unclipped)]]&lt;0,0, Table1[[#This Row],[After Utility (unclipped)]]))</f>
        <v>0.1</v>
      </c>
      <c r="M24" s="44">
        <v>0.44734200000000002</v>
      </c>
      <c r="N24" s="51">
        <v>2</v>
      </c>
      <c r="O24" s="51">
        <v>7</v>
      </c>
      <c r="P24" s="51">
        <v>3</v>
      </c>
      <c r="Q24" s="51">
        <v>3</v>
      </c>
      <c r="R24" s="51"/>
      <c r="S24" s="51">
        <v>0</v>
      </c>
      <c r="T24" s="51"/>
      <c r="U24" s="51">
        <v>0</v>
      </c>
      <c r="V24" s="25">
        <f>parameters!$J$4*Table1[[#This Row],[Mitigations Utility]] + parameters!$J$5*Table1[[#This Row],[Detections Utility]]</f>
        <v>7.1428571428571425E-2</v>
      </c>
      <c r="W24">
        <f>SUM(Table1[[#This Row],[Num. 800-53 (r5)]],Table1[[#This Row],[Num. CIS Controls]])</f>
        <v>0</v>
      </c>
      <c r="X24">
        <f>(Table1[[#This Row],[Total Mitigations]]-parameters!$D$2)/(parameters!$D$3-parameters!$D$2)</f>
        <v>0</v>
      </c>
      <c r="Y24">
        <f>IF(Table1[[#This Row],[Mitigations Utility (unclipped)]]&gt;1,1, IF(Table1[[#This Row],[Mitigations Utility (unclipped)]]&lt;0,0, Table1[[#This Row],[Mitigations Utility (unclipped)]]) )</f>
        <v>0</v>
      </c>
      <c r="Z24">
        <f>SUM(Table1[[#This Row],[Num. CAR]:[Num. Splunk]])</f>
        <v>15</v>
      </c>
      <c r="AA24">
        <f>(Table1[[#This Row],[Total Detections]]-parameters!$D$4)/(parameters!$D$5-parameters!$D$4)</f>
        <v>0.15</v>
      </c>
      <c r="AB24">
        <f>IF(Table1[[#This Row],[Detections Utility (unclipped)]]&gt;1,1, IF(Table1[[#This Row],[Detections Utility (unclipped)]]&lt;0,0, Table1[[#This Row],[Detections Utility (unclipped)]]) )</f>
        <v>0.15</v>
      </c>
      <c r="AC24" s="29" t="s">
        <v>141</v>
      </c>
      <c r="AD24" s="25" t="str" cm="1">
        <f t="array" ref="AD24">IF(SUMPRODUCT(--(NOT(ISERR(SEARCH({"Process","Command","Script","WMI","Module","Pipe","Service"},AC24)))))&gt;0,"1","0")</f>
        <v>0</v>
      </c>
      <c r="AE24" s="25">
        <f>IF(AD24="1",'TOP 10 TECHNIQUES'!C$15,0)</f>
        <v>0</v>
      </c>
      <c r="AF24" s="25" t="str" cm="1">
        <f t="array" ref="AF24">IF(SUMPRODUCT(--(NOT(ISERR(SEARCH({"Network","Firewall"},AC24)))))&gt;0,"1","0")</f>
        <v>1</v>
      </c>
      <c r="AG24" s="25">
        <f>IF(AF24="1",'TOP 10 TECHNIQUES'!C$16,0)</f>
        <v>0</v>
      </c>
      <c r="AH24" s="25" t="str" cm="1">
        <f t="array" ref="AH24">IF(SUMPRODUCT(--(NOT(ISERR(SEARCH({"File","Group","Logon","Schedule","User","Registry","Active","Application"},AC24)))))&gt;0,"1","0")</f>
        <v>0</v>
      </c>
      <c r="AI24" s="25">
        <f>IF(AH24="1",'TOP 10 TECHNIQUES'!C$17,0)</f>
        <v>0</v>
      </c>
      <c r="AJ24" s="25" t="str" cm="1">
        <f t="array" ref="AJ24">IF(SUMPRODUCT(--(NOT(ISERR(SEARCH({"Cloud","Cluster","Container","Image","Instance","Pod","Snapshot","Volume"},AC24)))))&gt;0,"1","0")</f>
        <v>0</v>
      </c>
      <c r="AK24" s="25">
        <f>IF(AJ24="1",'TOP 10 TECHNIQUES'!C$18,0)</f>
        <v>0</v>
      </c>
      <c r="AL24" s="25" t="str" cm="1">
        <f t="array" ref="AL24">IF(SUMPRODUCT(--(NOT(ISERR(SEARCH({"Drive","Firmware","Host","Kernel"},AC24)))))&gt;0,"1","0")</f>
        <v>0</v>
      </c>
      <c r="AM24" s="25">
        <f>IF(AL24="1",'TOP 10 TECHNIQUES'!C$19,0)</f>
        <v>0</v>
      </c>
      <c r="AN24" s="52">
        <v>7</v>
      </c>
      <c r="AO24" s="51">
        <v>1</v>
      </c>
      <c r="AP24" s="25">
        <f>parameters!$J$21*Table1[[#This Row],[TAT Utility]]+parameters!$J$22*Table1[[#This Row],[Count Utility]]</f>
        <v>0.29521039047619047</v>
      </c>
      <c r="AQ24" s="25">
        <f>(Table1[[#This Row],[Total Top Att&amp;ck Score ]]-parameters!$D$19)/(parameters!$D$20-parameters!$D$19)</f>
        <v>0.20625685714285713</v>
      </c>
      <c r="AR24" s="25">
        <f>IF(Table1[[#This Row],[TAT Utility (unclipped)]]&gt;1,1, IF(Table1[[#This Row],[TAT Utility (unclipped)]]&lt;0,0, Table1[[#This Row],[TAT Utility (unclipped)]]) )</f>
        <v>0.20625685714285713</v>
      </c>
      <c r="AS24" s="25">
        <f>(Table1[[#This Row],[Ransomware (Total '# of ATT&amp;CK Observations)]]-parameters!$D$21)/(parameters!$D$22-parameters!$D$21)</f>
        <v>0.33333333333333331</v>
      </c>
      <c r="AT24" s="25">
        <f>IF(Table1[[#This Row],[Count Utility (unclipped)]]&gt;1,1, IF(Table1[[#This Row],[Count Utility (unclipped)]]&lt;0,0, Table1[[#This Row],[Count Utility (unclipped)]]) )</f>
        <v>0.33333333333333331</v>
      </c>
      <c r="AU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 spans="1:47" ht="32" x14ac:dyDescent="0.2">
      <c r="A25" s="25">
        <f>parameters!$J$21*Table1[[#This Row],[TAT Utility]]+parameters!$J$22*Table1[[#This Row],[Count Utility]]</f>
        <v>0.14693880121333333</v>
      </c>
      <c r="B25" s="25">
        <f t="shared" si="0"/>
        <v>0.80272134546666674</v>
      </c>
      <c r="C25" s="25" t="s">
        <v>186</v>
      </c>
      <c r="D25" s="25" t="s">
        <v>187</v>
      </c>
      <c r="E25" s="25" t="s">
        <v>89</v>
      </c>
      <c r="F25" s="51">
        <v>1</v>
      </c>
      <c r="G25" s="51">
        <v>1</v>
      </c>
      <c r="H25" s="25">
        <f>parameters!$J$10*Table1[[#This Row],[Before Utility]]+parameters!$J$11*Table1[[#This Row],[After Utility]]</f>
        <v>0.1</v>
      </c>
      <c r="I25">
        <f>(Table1[[#This Row],[Num. TID Before]]-parameters!$D$8)/(parameters!$D$9-parameters!$D$8)</f>
        <v>0.1</v>
      </c>
      <c r="J25">
        <f>IF(Table1[[#This Row],[Before Utility (unclipped)]]&gt;1,1, IF(Table1[[#This Row],[Before Utility (unclipped)]]&lt;0,0, Table1[[#This Row],[Before Utility (unclipped)]]))</f>
        <v>0.1</v>
      </c>
      <c r="K25">
        <f>(Table1[[#This Row],[Num. TID After]]-parameters!$D$10)/(parameters!$D$11-parameters!$D$10)</f>
        <v>0.1</v>
      </c>
      <c r="L25">
        <f>IF(Table1[[#This Row],[After Utility (unclipped)]]&gt;1,1, IF(Table1[[#This Row],[After Utility (unclipped)]]&lt;0,0, Table1[[#This Row],[After Utility (unclipped)]]))</f>
        <v>0.1</v>
      </c>
      <c r="M25" s="44">
        <v>0.37974036</v>
      </c>
      <c r="N25" s="51">
        <v>0</v>
      </c>
      <c r="O25" s="51">
        <v>2</v>
      </c>
      <c r="P25" s="51">
        <v>2</v>
      </c>
      <c r="Q25" s="51">
        <v>0</v>
      </c>
      <c r="R25" s="52" t="s">
        <v>188</v>
      </c>
      <c r="S25" s="51">
        <v>6</v>
      </c>
      <c r="T25" s="52" t="s">
        <v>189</v>
      </c>
      <c r="U25" s="51">
        <v>5</v>
      </c>
      <c r="V25" s="25">
        <f>parameters!$J$4*Table1[[#This Row],[Mitigations Utility]] + parameters!$J$5*Table1[[#This Row],[Detections Utility]]</f>
        <v>0.12380952380952383</v>
      </c>
      <c r="W25">
        <f>SUM(Table1[[#This Row],[Num. 800-53 (r5)]],Table1[[#This Row],[Num. CIS Controls]])</f>
        <v>11</v>
      </c>
      <c r="X25">
        <f>(Table1[[#This Row],[Total Mitigations]]-parameters!$D$2)/(parameters!$D$3-parameters!$D$2)</f>
        <v>0.2</v>
      </c>
      <c r="Y25">
        <f>IF(Table1[[#This Row],[Mitigations Utility (unclipped)]]&gt;1,1, IF(Table1[[#This Row],[Mitigations Utility (unclipped)]]&lt;0,0, Table1[[#This Row],[Mitigations Utility (unclipped)]]) )</f>
        <v>0.2</v>
      </c>
      <c r="Z25">
        <f>SUM(Table1[[#This Row],[Num. CAR]:[Num. Splunk]])</f>
        <v>4</v>
      </c>
      <c r="AA25">
        <f>(Table1[[#This Row],[Total Detections]]-parameters!$D$4)/(parameters!$D$5-parameters!$D$4)</f>
        <v>0.04</v>
      </c>
      <c r="AB25">
        <f>IF(Table1[[#This Row],[Detections Utility (unclipped)]]&gt;1,1, IF(Table1[[#This Row],[Detections Utility (unclipped)]]&lt;0,0, Table1[[#This Row],[Detections Utility (unclipped)]]) )</f>
        <v>0.04</v>
      </c>
      <c r="AC25" s="29" t="s">
        <v>190</v>
      </c>
      <c r="AD25" s="25" t="str" cm="1">
        <f t="array" ref="AD25">IF(SUMPRODUCT(--(NOT(ISERR(SEARCH({"Process","Command","Script","WMI","Module","Pipe","Service"},AC25)))))&gt;0,"1","0")</f>
        <v>1</v>
      </c>
      <c r="AE25" s="25">
        <f>IF(AD25="1",'TOP 10 TECHNIQUES'!C$15,0)</f>
        <v>0.19800000000000001</v>
      </c>
      <c r="AF25" s="25" t="str" cm="1">
        <f t="array" ref="AF25">IF(SUMPRODUCT(--(NOT(ISERR(SEARCH({"Network","Firewall"},AC25)))))&gt;0,"1","0")</f>
        <v>0</v>
      </c>
      <c r="AG25" s="25">
        <f>IF(AF25="1",'TOP 10 TECHNIQUES'!C$16,0)</f>
        <v>0</v>
      </c>
      <c r="AH25" s="25" t="str" cm="1">
        <f t="array" ref="AH25">IF(SUMPRODUCT(--(NOT(ISERR(SEARCH({"File","Group","Logon","Schedule","User","Registry","Active","Application"},AC25)))))&gt;0,"1","0")</f>
        <v>1</v>
      </c>
      <c r="AI25" s="25">
        <f>IF(AH25="1",'TOP 10 TECHNIQUES'!C$17,0)</f>
        <v>0.13200000000000001</v>
      </c>
      <c r="AJ25" s="25" t="str" cm="1">
        <f t="array" ref="AJ25">IF(SUMPRODUCT(--(NOT(ISERR(SEARCH({"Cloud","Cluster","Container","Image","Instance","Pod","Snapshot","Volume"},AC25)))))&gt;0,"1","0")</f>
        <v>0</v>
      </c>
      <c r="AK25" s="25">
        <f>IF(AJ25="1",'TOP 10 TECHNIQUES'!C$18,0)</f>
        <v>0</v>
      </c>
      <c r="AL25" s="25" t="str" cm="1">
        <f t="array" ref="AL25">IF(SUMPRODUCT(--(NOT(ISERR(SEARCH({"Drive","Firmware","Host","Kernel"},AC25)))))&gt;0,"1","0")</f>
        <v>1</v>
      </c>
      <c r="AM25" s="25">
        <f>IF(AL25="1",'TOP 10 TECHNIQUES'!C$19,0)</f>
        <v>0</v>
      </c>
      <c r="AN25" s="52">
        <v>2</v>
      </c>
      <c r="AO25" s="51">
        <v>1</v>
      </c>
      <c r="AP25" s="25">
        <f>parameters!$J$21*Table1[[#This Row],[TAT Utility]]+parameters!$J$22*Table1[[#This Row],[Count Utility]]</f>
        <v>0.14693880121333333</v>
      </c>
      <c r="AQ25" s="25">
        <f>(Table1[[#This Row],[Total Top Att&amp;ck Score ]]-parameters!$D$19)/(parameters!$D$20-parameters!$D$19)</f>
        <v>0.26757378182222225</v>
      </c>
      <c r="AR25" s="25">
        <f>IF(Table1[[#This Row],[TAT Utility (unclipped)]]&gt;1,1, IF(Table1[[#This Row],[TAT Utility (unclipped)]]&lt;0,0, Table1[[#This Row],[TAT Utility (unclipped)]]) )</f>
        <v>0.26757378182222225</v>
      </c>
      <c r="AS25" s="25">
        <f>(Table1[[#This Row],[Ransomware (Total '# of ATT&amp;CK Observations)]]-parameters!$D$21)/(parameters!$D$22-parameters!$D$21)</f>
        <v>9.5238095238095233E-2</v>
      </c>
      <c r="AT25" s="25">
        <f>IF(Table1[[#This Row],[Count Utility (unclipped)]]&gt;1,1, IF(Table1[[#This Row],[Count Utility (unclipped)]]&lt;0,0, Table1[[#This Row],[Count Utility (unclipped)]]) )</f>
        <v>9.5238095238095233E-2</v>
      </c>
      <c r="AU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 spans="1:47" x14ac:dyDescent="0.2">
      <c r="A26" s="25">
        <f>parameters!$J$21*Table1[[#This Row],[TAT Utility]]+parameters!$J$22*Table1[[#This Row],[Count Utility]]</f>
        <v>0.25440291609523813</v>
      </c>
      <c r="B26" s="25">
        <f t="shared" si="0"/>
        <v>0.54402916095238096</v>
      </c>
      <c r="C26" s="25" t="s">
        <v>191</v>
      </c>
      <c r="D26" s="25" t="s">
        <v>192</v>
      </c>
      <c r="E26" s="25" t="s">
        <v>89</v>
      </c>
      <c r="F26" s="51">
        <v>1</v>
      </c>
      <c r="G26" s="51">
        <v>1</v>
      </c>
      <c r="H26" s="25">
        <f>parameters!$J$10*Table1[[#This Row],[Before Utility]]+parameters!$J$11*Table1[[#This Row],[After Utility]]</f>
        <v>0.1</v>
      </c>
      <c r="I26">
        <f>(Table1[[#This Row],[Num. TID Before]]-parameters!$D$8)/(parameters!$D$9-parameters!$D$8)</f>
        <v>0.1</v>
      </c>
      <c r="J26">
        <f>IF(Table1[[#This Row],[Before Utility (unclipped)]]&gt;1,1, IF(Table1[[#This Row],[Before Utility (unclipped)]]&lt;0,0, Table1[[#This Row],[Before Utility (unclipped)]]))</f>
        <v>0.1</v>
      </c>
      <c r="K26">
        <f>(Table1[[#This Row],[Num. TID After]]-parameters!$D$10)/(parameters!$D$11-parameters!$D$10)</f>
        <v>0.1</v>
      </c>
      <c r="L26">
        <f>IF(Table1[[#This Row],[After Utility (unclipped)]]&gt;1,1, IF(Table1[[#This Row],[After Utility (unclipped)]]&lt;0,0, Table1[[#This Row],[After Utility (unclipped)]]))</f>
        <v>0.1</v>
      </c>
      <c r="M26" s="44">
        <v>0.36307677999999999</v>
      </c>
      <c r="N26" s="51">
        <v>1</v>
      </c>
      <c r="O26" s="51">
        <v>9</v>
      </c>
      <c r="P26" s="51">
        <v>5</v>
      </c>
      <c r="Q26" s="51">
        <v>2</v>
      </c>
      <c r="R26" s="51"/>
      <c r="S26" s="51">
        <v>0</v>
      </c>
      <c r="T26" s="51"/>
      <c r="U26" s="51">
        <v>0</v>
      </c>
      <c r="V26" s="25">
        <f>parameters!$J$4*Table1[[#This Row],[Mitigations Utility]] + parameters!$J$5*Table1[[#This Row],[Detections Utility]]</f>
        <v>8.0952380952380956E-2</v>
      </c>
      <c r="W26">
        <f>SUM(Table1[[#This Row],[Num. 800-53 (r5)]],Table1[[#This Row],[Num. CIS Controls]])</f>
        <v>0</v>
      </c>
      <c r="X26">
        <f>(Table1[[#This Row],[Total Mitigations]]-parameters!$D$2)/(parameters!$D$3-parameters!$D$2)</f>
        <v>0</v>
      </c>
      <c r="Y26">
        <f>IF(Table1[[#This Row],[Mitigations Utility (unclipped)]]&gt;1,1, IF(Table1[[#This Row],[Mitigations Utility (unclipped)]]&lt;0,0, Table1[[#This Row],[Mitigations Utility (unclipped)]]) )</f>
        <v>0</v>
      </c>
      <c r="Z26">
        <f>SUM(Table1[[#This Row],[Num. CAR]:[Num. Splunk]])</f>
        <v>17</v>
      </c>
      <c r="AA26">
        <f>(Table1[[#This Row],[Total Detections]]-parameters!$D$4)/(parameters!$D$5-parameters!$D$4)</f>
        <v>0.17</v>
      </c>
      <c r="AB26">
        <f>IF(Table1[[#This Row],[Detections Utility (unclipped)]]&gt;1,1, IF(Table1[[#This Row],[Detections Utility (unclipped)]]&lt;0,0, Table1[[#This Row],[Detections Utility (unclipped)]]) )</f>
        <v>0.17</v>
      </c>
      <c r="AC26" s="29"/>
      <c r="AD26" s="25" t="str" cm="1">
        <f t="array" ref="AD26">IF(SUMPRODUCT(--(NOT(ISERR(SEARCH({"Process","Command","Script","WMI","Module","Pipe","Service"},AC26)))))&gt;0,"1","0")</f>
        <v>0</v>
      </c>
      <c r="AE26" s="25">
        <f>IF(AD26="1",'TOP 10 TECHNIQUES'!C$15,0)</f>
        <v>0</v>
      </c>
      <c r="AF26" s="25" t="str" cm="1">
        <f t="array" ref="AF26">IF(SUMPRODUCT(--(NOT(ISERR(SEARCH({"Network","Firewall"},AC26)))))&gt;0,"1","0")</f>
        <v>0</v>
      </c>
      <c r="AG26" s="25">
        <f>IF(AF26="1",'TOP 10 TECHNIQUES'!C$16,0)</f>
        <v>0</v>
      </c>
      <c r="AH26" s="25" t="str" cm="1">
        <f t="array" ref="AH26">IF(SUMPRODUCT(--(NOT(ISERR(SEARCH({"File","Group","Logon","Schedule","User","Registry","Active","Application"},AC26)))))&gt;0,"1","0")</f>
        <v>0</v>
      </c>
      <c r="AI26" s="25">
        <f>IF(AH26="1",'TOP 10 TECHNIQUES'!C$17,0)</f>
        <v>0</v>
      </c>
      <c r="AJ26" s="25" t="str" cm="1">
        <f t="array" ref="AJ26">IF(SUMPRODUCT(--(NOT(ISERR(SEARCH({"Cloud","Cluster","Container","Image","Instance","Pod","Snapshot","Volume"},AC26)))))&gt;0,"1","0")</f>
        <v>0</v>
      </c>
      <c r="AK26" s="25">
        <f>IF(AJ26="1",'TOP 10 TECHNIQUES'!C$18,0)</f>
        <v>0</v>
      </c>
      <c r="AL26" s="25" t="str" cm="1">
        <f t="array" ref="AL26">IF(SUMPRODUCT(--(NOT(ISERR(SEARCH({"Drive","Firmware","Host","Kernel"},AC26)))))&gt;0,"1","0")</f>
        <v>0</v>
      </c>
      <c r="AM26" s="25">
        <f>IF(AL26="1",'TOP 10 TECHNIQUES'!C$19,0)</f>
        <v>0</v>
      </c>
      <c r="AN26" s="52">
        <v>6</v>
      </c>
      <c r="AO26" s="51">
        <v>1</v>
      </c>
      <c r="AP26" s="25">
        <f>parameters!$J$21*Table1[[#This Row],[TAT Utility]]+parameters!$J$22*Table1[[#This Row],[Count Utility]]</f>
        <v>0.25440291609523813</v>
      </c>
      <c r="AQ26" s="25">
        <f>(Table1[[#This Row],[Total Top Att&amp;ck Score ]]-parameters!$D$19)/(parameters!$D$20-parameters!$D$19)</f>
        <v>0.18134305365079365</v>
      </c>
      <c r="AR26" s="25">
        <f>IF(Table1[[#This Row],[TAT Utility (unclipped)]]&gt;1,1, IF(Table1[[#This Row],[TAT Utility (unclipped)]]&lt;0,0, Table1[[#This Row],[TAT Utility (unclipped)]]) )</f>
        <v>0.18134305365079365</v>
      </c>
      <c r="AS26" s="25">
        <f>(Table1[[#This Row],[Ransomware (Total '# of ATT&amp;CK Observations)]]-parameters!$D$21)/(parameters!$D$22-parameters!$D$21)</f>
        <v>0.2857142857142857</v>
      </c>
      <c r="AT26" s="25">
        <f>IF(Table1[[#This Row],[Count Utility (unclipped)]]&gt;1,1, IF(Table1[[#This Row],[Count Utility (unclipped)]]&lt;0,0, Table1[[#This Row],[Count Utility (unclipped)]]) )</f>
        <v>0.2857142857142857</v>
      </c>
      <c r="AU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 spans="1:47" ht="64" x14ac:dyDescent="0.2">
      <c r="A27" s="25">
        <f>parameters!$J$21*Table1[[#This Row],[TAT Utility]]+parameters!$J$22*Table1[[#This Row],[Count Utility]]</f>
        <v>0.19093014043333334</v>
      </c>
      <c r="B27" s="25">
        <f t="shared" si="0"/>
        <v>0.57596807100000003</v>
      </c>
      <c r="C27" s="25" t="s">
        <v>193</v>
      </c>
      <c r="D27" s="25" t="s">
        <v>194</v>
      </c>
      <c r="E27" s="25" t="s">
        <v>89</v>
      </c>
      <c r="F27" s="51">
        <v>1</v>
      </c>
      <c r="G27" s="51">
        <v>1</v>
      </c>
      <c r="H27" s="25">
        <f>parameters!$J$10*Table1[[#This Row],[Before Utility]]+parameters!$J$11*Table1[[#This Row],[After Utility]]</f>
        <v>0.1</v>
      </c>
      <c r="I27">
        <f>(Table1[[#This Row],[Num. TID Before]]-parameters!$D$8)/(parameters!$D$9-parameters!$D$8)</f>
        <v>0.1</v>
      </c>
      <c r="J27">
        <f>IF(Table1[[#This Row],[Before Utility (unclipped)]]&gt;1,1, IF(Table1[[#This Row],[Before Utility (unclipped)]]&lt;0,0, Table1[[#This Row],[Before Utility (unclipped)]]))</f>
        <v>0.1</v>
      </c>
      <c r="K27">
        <f>(Table1[[#This Row],[Num. TID After]]-parameters!$D$10)/(parameters!$D$11-parameters!$D$10)</f>
        <v>0.1</v>
      </c>
      <c r="L27">
        <f>IF(Table1[[#This Row],[After Utility (unclipped)]]&gt;1,1, IF(Table1[[#This Row],[After Utility (unclipped)]]&lt;0,0, Table1[[#This Row],[After Utility (unclipped)]]))</f>
        <v>0.1</v>
      </c>
      <c r="M27" s="44">
        <v>0.33305869999999999</v>
      </c>
      <c r="N27" s="51">
        <v>0</v>
      </c>
      <c r="O27" s="51">
        <v>0</v>
      </c>
      <c r="P27" s="51">
        <v>0</v>
      </c>
      <c r="Q27" s="51">
        <v>0</v>
      </c>
      <c r="R27" s="51"/>
      <c r="S27" s="51">
        <v>0</v>
      </c>
      <c r="T27" s="51"/>
      <c r="U27" s="51">
        <v>0</v>
      </c>
      <c r="V27" s="25">
        <f>parameters!$J$4*Table1[[#This Row],[Mitigations Utility]] + parameters!$J$5*Table1[[#This Row],[Detections Utility]]</f>
        <v>0</v>
      </c>
      <c r="W27">
        <f>SUM(Table1[[#This Row],[Num. 800-53 (r5)]],Table1[[#This Row],[Num. CIS Controls]])</f>
        <v>0</v>
      </c>
      <c r="X27">
        <f>(Table1[[#This Row],[Total Mitigations]]-parameters!$D$2)/(parameters!$D$3-parameters!$D$2)</f>
        <v>0</v>
      </c>
      <c r="Y27">
        <f>IF(Table1[[#This Row],[Mitigations Utility (unclipped)]]&gt;1,1, IF(Table1[[#This Row],[Mitigations Utility (unclipped)]]&lt;0,0, Table1[[#This Row],[Mitigations Utility (unclipped)]]) )</f>
        <v>0</v>
      </c>
      <c r="Z27">
        <f>SUM(Table1[[#This Row],[Num. CAR]:[Num. Splunk]])</f>
        <v>0</v>
      </c>
      <c r="AA27">
        <f>(Table1[[#This Row],[Total Detections]]-parameters!$D$4)/(parameters!$D$5-parameters!$D$4)</f>
        <v>0</v>
      </c>
      <c r="AB27">
        <f>IF(Table1[[#This Row],[Detections Utility (unclipped)]]&gt;1,1, IF(Table1[[#This Row],[Detections Utility (unclipped)]]&lt;0,0, Table1[[#This Row],[Detections Utility (unclipped)]]) )</f>
        <v>0</v>
      </c>
      <c r="AC27" s="29" t="s">
        <v>195</v>
      </c>
      <c r="AD27" s="25" t="str" cm="1">
        <f t="array" ref="AD27">IF(SUMPRODUCT(--(NOT(ISERR(SEARCH({"Process","Command","Script","WMI","Module","Pipe","Service"},AC27)))))&gt;0,"1","0")</f>
        <v>1</v>
      </c>
      <c r="AE27" s="25">
        <f>IF(AD27="1",'TOP 10 TECHNIQUES'!C$15,0)</f>
        <v>0.19800000000000001</v>
      </c>
      <c r="AF27" s="25" t="str" cm="1">
        <f t="array" ref="AF27">IF(SUMPRODUCT(--(NOT(ISERR(SEARCH({"Network","Firewall"},AC27)))))&gt;0,"1","0")</f>
        <v>1</v>
      </c>
      <c r="AG27" s="25">
        <f>IF(AF27="1",'TOP 10 TECHNIQUES'!C$16,0)</f>
        <v>0</v>
      </c>
      <c r="AH27" s="25" t="str" cm="1">
        <f t="array" ref="AH27">IF(SUMPRODUCT(--(NOT(ISERR(SEARCH({"File","Group","Logon","Schedule","User","Registry","Active","Application"},AC27)))))&gt;0,"1","0")</f>
        <v>1</v>
      </c>
      <c r="AI27" s="25">
        <f>IF(AH27="1",'TOP 10 TECHNIQUES'!C$17,0)</f>
        <v>0.13200000000000001</v>
      </c>
      <c r="AJ27" s="25" t="str" cm="1">
        <f t="array" ref="AJ27">IF(SUMPRODUCT(--(NOT(ISERR(SEARCH({"Cloud","Cluster","Container","Image","Instance","Pod","Snapshot","Volume"},AC27)))))&gt;0,"1","0")</f>
        <v>0</v>
      </c>
      <c r="AK27" s="25">
        <f>IF(AJ27="1",'TOP 10 TECHNIQUES'!C$18,0)</f>
        <v>0</v>
      </c>
      <c r="AL27" s="25" t="str" cm="1">
        <f t="array" ref="AL27">IF(SUMPRODUCT(--(NOT(ISERR(SEARCH({"Drive","Firmware","Host","Kernel"},AC27)))))&gt;0,"1","0")</f>
        <v>0</v>
      </c>
      <c r="AM27" s="25">
        <f>IF(AL27="1",'TOP 10 TECHNIQUES'!C$19,0)</f>
        <v>0</v>
      </c>
      <c r="AN27" s="52">
        <v>4</v>
      </c>
      <c r="AO27" s="51">
        <v>1</v>
      </c>
      <c r="AP27" s="25">
        <f>parameters!$J$21*Table1[[#This Row],[TAT Utility]]+parameters!$J$22*Table1[[#This Row],[Count Utility]]</f>
        <v>0.19093014043333334</v>
      </c>
      <c r="AQ27" s="25">
        <f>(Table1[[#This Row],[Total Top Att&amp;ck Score ]]-parameters!$D$19)/(parameters!$D$20-parameters!$D$19)</f>
        <v>0.191989357</v>
      </c>
      <c r="AR27" s="25">
        <f>IF(Table1[[#This Row],[TAT Utility (unclipped)]]&gt;1,1, IF(Table1[[#This Row],[TAT Utility (unclipped)]]&lt;0,0, Table1[[#This Row],[TAT Utility (unclipped)]]) )</f>
        <v>0.191989357</v>
      </c>
      <c r="AS27" s="25">
        <f>(Table1[[#This Row],[Ransomware (Total '# of ATT&amp;CK Observations)]]-parameters!$D$21)/(parameters!$D$22-parameters!$D$21)</f>
        <v>0.19047619047619047</v>
      </c>
      <c r="AT27" s="25">
        <f>IF(Table1[[#This Row],[Count Utility (unclipped)]]&gt;1,1, IF(Table1[[#This Row],[Count Utility (unclipped)]]&lt;0,0, Table1[[#This Row],[Count Utility (unclipped)]]) )</f>
        <v>0.19047619047619047</v>
      </c>
      <c r="AU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 spans="1:47" ht="96" x14ac:dyDescent="0.2">
      <c r="A28" s="25">
        <f>parameters!$J$21*Table1[[#This Row],[TAT Utility]]+parameters!$J$22*Table1[[#This Row],[Count Utility]]</f>
        <v>0.35962408994333334</v>
      </c>
      <c r="B28" s="25">
        <f t="shared" si="0"/>
        <v>1.9295742327666667</v>
      </c>
      <c r="C28" s="25" t="s">
        <v>196</v>
      </c>
      <c r="D28" s="25" t="s">
        <v>197</v>
      </c>
      <c r="E28" s="25" t="s">
        <v>89</v>
      </c>
      <c r="F28" s="51">
        <v>1</v>
      </c>
      <c r="G28" s="51">
        <v>5</v>
      </c>
      <c r="H28" s="25">
        <f>parameters!$J$10*Table1[[#This Row],[Before Utility]]+parameters!$J$11*Table1[[#This Row],[After Utility]]</f>
        <v>0.3</v>
      </c>
      <c r="I28">
        <f>(Table1[[#This Row],[Num. TID Before]]-parameters!$D$8)/(parameters!$D$9-parameters!$D$8)</f>
        <v>0.1</v>
      </c>
      <c r="J28">
        <f>IF(Table1[[#This Row],[Before Utility (unclipped)]]&gt;1,1, IF(Table1[[#This Row],[Before Utility (unclipped)]]&lt;0,0, Table1[[#This Row],[Before Utility (unclipped)]]))</f>
        <v>0.1</v>
      </c>
      <c r="K28">
        <f>(Table1[[#This Row],[Num. TID After]]-parameters!$D$10)/(parameters!$D$11-parameters!$D$10)</f>
        <v>0.5</v>
      </c>
      <c r="L28">
        <f>IF(Table1[[#This Row],[After Utility (unclipped)]]&gt;1,1, IF(Table1[[#This Row],[After Utility (unclipped)]]&lt;0,0, Table1[[#This Row],[After Utility (unclipped)]]))</f>
        <v>0.5</v>
      </c>
      <c r="M28" s="44">
        <v>0.32699816999999998</v>
      </c>
      <c r="N28" s="51">
        <v>0</v>
      </c>
      <c r="O28" s="51">
        <v>64</v>
      </c>
      <c r="P28" s="51">
        <v>13</v>
      </c>
      <c r="Q28" s="51">
        <v>14</v>
      </c>
      <c r="R28" s="51" t="s">
        <v>198</v>
      </c>
      <c r="S28" s="51">
        <v>19</v>
      </c>
      <c r="T28" s="51" t="s">
        <v>199</v>
      </c>
      <c r="U28" s="51">
        <v>22</v>
      </c>
      <c r="V28" s="25">
        <f>parameters!$J$4*Table1[[#This Row],[Mitigations Utility]] + parameters!$J$5*Table1[[#This Row],[Detections Utility]]</f>
        <v>0.82380952380952388</v>
      </c>
      <c r="W28">
        <f>SUM(Table1[[#This Row],[Num. 800-53 (r5)]],Table1[[#This Row],[Num. CIS Controls]])</f>
        <v>41</v>
      </c>
      <c r="X28">
        <f>(Table1[[#This Row],[Total Mitigations]]-parameters!$D$2)/(parameters!$D$3-parameters!$D$2)</f>
        <v>0.74545454545454548</v>
      </c>
      <c r="Y28">
        <f>IF(Table1[[#This Row],[Mitigations Utility (unclipped)]]&gt;1,1, IF(Table1[[#This Row],[Mitigations Utility (unclipped)]]&lt;0,0, Table1[[#This Row],[Mitigations Utility (unclipped)]]) )</f>
        <v>0.74545454545454548</v>
      </c>
      <c r="Z28">
        <f>SUM(Table1[[#This Row],[Num. CAR]:[Num. Splunk]])</f>
        <v>91</v>
      </c>
      <c r="AA28">
        <f>(Table1[[#This Row],[Total Detections]]-parameters!$D$4)/(parameters!$D$5-parameters!$D$4)</f>
        <v>0.91</v>
      </c>
      <c r="AB28">
        <f>IF(Table1[[#This Row],[Detections Utility (unclipped)]]&gt;1,1, IF(Table1[[#This Row],[Detections Utility (unclipped)]]&lt;0,0, Table1[[#This Row],[Detections Utility (unclipped)]]) )</f>
        <v>0.91</v>
      </c>
      <c r="AC28" s="29" t="s">
        <v>200</v>
      </c>
      <c r="AD28" s="25" t="str" cm="1">
        <f t="array" ref="AD28">IF(SUMPRODUCT(--(NOT(ISERR(SEARCH({"Process","Command","Script","WMI","Module","Pipe","Service"},AC28)))))&gt;0,"1","0")</f>
        <v>1</v>
      </c>
      <c r="AE28" s="25">
        <f>IF(AD28="1",'TOP 10 TECHNIQUES'!C$15,0)</f>
        <v>0.19800000000000001</v>
      </c>
      <c r="AF28" s="25" t="str" cm="1">
        <f t="array" ref="AF28">IF(SUMPRODUCT(--(NOT(ISERR(SEARCH({"Network","Firewall"},AC28)))))&gt;0,"1","0")</f>
        <v>1</v>
      </c>
      <c r="AG28" s="25">
        <f>IF(AF28="1",'TOP 10 TECHNIQUES'!C$16,0)</f>
        <v>0</v>
      </c>
      <c r="AH28" s="25" t="str" cm="1">
        <f t="array" ref="AH28">IF(SUMPRODUCT(--(NOT(ISERR(SEARCH({"File","Group","Logon","Schedule","User","Registry","Active","Application"},AC28)))))&gt;0,"1","0")</f>
        <v>1</v>
      </c>
      <c r="AI28" s="25">
        <f>IF(AH28="1",'TOP 10 TECHNIQUES'!C$17,0)</f>
        <v>0.13200000000000001</v>
      </c>
      <c r="AJ28" s="25" t="str" cm="1">
        <f t="array" ref="AJ28">IF(SUMPRODUCT(--(NOT(ISERR(SEARCH({"Cloud","Cluster","Container","Image","Instance","Pod","Snapshot","Volume"},AC28)))))&gt;0,"1","0")</f>
        <v>0</v>
      </c>
      <c r="AK28" s="25">
        <f>IF(AJ28="1",'TOP 10 TECHNIQUES'!C$18,0)</f>
        <v>0</v>
      </c>
      <c r="AL28" s="25" t="str" cm="1">
        <f t="array" ref="AL28">IF(SUMPRODUCT(--(NOT(ISERR(SEARCH({"Drive","Firmware","Host","Kernel"},AC28)))))&gt;0,"1","0")</f>
        <v>0</v>
      </c>
      <c r="AM28" s="25">
        <f>IF(AL28="1",'TOP 10 TECHNIQUES'!C$19,0)</f>
        <v>0</v>
      </c>
      <c r="AN28" s="61">
        <v>5</v>
      </c>
      <c r="AO28" s="51">
        <v>1</v>
      </c>
      <c r="AP28" s="25">
        <f>parameters!$J$21*Table1[[#This Row],[TAT Utility]]+parameters!$J$22*Table1[[#This Row],[Count Utility]]</f>
        <v>0.35962408994333334</v>
      </c>
      <c r="AQ28" s="25">
        <f>(Table1[[#This Row],[Total Top Att&amp;ck Score ]]-parameters!$D$19)/(parameters!$D$20-parameters!$D$19)</f>
        <v>0.64319141092222221</v>
      </c>
      <c r="AR28" s="25">
        <f>IF(Table1[[#This Row],[TAT Utility (unclipped)]]&gt;1,1, IF(Table1[[#This Row],[TAT Utility (unclipped)]]&lt;0,0, Table1[[#This Row],[TAT Utility (unclipped)]]) )</f>
        <v>0.64319141092222221</v>
      </c>
      <c r="AS28" s="25">
        <f>(Table1[[#This Row],[Ransomware (Total '# of ATT&amp;CK Observations)]]-parameters!$D$21)/(parameters!$D$22-parameters!$D$21)</f>
        <v>0.23809523809523808</v>
      </c>
      <c r="AT28" s="25">
        <f>IF(Table1[[#This Row],[Count Utility (unclipped)]]&gt;1,1, IF(Table1[[#This Row],[Count Utility (unclipped)]]&lt;0,0, Table1[[#This Row],[Count Utility (unclipped)]]) )</f>
        <v>0.23809523809523808</v>
      </c>
      <c r="AU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 spans="1:47" ht="48" x14ac:dyDescent="0.2">
      <c r="A29" s="25">
        <f>parameters!$J$21*Table1[[#This Row],[TAT Utility]]+parameters!$J$22*Table1[[#This Row],[Count Utility]]</f>
        <v>0.21955720030666664</v>
      </c>
      <c r="B29" s="25">
        <f t="shared" si="0"/>
        <v>1.1955720030666666</v>
      </c>
      <c r="C29" s="25" t="s">
        <v>201</v>
      </c>
      <c r="D29" s="25" t="s">
        <v>202</v>
      </c>
      <c r="E29" s="25" t="s">
        <v>89</v>
      </c>
      <c r="F29" s="51">
        <v>7</v>
      </c>
      <c r="G29" s="51">
        <v>2</v>
      </c>
      <c r="H29" s="25">
        <f>parameters!$J$10*Table1[[#This Row],[Before Utility]]+parameters!$J$11*Table1[[#This Row],[After Utility]]</f>
        <v>0.44999999999999996</v>
      </c>
      <c r="I29">
        <f>(Table1[[#This Row],[Num. TID Before]]-parameters!$D$8)/(parameters!$D$9-parameters!$D$8)</f>
        <v>0.7</v>
      </c>
      <c r="J29">
        <f>IF(Table1[[#This Row],[Before Utility (unclipped)]]&gt;1,1, IF(Table1[[#This Row],[Before Utility (unclipped)]]&lt;0,0, Table1[[#This Row],[Before Utility (unclipped)]]))</f>
        <v>0.7</v>
      </c>
      <c r="K29">
        <f>(Table1[[#This Row],[Num. TID After]]-parameters!$D$10)/(parameters!$D$11-parameters!$D$10)</f>
        <v>0.2</v>
      </c>
      <c r="L29">
        <f>IF(Table1[[#This Row],[After Utility (unclipped)]]&gt;1,1, IF(Table1[[#This Row],[After Utility (unclipped)]]&lt;0,0, Table1[[#This Row],[After Utility (unclipped)]]))</f>
        <v>0.2</v>
      </c>
      <c r="M29" s="44">
        <v>0.31083107999999998</v>
      </c>
      <c r="N29" s="51">
        <v>0</v>
      </c>
      <c r="O29" s="51">
        <v>2</v>
      </c>
      <c r="P29" s="51">
        <v>22</v>
      </c>
      <c r="Q29" s="51">
        <v>3</v>
      </c>
      <c r="R29" s="51"/>
      <c r="S29" s="51">
        <v>0</v>
      </c>
      <c r="T29" s="51"/>
      <c r="U29" s="51">
        <v>1</v>
      </c>
      <c r="V29" s="25">
        <f>parameters!$J$4*Table1[[#This Row],[Mitigations Utility]] + parameters!$J$5*Table1[[#This Row],[Detections Utility]]</f>
        <v>0.1380952380952381</v>
      </c>
      <c r="W29">
        <f>SUM(Table1[[#This Row],[Num. 800-53 (r5)]],Table1[[#This Row],[Num. CIS Controls]])</f>
        <v>1</v>
      </c>
      <c r="X29">
        <f>(Table1[[#This Row],[Total Mitigations]]-parameters!$D$2)/(parameters!$D$3-parameters!$D$2)</f>
        <v>1.8181818181818181E-2</v>
      </c>
      <c r="Y29">
        <f>IF(Table1[[#This Row],[Mitigations Utility (unclipped)]]&gt;1,1, IF(Table1[[#This Row],[Mitigations Utility (unclipped)]]&lt;0,0, Table1[[#This Row],[Mitigations Utility (unclipped)]]) )</f>
        <v>1.8181818181818181E-2</v>
      </c>
      <c r="Z29">
        <f>SUM(Table1[[#This Row],[Num. CAR]:[Num. Splunk]])</f>
        <v>27</v>
      </c>
      <c r="AA29">
        <f>(Table1[[#This Row],[Total Detections]]-parameters!$D$4)/(parameters!$D$5-parameters!$D$4)</f>
        <v>0.27</v>
      </c>
      <c r="AB29">
        <f>IF(Table1[[#This Row],[Detections Utility (unclipped)]]&gt;1,1, IF(Table1[[#This Row],[Detections Utility (unclipped)]]&lt;0,0, Table1[[#This Row],[Detections Utility (unclipped)]]) )</f>
        <v>0.27</v>
      </c>
      <c r="AC29" s="29" t="s">
        <v>203</v>
      </c>
      <c r="AD29" s="25" t="str" cm="1">
        <f t="array" ref="AD29">IF(SUMPRODUCT(--(NOT(ISERR(SEARCH({"Process","Command","Script","WMI","Module","Pipe","Service"},AC29)))))&gt;0,"1","0")</f>
        <v>1</v>
      </c>
      <c r="AE29" s="25">
        <f>IF(AD29="1",'TOP 10 TECHNIQUES'!C$15,0)</f>
        <v>0.19800000000000001</v>
      </c>
      <c r="AF29" s="25" t="str" cm="1">
        <f t="array" ref="AF29">IF(SUMPRODUCT(--(NOT(ISERR(SEARCH({"Network","Firewall"},AC29)))))&gt;0,"1","0")</f>
        <v>0</v>
      </c>
      <c r="AG29" s="25">
        <f>IF(AF29="1",'TOP 10 TECHNIQUES'!C$16,0)</f>
        <v>0</v>
      </c>
      <c r="AH29" s="25" t="str" cm="1">
        <f t="array" ref="AH29">IF(SUMPRODUCT(--(NOT(ISERR(SEARCH({"File","Group","Logon","Schedule","User","Registry","Active","Application"},AC29)))))&gt;0,"1","0")</f>
        <v>1</v>
      </c>
      <c r="AI29" s="25">
        <f>IF(AH29="1",'TOP 10 TECHNIQUES'!C$17,0)</f>
        <v>0.13200000000000001</v>
      </c>
      <c r="AJ29" s="25" t="str" cm="1">
        <f t="array" ref="AJ29">IF(SUMPRODUCT(--(NOT(ISERR(SEARCH({"Cloud","Cluster","Container","Image","Instance","Pod","Snapshot","Volume"},AC29)))))&gt;0,"1","0")</f>
        <v>0</v>
      </c>
      <c r="AK29" s="25">
        <f>IF(AJ29="1",'TOP 10 TECHNIQUES'!C$18,0)</f>
        <v>0</v>
      </c>
      <c r="AL29" s="25" t="str" cm="1">
        <f t="array" ref="AL29">IF(SUMPRODUCT(--(NOT(ISERR(SEARCH({"Drive","Firmware","Host","Kernel"},AC29)))))&gt;0,"1","0")</f>
        <v>1</v>
      </c>
      <c r="AM29" s="25">
        <f>IF(AL29="1",'TOP 10 TECHNIQUES'!C$19,0)</f>
        <v>0</v>
      </c>
      <c r="AN29" s="52">
        <v>3</v>
      </c>
      <c r="AO29" s="51">
        <v>1</v>
      </c>
      <c r="AP29" s="25">
        <f>parameters!$J$21*Table1[[#This Row],[TAT Utility]]+parameters!$J$22*Table1[[#This Row],[Count Utility]]</f>
        <v>0.21955720030666664</v>
      </c>
      <c r="AQ29" s="25">
        <f>(Table1[[#This Row],[Total Top Att&amp;ck Score ]]-parameters!$D$19)/(parameters!$D$20-parameters!$D$19)</f>
        <v>0.39852400102222219</v>
      </c>
      <c r="AR29" s="25">
        <f>IF(Table1[[#This Row],[TAT Utility (unclipped)]]&gt;1,1, IF(Table1[[#This Row],[TAT Utility (unclipped)]]&lt;0,0, Table1[[#This Row],[TAT Utility (unclipped)]]) )</f>
        <v>0.39852400102222219</v>
      </c>
      <c r="AS29" s="25">
        <f>(Table1[[#This Row],[Ransomware (Total '# of ATT&amp;CK Observations)]]-parameters!$D$21)/(parameters!$D$22-parameters!$D$21)</f>
        <v>0.14285714285714285</v>
      </c>
      <c r="AT29" s="25">
        <f>IF(Table1[[#This Row],[Count Utility (unclipped)]]&gt;1,1, IF(Table1[[#This Row],[Count Utility (unclipped)]]&lt;0,0, Table1[[#This Row],[Count Utility (unclipped)]]) )</f>
        <v>0.14285714285714285</v>
      </c>
      <c r="AU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 spans="1:47" ht="32" x14ac:dyDescent="0.2">
      <c r="A30" s="25">
        <f>parameters!$J$21*Table1[[#This Row],[TAT Utility]]+parameters!$J$22*Table1[[#This Row],[Count Utility]]</f>
        <v>0.14005465452914284</v>
      </c>
      <c r="B30" s="25">
        <f t="shared" si="0"/>
        <v>0.73387987862476178</v>
      </c>
      <c r="C30" s="25" t="s">
        <v>204</v>
      </c>
      <c r="D30" s="25" t="s">
        <v>205</v>
      </c>
      <c r="E30" s="25" t="s">
        <v>89</v>
      </c>
      <c r="F30" s="51">
        <v>4</v>
      </c>
      <c r="G30" s="51">
        <v>3</v>
      </c>
      <c r="H30" s="25">
        <f>parameters!$J$10*Table1[[#This Row],[Before Utility]]+parameters!$J$11*Table1[[#This Row],[After Utility]]</f>
        <v>0.35</v>
      </c>
      <c r="I30">
        <f>(Table1[[#This Row],[Num. TID Before]]-parameters!$D$8)/(parameters!$D$9-parameters!$D$8)</f>
        <v>0.4</v>
      </c>
      <c r="J30">
        <f>IF(Table1[[#This Row],[Before Utility (unclipped)]]&gt;1,1, IF(Table1[[#This Row],[Before Utility (unclipped)]]&lt;0,0, Table1[[#This Row],[Before Utility (unclipped)]]))</f>
        <v>0.4</v>
      </c>
      <c r="K30">
        <f>(Table1[[#This Row],[Num. TID After]]-parameters!$D$10)/(parameters!$D$11-parameters!$D$10)</f>
        <v>0.3</v>
      </c>
      <c r="L30">
        <f>IF(Table1[[#This Row],[After Utility (unclipped)]]&gt;1,1, IF(Table1[[#This Row],[After Utility (unclipped)]]&lt;0,0, Table1[[#This Row],[After Utility (unclipped)]]))</f>
        <v>0.3</v>
      </c>
      <c r="M30" s="44">
        <v>0.25782564000000002</v>
      </c>
      <c r="N30" s="51">
        <v>0</v>
      </c>
      <c r="O30" s="51">
        <v>0</v>
      </c>
      <c r="P30" s="51">
        <v>1</v>
      </c>
      <c r="Q30" s="51">
        <v>0</v>
      </c>
      <c r="R30" s="51"/>
      <c r="S30" s="51">
        <v>0</v>
      </c>
      <c r="T30" s="51"/>
      <c r="U30" s="51">
        <v>0</v>
      </c>
      <c r="V30" s="25">
        <f>parameters!$J$4*Table1[[#This Row],[Mitigations Utility]] + parameters!$J$5*Table1[[#This Row],[Detections Utility]]</f>
        <v>4.7619047619047615E-3</v>
      </c>
      <c r="W30">
        <f>SUM(Table1[[#This Row],[Num. 800-53 (r5)]],Table1[[#This Row],[Num. CIS Controls]])</f>
        <v>0</v>
      </c>
      <c r="X30">
        <f>(Table1[[#This Row],[Total Mitigations]]-parameters!$D$2)/(parameters!$D$3-parameters!$D$2)</f>
        <v>0</v>
      </c>
      <c r="Y30">
        <f>IF(Table1[[#This Row],[Mitigations Utility (unclipped)]]&gt;1,1, IF(Table1[[#This Row],[Mitigations Utility (unclipped)]]&lt;0,0, Table1[[#This Row],[Mitigations Utility (unclipped)]]) )</f>
        <v>0</v>
      </c>
      <c r="Z30">
        <f>SUM(Table1[[#This Row],[Num. CAR]:[Num. Splunk]])</f>
        <v>1</v>
      </c>
      <c r="AA30">
        <f>(Table1[[#This Row],[Total Detections]]-parameters!$D$4)/(parameters!$D$5-parameters!$D$4)</f>
        <v>0.01</v>
      </c>
      <c r="AB30">
        <f>IF(Table1[[#This Row],[Detections Utility (unclipped)]]&gt;1,1, IF(Table1[[#This Row],[Detections Utility (unclipped)]]&lt;0,0, Table1[[#This Row],[Detections Utility (unclipped)]]) )</f>
        <v>0.01</v>
      </c>
      <c r="AC30" s="29" t="s">
        <v>206</v>
      </c>
      <c r="AD30" s="25" t="str" cm="1">
        <f t="array" ref="AD30">IF(SUMPRODUCT(--(NOT(ISERR(SEARCH({"Process","Command","Script","WMI","Module","Pipe","Service"},AC30)))))&gt;0,"1","0")</f>
        <v>1</v>
      </c>
      <c r="AE30" s="25">
        <f>IF(AD30="1",'TOP 10 TECHNIQUES'!C$15,0)</f>
        <v>0.19800000000000001</v>
      </c>
      <c r="AF30" s="25" t="str" cm="1">
        <f t="array" ref="AF30">IF(SUMPRODUCT(--(NOT(ISERR(SEARCH({"Network","Firewall"},AC30)))))&gt;0,"1","0")</f>
        <v>0</v>
      </c>
      <c r="AG30" s="25">
        <f>IF(AF30="1",'TOP 10 TECHNIQUES'!C$16,0)</f>
        <v>0</v>
      </c>
      <c r="AH30" s="25" t="str" cm="1">
        <f t="array" ref="AH30">IF(SUMPRODUCT(--(NOT(ISERR(SEARCH({"File","Group","Logon","Schedule","User","Registry","Active","Application"},AC30)))))&gt;0,"1","0")</f>
        <v>0</v>
      </c>
      <c r="AI30" s="25">
        <f>IF(AH30="1",'TOP 10 TECHNIQUES'!C$17,0)</f>
        <v>0</v>
      </c>
      <c r="AJ30" s="25" t="str" cm="1">
        <f t="array" ref="AJ30">IF(SUMPRODUCT(--(NOT(ISERR(SEARCH({"Cloud","Cluster","Container","Image","Instance","Pod","Snapshot","Volume"},AC30)))))&gt;0,"1","0")</f>
        <v>0</v>
      </c>
      <c r="AK30" s="25">
        <f>IF(AJ30="1",'TOP 10 TECHNIQUES'!C$18,0)</f>
        <v>0</v>
      </c>
      <c r="AL30" s="25" t="str" cm="1">
        <f t="array" ref="AL30">IF(SUMPRODUCT(--(NOT(ISERR(SEARCH({"Drive","Firmware","Host","Kernel"},AC30)))))&gt;0,"1","0")</f>
        <v>0</v>
      </c>
      <c r="AM30" s="25">
        <f>IF(AL30="1",'TOP 10 TECHNIQUES'!C$19,0)</f>
        <v>0</v>
      </c>
      <c r="AN30" s="59">
        <v>2</v>
      </c>
      <c r="AO30" s="51">
        <v>1</v>
      </c>
      <c r="AP30" s="25">
        <f>parameters!$J$21*Table1[[#This Row],[TAT Utility]]+parameters!$J$22*Table1[[#This Row],[Count Utility]]</f>
        <v>0.14005465452914284</v>
      </c>
      <c r="AQ30" s="25">
        <f>(Table1[[#This Row],[Total Top Att&amp;ck Score ]]-parameters!$D$19)/(parameters!$D$20-parameters!$D$19)</f>
        <v>0.24462662620825393</v>
      </c>
      <c r="AR30" s="25">
        <f>IF(Table1[[#This Row],[TAT Utility (unclipped)]]&gt;1,1, IF(Table1[[#This Row],[TAT Utility (unclipped)]]&lt;0,0, Table1[[#This Row],[TAT Utility (unclipped)]]) )</f>
        <v>0.24462662620825393</v>
      </c>
      <c r="AS30" s="25">
        <f>(Table1[[#This Row],[Ransomware (Total '# of ATT&amp;CK Observations)]]-parameters!$D$21)/(parameters!$D$22-parameters!$D$21)</f>
        <v>9.5238095238095233E-2</v>
      </c>
      <c r="AT30" s="25">
        <f>IF(Table1[[#This Row],[Count Utility (unclipped)]]&gt;1,1, IF(Table1[[#This Row],[Count Utility (unclipped)]]&lt;0,0, Table1[[#This Row],[Count Utility (unclipped)]]) )</f>
        <v>9.5238095238095233E-2</v>
      </c>
      <c r="AU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 spans="1:47" ht="32" x14ac:dyDescent="0.2">
      <c r="A31" s="25">
        <f>parameters!$J$21*Table1[[#This Row],[TAT Utility]]+parameters!$J$22*Table1[[#This Row],[Count Utility]]</f>
        <v>7.5205548756666671E-2</v>
      </c>
      <c r="B31" s="25">
        <f t="shared" si="0"/>
        <v>0.75205548756666663</v>
      </c>
      <c r="C31" s="25" t="s">
        <v>207</v>
      </c>
      <c r="D31" s="25" t="s">
        <v>208</v>
      </c>
      <c r="E31" s="25" t="s">
        <v>89</v>
      </c>
      <c r="F31" s="51">
        <v>3</v>
      </c>
      <c r="G31" s="51">
        <v>1</v>
      </c>
      <c r="H31" s="25">
        <f>parameters!$J$10*Table1[[#This Row],[Before Utility]]+parameters!$J$11*Table1[[#This Row],[After Utility]]</f>
        <v>0.2</v>
      </c>
      <c r="I31">
        <f>(Table1[[#This Row],[Num. TID Before]]-parameters!$D$8)/(parameters!$D$9-parameters!$D$8)</f>
        <v>0.3</v>
      </c>
      <c r="J31">
        <f>IF(Table1[[#This Row],[Before Utility (unclipped)]]&gt;1,1, IF(Table1[[#This Row],[Before Utility (unclipped)]]&lt;0,0, Table1[[#This Row],[Before Utility (unclipped)]]))</f>
        <v>0.3</v>
      </c>
      <c r="K31">
        <f>(Table1[[#This Row],[Num. TID After]]-parameters!$D$10)/(parameters!$D$11-parameters!$D$10)</f>
        <v>0.1</v>
      </c>
      <c r="L31">
        <f>IF(Table1[[#This Row],[After Utility (unclipped)]]&gt;1,1, IF(Table1[[#This Row],[After Utility (unclipped)]]&lt;0,0, Table1[[#This Row],[After Utility (unclipped)]]))</f>
        <v>0.1</v>
      </c>
      <c r="M31" s="44">
        <v>0.24164573</v>
      </c>
      <c r="N31" s="51">
        <v>0</v>
      </c>
      <c r="O31" s="51">
        <v>6</v>
      </c>
      <c r="P31" s="51">
        <v>12</v>
      </c>
      <c r="Q31" s="51">
        <v>0</v>
      </c>
      <c r="R31" s="51"/>
      <c r="S31" s="51">
        <v>0</v>
      </c>
      <c r="T31" s="52" t="s">
        <v>209</v>
      </c>
      <c r="U31" s="51">
        <v>4</v>
      </c>
      <c r="V31" s="25">
        <f>parameters!$J$4*Table1[[#This Row],[Mitigations Utility]] + parameters!$J$5*Table1[[#This Row],[Detections Utility]]</f>
        <v>0.1238095238095238</v>
      </c>
      <c r="W31">
        <f>SUM(Table1[[#This Row],[Num. 800-53 (r5)]],Table1[[#This Row],[Num. CIS Controls]])</f>
        <v>4</v>
      </c>
      <c r="X31">
        <f>(Table1[[#This Row],[Total Mitigations]]-parameters!$D$2)/(parameters!$D$3-parameters!$D$2)</f>
        <v>7.2727272727272724E-2</v>
      </c>
      <c r="Y31">
        <f>IF(Table1[[#This Row],[Mitigations Utility (unclipped)]]&gt;1,1, IF(Table1[[#This Row],[Mitigations Utility (unclipped)]]&lt;0,0, Table1[[#This Row],[Mitigations Utility (unclipped)]]) )</f>
        <v>7.2727272727272724E-2</v>
      </c>
      <c r="Z31">
        <f>SUM(Table1[[#This Row],[Num. CAR]:[Num. Splunk]])</f>
        <v>18</v>
      </c>
      <c r="AA31">
        <f>(Table1[[#This Row],[Total Detections]]-parameters!$D$4)/(parameters!$D$5-parameters!$D$4)</f>
        <v>0.18</v>
      </c>
      <c r="AB31">
        <f>IF(Table1[[#This Row],[Detections Utility (unclipped)]]&gt;1,1, IF(Table1[[#This Row],[Detections Utility (unclipped)]]&lt;0,0, Table1[[#This Row],[Detections Utility (unclipped)]]) )</f>
        <v>0.18</v>
      </c>
      <c r="AC31" s="29" t="s">
        <v>210</v>
      </c>
      <c r="AD31" s="25" t="str" cm="1">
        <f t="array" ref="AD31">IF(SUMPRODUCT(--(NOT(ISERR(SEARCH({"Process","Command","Script","WMI","Module","Pipe","Service"},AC31)))))&gt;0,"1","0")</f>
        <v>1</v>
      </c>
      <c r="AE31" s="25">
        <f>IF(AD31="1",'TOP 10 TECHNIQUES'!C$15,0)</f>
        <v>0.19800000000000001</v>
      </c>
      <c r="AF31" s="25" t="str" cm="1">
        <f t="array" ref="AF31">IF(SUMPRODUCT(--(NOT(ISERR(SEARCH({"Network","Firewall"},AC31)))))&gt;0,"1","0")</f>
        <v>0</v>
      </c>
      <c r="AG31" s="25">
        <f>IF(AF31="1",'TOP 10 TECHNIQUES'!C$16,0)</f>
        <v>0</v>
      </c>
      <c r="AH31" s="25" t="str" cm="1">
        <f t="array" ref="AH31">IF(SUMPRODUCT(--(NOT(ISERR(SEARCH({"File","Group","Logon","Schedule","User","Registry","Active","Application"},AC31)))))&gt;0,"1","0")</f>
        <v>1</v>
      </c>
      <c r="AI31" s="25">
        <f>IF(AH31="1",'TOP 10 TECHNIQUES'!C$17,0)</f>
        <v>0.13200000000000001</v>
      </c>
      <c r="AJ31" s="25" t="str" cm="1">
        <f t="array" ref="AJ31">IF(SUMPRODUCT(--(NOT(ISERR(SEARCH({"Cloud","Cluster","Container","Image","Instance","Pod","Snapshot","Volume"},AC31)))))&gt;0,"1","0")</f>
        <v>0</v>
      </c>
      <c r="AK31" s="25">
        <f>IF(AJ31="1",'TOP 10 TECHNIQUES'!C$18,0)</f>
        <v>0</v>
      </c>
      <c r="AL31" s="25" t="str" cm="1">
        <f t="array" ref="AL31">IF(SUMPRODUCT(--(NOT(ISERR(SEARCH({"Drive","Firmware","Host","Kernel"},AC31)))))&gt;0,"1","0")</f>
        <v>0</v>
      </c>
      <c r="AM31" s="25">
        <f>IF(AL31="1",'TOP 10 TECHNIQUES'!C$19,0)</f>
        <v>0</v>
      </c>
      <c r="AN31" s="52">
        <v>0</v>
      </c>
      <c r="AO31" s="51">
        <v>0</v>
      </c>
      <c r="AP31" s="25">
        <f>parameters!$J$21*Table1[[#This Row],[TAT Utility]]+parameters!$J$22*Table1[[#This Row],[Count Utility]]</f>
        <v>7.5205548756666671E-2</v>
      </c>
      <c r="AQ31" s="25">
        <f>(Table1[[#This Row],[Total Top Att&amp;ck Score ]]-parameters!$D$19)/(parameters!$D$20-parameters!$D$19)</f>
        <v>0.25068516252222223</v>
      </c>
      <c r="AR31" s="25">
        <f>IF(Table1[[#This Row],[TAT Utility (unclipped)]]&gt;1,1, IF(Table1[[#This Row],[TAT Utility (unclipped)]]&lt;0,0, Table1[[#This Row],[TAT Utility (unclipped)]]) )</f>
        <v>0.25068516252222223</v>
      </c>
      <c r="AS31" s="25">
        <f>(Table1[[#This Row],[Ransomware (Total '# of ATT&amp;CK Observations)]]-parameters!$D$21)/(parameters!$D$22-parameters!$D$21)</f>
        <v>0</v>
      </c>
      <c r="AT31" s="25">
        <f>IF(Table1[[#This Row],[Count Utility (unclipped)]]&gt;1,1, IF(Table1[[#This Row],[Count Utility (unclipped)]]&lt;0,0, Table1[[#This Row],[Count Utility (unclipped)]]) )</f>
        <v>0</v>
      </c>
      <c r="AU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 spans="1:47" x14ac:dyDescent="0.2">
      <c r="A32" s="25">
        <f>parameters!$J$21*Table1[[#This Row],[TAT Utility]]+parameters!$J$22*Table1[[#This Row],[Count Utility]]</f>
        <v>0.24177222424076189</v>
      </c>
      <c r="B32" s="25">
        <f t="shared" si="0"/>
        <v>1.0843889090742858</v>
      </c>
      <c r="C32" s="25" t="s">
        <v>211</v>
      </c>
      <c r="D32" s="25" t="s">
        <v>212</v>
      </c>
      <c r="E32" s="25" t="s">
        <v>89</v>
      </c>
      <c r="F32" s="51">
        <v>1</v>
      </c>
      <c r="G32" s="51">
        <v>15</v>
      </c>
      <c r="H32" s="25">
        <f>parameters!$J$10*Table1[[#This Row],[Before Utility]]+parameters!$J$11*Table1[[#This Row],[After Utility]]</f>
        <v>0.55000000000000004</v>
      </c>
      <c r="I32">
        <f>(Table1[[#This Row],[Num. TID Before]]-parameters!$D$8)/(parameters!$D$9-parameters!$D$8)</f>
        <v>0.1</v>
      </c>
      <c r="J32">
        <f>IF(Table1[[#This Row],[Before Utility (unclipped)]]&gt;1,1, IF(Table1[[#This Row],[Before Utility (unclipped)]]&lt;0,0, Table1[[#This Row],[Before Utility (unclipped)]]))</f>
        <v>0.1</v>
      </c>
      <c r="K32">
        <f>(Table1[[#This Row],[Num. TID After]]-parameters!$D$10)/(parameters!$D$11-parameters!$D$10)</f>
        <v>1.5</v>
      </c>
      <c r="L32">
        <f>IF(Table1[[#This Row],[After Utility (unclipped)]]&gt;1,1, IF(Table1[[#This Row],[After Utility (unclipped)]]&lt;0,0, Table1[[#This Row],[After Utility (unclipped)]]))</f>
        <v>1</v>
      </c>
      <c r="M32" s="44">
        <v>0.24088032000000001</v>
      </c>
      <c r="N32" s="51">
        <v>0</v>
      </c>
      <c r="O32" s="51">
        <v>5</v>
      </c>
      <c r="P32" s="51">
        <v>1</v>
      </c>
      <c r="Q32" s="51">
        <v>2</v>
      </c>
      <c r="R32" s="51"/>
      <c r="S32" s="51">
        <v>1</v>
      </c>
      <c r="T32" s="51" t="s">
        <v>213</v>
      </c>
      <c r="U32" s="51">
        <v>7</v>
      </c>
      <c r="V32" s="25">
        <f>parameters!$J$4*Table1[[#This Row],[Mitigations Utility]] + parameters!$J$5*Table1[[#This Row],[Detections Utility]]</f>
        <v>0.1142857142857143</v>
      </c>
      <c r="W32">
        <f>SUM(Table1[[#This Row],[Num. 800-53 (r5)]],Table1[[#This Row],[Num. CIS Controls]])</f>
        <v>8</v>
      </c>
      <c r="X32">
        <f>(Table1[[#This Row],[Total Mitigations]]-parameters!$D$2)/(parameters!$D$3-parameters!$D$2)</f>
        <v>0.14545454545454545</v>
      </c>
      <c r="Y32">
        <f>IF(Table1[[#This Row],[Mitigations Utility (unclipped)]]&gt;1,1, IF(Table1[[#This Row],[Mitigations Utility (unclipped)]]&lt;0,0, Table1[[#This Row],[Mitigations Utility (unclipped)]]) )</f>
        <v>0.14545454545454545</v>
      </c>
      <c r="Z32">
        <f>SUM(Table1[[#This Row],[Num. CAR]:[Num. Splunk]])</f>
        <v>8</v>
      </c>
      <c r="AA32">
        <f>(Table1[[#This Row],[Total Detections]]-parameters!$D$4)/(parameters!$D$5-parameters!$D$4)</f>
        <v>0.08</v>
      </c>
      <c r="AB32">
        <f>IF(Table1[[#This Row],[Detections Utility (unclipped)]]&gt;1,1, IF(Table1[[#This Row],[Detections Utility (unclipped)]]&lt;0,0, Table1[[#This Row],[Detections Utility (unclipped)]]) )</f>
        <v>0.08</v>
      </c>
      <c r="AC32" s="29" t="s">
        <v>136</v>
      </c>
      <c r="AD32" s="25" t="str" cm="1">
        <f t="array" ref="AD32">IF(SUMPRODUCT(--(NOT(ISERR(SEARCH({"Process","Command","Script","WMI","Module","Pipe","Service"},AC32)))))&gt;0,"1","0")</f>
        <v>1</v>
      </c>
      <c r="AE32" s="25">
        <f>IF(AD32="1",'TOP 10 TECHNIQUES'!C$15,0)</f>
        <v>0.19800000000000001</v>
      </c>
      <c r="AF32" s="25" t="str" cm="1">
        <f t="array" ref="AF32">IF(SUMPRODUCT(--(NOT(ISERR(SEARCH({"Network","Firewall"},AC32)))))&gt;0,"1","0")</f>
        <v>0</v>
      </c>
      <c r="AG32" s="25">
        <f>IF(AF32="1",'TOP 10 TECHNIQUES'!C$16,0)</f>
        <v>0</v>
      </c>
      <c r="AH32" s="25" t="str" cm="1">
        <f t="array" ref="AH32">IF(SUMPRODUCT(--(NOT(ISERR(SEARCH({"File","Group","Logon","Schedule","User","Registry","Active","Application"},AC32)))))&gt;0,"1","0")</f>
        <v>0</v>
      </c>
      <c r="AI32" s="25">
        <f>IF(AH32="1",'TOP 10 TECHNIQUES'!C$17,0)</f>
        <v>0</v>
      </c>
      <c r="AJ32" s="25" t="str" cm="1">
        <f t="array" ref="AJ32">IF(SUMPRODUCT(--(NOT(ISERR(SEARCH({"Cloud","Cluster","Container","Image","Instance","Pod","Snapshot","Volume"},AC32)))))&gt;0,"1","0")</f>
        <v>0</v>
      </c>
      <c r="AK32" s="25">
        <f>IF(AJ32="1",'TOP 10 TECHNIQUES'!C$18,0)</f>
        <v>0</v>
      </c>
      <c r="AL32" s="25" t="str" cm="1">
        <f t="array" ref="AL32">IF(SUMPRODUCT(--(NOT(ISERR(SEARCH({"Drive","Firmware","Host","Kernel"},AC32)))))&gt;0,"1","0")</f>
        <v>0</v>
      </c>
      <c r="AM32" s="25">
        <f>IF(AL32="1",'TOP 10 TECHNIQUES'!C$19,0)</f>
        <v>0</v>
      </c>
      <c r="AN32" s="52">
        <v>4</v>
      </c>
      <c r="AO32" s="51">
        <v>1</v>
      </c>
      <c r="AP32" s="25">
        <f>parameters!$J$21*Table1[[#This Row],[TAT Utility]]+parameters!$J$22*Table1[[#This Row],[Count Utility]]</f>
        <v>0.24177222424076189</v>
      </c>
      <c r="AQ32" s="25">
        <f>(Table1[[#This Row],[Total Top Att&amp;ck Score ]]-parameters!$D$19)/(parameters!$D$20-parameters!$D$19)</f>
        <v>0.3614629696914286</v>
      </c>
      <c r="AR32" s="25">
        <f>IF(Table1[[#This Row],[TAT Utility (unclipped)]]&gt;1,1, IF(Table1[[#This Row],[TAT Utility (unclipped)]]&lt;0,0, Table1[[#This Row],[TAT Utility (unclipped)]]) )</f>
        <v>0.3614629696914286</v>
      </c>
      <c r="AS32" s="25">
        <f>(Table1[[#This Row],[Ransomware (Total '# of ATT&amp;CK Observations)]]-parameters!$D$21)/(parameters!$D$22-parameters!$D$21)</f>
        <v>0.19047619047619047</v>
      </c>
      <c r="AT32" s="25">
        <f>IF(Table1[[#This Row],[Count Utility (unclipped)]]&gt;1,1, IF(Table1[[#This Row],[Count Utility (unclipped)]]&lt;0,0, Table1[[#This Row],[Count Utility (unclipped)]]) )</f>
        <v>0.19047619047619047</v>
      </c>
      <c r="AU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 spans="1:47" ht="48" x14ac:dyDescent="0.2">
      <c r="A33" s="25">
        <f>parameters!$J$21*Table1[[#This Row],[TAT Utility]]+parameters!$J$22*Table1[[#This Row],[Count Utility]]</f>
        <v>7.1946646653333335E-2</v>
      </c>
      <c r="B33" s="25">
        <f t="shared" si="0"/>
        <v>0.71946646653333335</v>
      </c>
      <c r="C33" s="25" t="s">
        <v>214</v>
      </c>
      <c r="D33" s="25" t="s">
        <v>215</v>
      </c>
      <c r="E33" s="25" t="s">
        <v>89</v>
      </c>
      <c r="F33" s="51">
        <v>4</v>
      </c>
      <c r="G33" s="51">
        <v>1</v>
      </c>
      <c r="H33" s="25">
        <f>parameters!$J$10*Table1[[#This Row],[Before Utility]]+parameters!$J$11*Table1[[#This Row],[After Utility]]</f>
        <v>0.25</v>
      </c>
      <c r="I33">
        <f>(Table1[[#This Row],[Num. TID Before]]-parameters!$D$8)/(parameters!$D$9-parameters!$D$8)</f>
        <v>0.4</v>
      </c>
      <c r="J33">
        <f>IF(Table1[[#This Row],[Before Utility (unclipped)]]&gt;1,1, IF(Table1[[#This Row],[Before Utility (unclipped)]]&lt;0,0, Table1[[#This Row],[Before Utility (unclipped)]]))</f>
        <v>0.4</v>
      </c>
      <c r="K33">
        <f>(Table1[[#This Row],[Num. TID After]]-parameters!$D$10)/(parameters!$D$11-parameters!$D$10)</f>
        <v>0.1</v>
      </c>
      <c r="L33">
        <f>IF(Table1[[#This Row],[After Utility (unclipped)]]&gt;1,1, IF(Table1[[#This Row],[After Utility (unclipped)]]&lt;0,0, Table1[[#This Row],[After Utility (unclipped)]]))</f>
        <v>0.1</v>
      </c>
      <c r="M33" s="44">
        <v>0.20047603999999999</v>
      </c>
      <c r="N33" s="51">
        <v>0</v>
      </c>
      <c r="O33" s="51">
        <v>1</v>
      </c>
      <c r="P33" s="51">
        <v>7</v>
      </c>
      <c r="Q33" s="51">
        <v>3</v>
      </c>
      <c r="R33" s="51">
        <v>5.2</v>
      </c>
      <c r="S33" s="51">
        <v>1</v>
      </c>
      <c r="T33" s="52" t="s">
        <v>216</v>
      </c>
      <c r="U33" s="51">
        <v>3</v>
      </c>
      <c r="V33" s="25">
        <f>parameters!$J$4*Table1[[#This Row],[Mitigations Utility]] + parameters!$J$5*Table1[[#This Row],[Detections Utility]]</f>
        <v>9.0476190476190474E-2</v>
      </c>
      <c r="W33">
        <f>SUM(Table1[[#This Row],[Num. 800-53 (r5)]],Table1[[#This Row],[Num. CIS Controls]])</f>
        <v>4</v>
      </c>
      <c r="X33">
        <f>(Table1[[#This Row],[Total Mitigations]]-parameters!$D$2)/(parameters!$D$3-parameters!$D$2)</f>
        <v>7.2727272727272724E-2</v>
      </c>
      <c r="Y33">
        <f>IF(Table1[[#This Row],[Mitigations Utility (unclipped)]]&gt;1,1, IF(Table1[[#This Row],[Mitigations Utility (unclipped)]]&lt;0,0, Table1[[#This Row],[Mitigations Utility (unclipped)]]) )</f>
        <v>7.2727272727272724E-2</v>
      </c>
      <c r="Z33">
        <f>SUM(Table1[[#This Row],[Num. CAR]:[Num. Splunk]])</f>
        <v>11</v>
      </c>
      <c r="AA33">
        <f>(Table1[[#This Row],[Total Detections]]-parameters!$D$4)/(parameters!$D$5-parameters!$D$4)</f>
        <v>0.11</v>
      </c>
      <c r="AB33">
        <f>IF(Table1[[#This Row],[Detections Utility (unclipped)]]&gt;1,1, IF(Table1[[#This Row],[Detections Utility (unclipped)]]&lt;0,0, Table1[[#This Row],[Detections Utility (unclipped)]]) )</f>
        <v>0.11</v>
      </c>
      <c r="AC33" s="29" t="s">
        <v>217</v>
      </c>
      <c r="AD33" s="25" t="str" cm="1">
        <f t="array" ref="AD33">IF(SUMPRODUCT(--(NOT(ISERR(SEARCH({"Process","Command","Script","WMI","Module","Pipe","Service"},AC33)))))&gt;0,"1","0")</f>
        <v>1</v>
      </c>
      <c r="AE33" s="25">
        <f>IF(AD33="1",'TOP 10 TECHNIQUES'!C$15,0)</f>
        <v>0.19800000000000001</v>
      </c>
      <c r="AF33" s="25" t="str" cm="1">
        <f t="array" ref="AF33">IF(SUMPRODUCT(--(NOT(ISERR(SEARCH({"Network","Firewall"},AC33)))))&gt;0,"1","0")</f>
        <v>1</v>
      </c>
      <c r="AG33" s="25">
        <f>IF(AF33="1",'TOP 10 TECHNIQUES'!C$16,0)</f>
        <v>0</v>
      </c>
      <c r="AH33" s="25" t="str" cm="1">
        <f t="array" ref="AH33">IF(SUMPRODUCT(--(NOT(ISERR(SEARCH({"File","Group","Logon","Schedule","User","Registry","Active","Application"},AC33)))))&gt;0,"1","0")</f>
        <v>1</v>
      </c>
      <c r="AI33" s="25">
        <f>IF(AH33="1",'TOP 10 TECHNIQUES'!C$17,0)</f>
        <v>0.13200000000000001</v>
      </c>
      <c r="AJ33" s="25" t="str" cm="1">
        <f t="array" ref="AJ33">IF(SUMPRODUCT(--(NOT(ISERR(SEARCH({"Cloud","Cluster","Container","Image","Instance","Pod","Snapshot","Volume"},AC33)))))&gt;0,"1","0")</f>
        <v>0</v>
      </c>
      <c r="AK33" s="25">
        <f>IF(AJ33="1",'TOP 10 TECHNIQUES'!C$18,0)</f>
        <v>0</v>
      </c>
      <c r="AL33" s="25" t="str" cm="1">
        <f t="array" ref="AL33">IF(SUMPRODUCT(--(NOT(ISERR(SEARCH({"Drive","Firmware","Host","Kernel"},AC33)))))&gt;0,"1","0")</f>
        <v>0</v>
      </c>
      <c r="AM33" s="25">
        <f>IF(AL33="1",'TOP 10 TECHNIQUES'!C$19,0)</f>
        <v>0</v>
      </c>
      <c r="AN33" s="52">
        <v>0</v>
      </c>
      <c r="AO33" s="51">
        <v>0</v>
      </c>
      <c r="AP33" s="25">
        <f>parameters!$J$21*Table1[[#This Row],[TAT Utility]]+parameters!$J$22*Table1[[#This Row],[Count Utility]]</f>
        <v>7.1946646653333335E-2</v>
      </c>
      <c r="AQ33" s="25">
        <f>(Table1[[#This Row],[Total Top Att&amp;ck Score ]]-parameters!$D$19)/(parameters!$D$20-parameters!$D$19)</f>
        <v>0.23982215551111111</v>
      </c>
      <c r="AR33" s="25">
        <f>IF(Table1[[#This Row],[TAT Utility (unclipped)]]&gt;1,1, IF(Table1[[#This Row],[TAT Utility (unclipped)]]&lt;0,0, Table1[[#This Row],[TAT Utility (unclipped)]]) )</f>
        <v>0.23982215551111111</v>
      </c>
      <c r="AS33" s="25">
        <f>(Table1[[#This Row],[Ransomware (Total '# of ATT&amp;CK Observations)]]-parameters!$D$21)/(parameters!$D$22-parameters!$D$21)</f>
        <v>0</v>
      </c>
      <c r="AT33" s="25">
        <f>IF(Table1[[#This Row],[Count Utility (unclipped)]]&gt;1,1, IF(Table1[[#This Row],[Count Utility (unclipped)]]&lt;0,0, Table1[[#This Row],[Count Utility (unclipped)]]) )</f>
        <v>0</v>
      </c>
      <c r="AU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 spans="1:47" ht="32" x14ac:dyDescent="0.2">
      <c r="A34" s="25">
        <f>parameters!$J$21*Table1[[#This Row],[TAT Utility]]+parameters!$J$22*Table1[[#This Row],[Count Utility]]</f>
        <v>0.3516760551428571</v>
      </c>
      <c r="B34" s="25">
        <f t="shared" si="0"/>
        <v>0.51676055142857136</v>
      </c>
      <c r="C34" s="25" t="s">
        <v>218</v>
      </c>
      <c r="D34" s="25" t="s">
        <v>219</v>
      </c>
      <c r="E34" s="25" t="s">
        <v>89</v>
      </c>
      <c r="F34" s="51">
        <v>1</v>
      </c>
      <c r="G34" s="51">
        <v>0</v>
      </c>
      <c r="H34" s="25">
        <f>parameters!$J$10*Table1[[#This Row],[Before Utility]]+parameters!$J$11*Table1[[#This Row],[After Utility]]</f>
        <v>0.05</v>
      </c>
      <c r="I34">
        <f>(Table1[[#This Row],[Num. TID Before]]-parameters!$D$8)/(parameters!$D$9-parameters!$D$8)</f>
        <v>0.1</v>
      </c>
      <c r="J34">
        <f>IF(Table1[[#This Row],[Before Utility (unclipped)]]&gt;1,1, IF(Table1[[#This Row],[Before Utility (unclipped)]]&lt;0,0, Table1[[#This Row],[Before Utility (unclipped)]]))</f>
        <v>0.1</v>
      </c>
      <c r="K34">
        <f>(Table1[[#This Row],[Num. TID After]]-parameters!$D$10)/(parameters!$D$11-parameters!$D$10)</f>
        <v>0</v>
      </c>
      <c r="L34">
        <f>IF(Table1[[#This Row],[After Utility (unclipped)]]&gt;1,1, IF(Table1[[#This Row],[After Utility (unclipped)]]&lt;0,0, Table1[[#This Row],[After Utility (unclipped)]]))</f>
        <v>0</v>
      </c>
      <c r="M34" s="44">
        <v>0.19533197999999999</v>
      </c>
      <c r="N34" s="51">
        <v>0</v>
      </c>
      <c r="O34" s="51">
        <v>1</v>
      </c>
      <c r="P34" s="51">
        <v>2</v>
      </c>
      <c r="Q34" s="51">
        <v>8</v>
      </c>
      <c r="R34" s="52" t="s">
        <v>220</v>
      </c>
      <c r="S34" s="51">
        <v>10</v>
      </c>
      <c r="T34" s="52" t="s">
        <v>221</v>
      </c>
      <c r="U34" s="51">
        <v>13</v>
      </c>
      <c r="V34" s="25">
        <f>parameters!$J$4*Table1[[#This Row],[Mitigations Utility]] + parameters!$J$5*Table1[[#This Row],[Detections Utility]]</f>
        <v>0.27142857142857141</v>
      </c>
      <c r="W34">
        <f>SUM(Table1[[#This Row],[Num. 800-53 (r5)]],Table1[[#This Row],[Num. CIS Controls]])</f>
        <v>23</v>
      </c>
      <c r="X34">
        <f>(Table1[[#This Row],[Total Mitigations]]-parameters!$D$2)/(parameters!$D$3-parameters!$D$2)</f>
        <v>0.41818181818181815</v>
      </c>
      <c r="Y34">
        <f>IF(Table1[[#This Row],[Mitigations Utility (unclipped)]]&gt;1,1, IF(Table1[[#This Row],[Mitigations Utility (unclipped)]]&lt;0,0, Table1[[#This Row],[Mitigations Utility (unclipped)]]) )</f>
        <v>0.41818181818181815</v>
      </c>
      <c r="Z34">
        <f>SUM(Table1[[#This Row],[Num. CAR]:[Num. Splunk]])</f>
        <v>11</v>
      </c>
      <c r="AA34">
        <f>(Table1[[#This Row],[Total Detections]]-parameters!$D$4)/(parameters!$D$5-parameters!$D$4)</f>
        <v>0.11</v>
      </c>
      <c r="AB34">
        <f>IF(Table1[[#This Row],[Detections Utility (unclipped)]]&gt;1,1, IF(Table1[[#This Row],[Detections Utility (unclipped)]]&lt;0,0, Table1[[#This Row],[Detections Utility (unclipped)]]) )</f>
        <v>0.11</v>
      </c>
      <c r="AC34" s="29" t="s">
        <v>222</v>
      </c>
      <c r="AD34" s="25" t="str" cm="1">
        <f t="array" ref="AD34">IF(SUMPRODUCT(--(NOT(ISERR(SEARCH({"Process","Command","Script","WMI","Module","Pipe","Service"},AC34)))))&gt;0,"1","0")</f>
        <v>0</v>
      </c>
      <c r="AE34" s="25">
        <f>IF(AD34="1",'TOP 10 TECHNIQUES'!C$15,0)</f>
        <v>0</v>
      </c>
      <c r="AF34" s="25" t="str" cm="1">
        <f t="array" ref="AF34">IF(SUMPRODUCT(--(NOT(ISERR(SEARCH({"Network","Firewall"},AC34)))))&gt;0,"1","0")</f>
        <v>1</v>
      </c>
      <c r="AG34" s="25">
        <f>IF(AF34="1",'TOP 10 TECHNIQUES'!C$16,0)</f>
        <v>0</v>
      </c>
      <c r="AH34" s="25" t="str" cm="1">
        <f t="array" ref="AH34">IF(SUMPRODUCT(--(NOT(ISERR(SEARCH({"File","Group","Logon","Schedule","User","Registry","Active","Application"},AC34)))))&gt;0,"1","0")</f>
        <v>0</v>
      </c>
      <c r="AI34" s="25">
        <f>IF(AH34="1",'TOP 10 TECHNIQUES'!C$17,0)</f>
        <v>0</v>
      </c>
      <c r="AJ34" s="25" t="str" cm="1">
        <f t="array" ref="AJ34">IF(SUMPRODUCT(--(NOT(ISERR(SEARCH({"Cloud","Cluster","Container","Image","Instance","Pod","Snapshot","Volume"},AC34)))))&gt;0,"1","0")</f>
        <v>0</v>
      </c>
      <c r="AK34" s="25">
        <f>IF(AJ34="1",'TOP 10 TECHNIQUES'!C$18,0)</f>
        <v>0</v>
      </c>
      <c r="AL34" s="25" t="str" cm="1">
        <f t="array" ref="AL34">IF(SUMPRODUCT(--(NOT(ISERR(SEARCH({"Drive","Firmware","Host","Kernel"},AC34)))))&gt;0,"1","0")</f>
        <v>1</v>
      </c>
      <c r="AM34" s="25">
        <f>IF(AL34="1",'TOP 10 TECHNIQUES'!C$19,0)</f>
        <v>0</v>
      </c>
      <c r="AN34" s="60">
        <v>9</v>
      </c>
      <c r="AO34" s="51">
        <v>1</v>
      </c>
      <c r="AP34" s="25">
        <f>parameters!$J$21*Table1[[#This Row],[TAT Utility]]+parameters!$J$22*Table1[[#This Row],[Count Utility]]</f>
        <v>0.3516760551428571</v>
      </c>
      <c r="AQ34" s="25">
        <f>(Table1[[#This Row],[Total Top Att&amp;ck Score ]]-parameters!$D$19)/(parameters!$D$20-parameters!$D$19)</f>
        <v>0.17225351714285711</v>
      </c>
      <c r="AR34" s="25">
        <f>IF(Table1[[#This Row],[TAT Utility (unclipped)]]&gt;1,1, IF(Table1[[#This Row],[TAT Utility (unclipped)]]&lt;0,0, Table1[[#This Row],[TAT Utility (unclipped)]]) )</f>
        <v>0.17225351714285711</v>
      </c>
      <c r="AS34" s="25">
        <f>(Table1[[#This Row],[Ransomware (Total '# of ATT&amp;CK Observations)]]-parameters!$D$21)/(parameters!$D$22-parameters!$D$21)</f>
        <v>0.42857142857142855</v>
      </c>
      <c r="AT34" s="25">
        <f>IF(Table1[[#This Row],[Count Utility (unclipped)]]&gt;1,1, IF(Table1[[#This Row],[Count Utility (unclipped)]]&lt;0,0, Table1[[#This Row],[Count Utility (unclipped)]]) )</f>
        <v>0.42857142857142855</v>
      </c>
      <c r="AU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 spans="1:47" ht="48" x14ac:dyDescent="0.2">
      <c r="A35" s="25">
        <f>parameters!$J$21*Table1[[#This Row],[TAT Utility]]+parameters!$J$22*Table1[[#This Row],[Count Utility]]</f>
        <v>7.9170356999999997E-2</v>
      </c>
      <c r="B35" s="25">
        <f t="shared" si="0"/>
        <v>0.45837023666666671</v>
      </c>
      <c r="C35" s="25" t="s">
        <v>223</v>
      </c>
      <c r="D35" s="25" t="s">
        <v>224</v>
      </c>
      <c r="E35" s="25" t="s">
        <v>89</v>
      </c>
      <c r="F35" s="51">
        <v>1</v>
      </c>
      <c r="G35" s="51">
        <v>1</v>
      </c>
      <c r="H35" s="25">
        <f>parameters!$J$10*Table1[[#This Row],[Before Utility]]+parameters!$J$11*Table1[[#This Row],[After Utility]]</f>
        <v>0.1</v>
      </c>
      <c r="I35">
        <f>(Table1[[#This Row],[Num. TID Before]]-parameters!$D$8)/(parameters!$D$9-parameters!$D$8)</f>
        <v>0.1</v>
      </c>
      <c r="J35">
        <f>IF(Table1[[#This Row],[Before Utility (unclipped)]]&gt;1,1, IF(Table1[[#This Row],[Before Utility (unclipped)]]&lt;0,0, Table1[[#This Row],[Before Utility (unclipped)]]))</f>
        <v>0.1</v>
      </c>
      <c r="K35">
        <f>(Table1[[#This Row],[Num. TID After]]-parameters!$D$10)/(parameters!$D$11-parameters!$D$10)</f>
        <v>0.1</v>
      </c>
      <c r="L35">
        <f>IF(Table1[[#This Row],[After Utility (unclipped)]]&gt;1,1, IF(Table1[[#This Row],[After Utility (unclipped)]]&lt;0,0, Table1[[#This Row],[After Utility (unclipped)]]))</f>
        <v>0.1</v>
      </c>
      <c r="M35" s="44">
        <v>0.19170356999999999</v>
      </c>
      <c r="N35" s="51">
        <v>0</v>
      </c>
      <c r="O35" s="51">
        <v>1</v>
      </c>
      <c r="P35" s="51">
        <v>0</v>
      </c>
      <c r="Q35" s="51">
        <v>0</v>
      </c>
      <c r="R35" s="52" t="s">
        <v>225</v>
      </c>
      <c r="S35" s="51">
        <v>7</v>
      </c>
      <c r="T35" s="51" t="s">
        <v>226</v>
      </c>
      <c r="U35" s="51">
        <v>10</v>
      </c>
      <c r="V35" s="25">
        <f>parameters!$J$4*Table1[[#This Row],[Mitigations Utility]] + parameters!$J$5*Table1[[#This Row],[Detections Utility]]</f>
        <v>0.16666666666666669</v>
      </c>
      <c r="W35">
        <f>SUM(Table1[[#This Row],[Num. 800-53 (r5)]],Table1[[#This Row],[Num. CIS Controls]])</f>
        <v>17</v>
      </c>
      <c r="X35">
        <f>(Table1[[#This Row],[Total Mitigations]]-parameters!$D$2)/(parameters!$D$3-parameters!$D$2)</f>
        <v>0.30909090909090908</v>
      </c>
      <c r="Y35">
        <f>IF(Table1[[#This Row],[Mitigations Utility (unclipped)]]&gt;1,1, IF(Table1[[#This Row],[Mitigations Utility (unclipped)]]&lt;0,0, Table1[[#This Row],[Mitigations Utility (unclipped)]]) )</f>
        <v>0.30909090909090908</v>
      </c>
      <c r="Z35">
        <f>SUM(Table1[[#This Row],[Num. CAR]:[Num. Splunk]])</f>
        <v>1</v>
      </c>
      <c r="AA35">
        <f>(Table1[[#This Row],[Total Detections]]-parameters!$D$4)/(parameters!$D$5-parameters!$D$4)</f>
        <v>0.01</v>
      </c>
      <c r="AB35">
        <f>IF(Table1[[#This Row],[Detections Utility (unclipped)]]&gt;1,1, IF(Table1[[#This Row],[Detections Utility (unclipped)]]&lt;0,0, Table1[[#This Row],[Detections Utility (unclipped)]]) )</f>
        <v>0.01</v>
      </c>
      <c r="AC35" s="29" t="s">
        <v>141</v>
      </c>
      <c r="AD35" s="25" t="str" cm="1">
        <f t="array" ref="AD35">IF(SUMPRODUCT(--(NOT(ISERR(SEARCH({"Process","Command","Script","WMI","Module","Pipe","Service"},AC35)))))&gt;0,"1","0")</f>
        <v>0</v>
      </c>
      <c r="AE35" s="25">
        <f>IF(AD35="1",'TOP 10 TECHNIQUES'!C$15,0)</f>
        <v>0</v>
      </c>
      <c r="AF35" s="25" t="str" cm="1">
        <f t="array" ref="AF35">IF(SUMPRODUCT(--(NOT(ISERR(SEARCH({"Network","Firewall"},AC35)))))&gt;0,"1","0")</f>
        <v>1</v>
      </c>
      <c r="AG35" s="25">
        <f>IF(AF35="1",'TOP 10 TECHNIQUES'!C$16,0)</f>
        <v>0</v>
      </c>
      <c r="AH35" s="25" t="str" cm="1">
        <f t="array" ref="AH35">IF(SUMPRODUCT(--(NOT(ISERR(SEARCH({"File","Group","Logon","Schedule","User","Registry","Active","Application"},AC35)))))&gt;0,"1","0")</f>
        <v>0</v>
      </c>
      <c r="AI35" s="25">
        <f>IF(AH35="1",'TOP 10 TECHNIQUES'!C$17,0)</f>
        <v>0</v>
      </c>
      <c r="AJ35" s="25" t="str" cm="1">
        <f t="array" ref="AJ35">IF(SUMPRODUCT(--(NOT(ISERR(SEARCH({"Cloud","Cluster","Container","Image","Instance","Pod","Snapshot","Volume"},AC35)))))&gt;0,"1","0")</f>
        <v>0</v>
      </c>
      <c r="AK35" s="25">
        <f>IF(AJ35="1",'TOP 10 TECHNIQUES'!C$18,0)</f>
        <v>0</v>
      </c>
      <c r="AL35" s="25" t="str" cm="1">
        <f t="array" ref="AL35">IF(SUMPRODUCT(--(NOT(ISERR(SEARCH({"Drive","Firmware","Host","Kernel"},AC35)))))&gt;0,"1","0")</f>
        <v>0</v>
      </c>
      <c r="AM35" s="25">
        <f>IF(AL35="1",'TOP 10 TECHNIQUES'!C$19,0)</f>
        <v>0</v>
      </c>
      <c r="AN35" s="52">
        <v>1</v>
      </c>
      <c r="AO35" s="51">
        <v>1</v>
      </c>
      <c r="AP35" s="25">
        <f>parameters!$J$21*Table1[[#This Row],[TAT Utility]]+parameters!$J$22*Table1[[#This Row],[Count Utility]]</f>
        <v>7.9170356999999997E-2</v>
      </c>
      <c r="AQ35" s="25">
        <f>(Table1[[#This Row],[Total Top Att&amp;ck Score ]]-parameters!$D$19)/(parameters!$D$20-parameters!$D$19)</f>
        <v>0.1527900788888889</v>
      </c>
      <c r="AR35" s="25">
        <f>IF(Table1[[#This Row],[TAT Utility (unclipped)]]&gt;1,1, IF(Table1[[#This Row],[TAT Utility (unclipped)]]&lt;0,0, Table1[[#This Row],[TAT Utility (unclipped)]]) )</f>
        <v>0.1527900788888889</v>
      </c>
      <c r="AS35" s="25">
        <f>(Table1[[#This Row],[Ransomware (Total '# of ATT&amp;CK Observations)]]-parameters!$D$21)/(parameters!$D$22-parameters!$D$21)</f>
        <v>4.7619047619047616E-2</v>
      </c>
      <c r="AT35" s="25">
        <f>IF(Table1[[#This Row],[Count Utility (unclipped)]]&gt;1,1, IF(Table1[[#This Row],[Count Utility (unclipped)]]&lt;0,0, Table1[[#This Row],[Count Utility (unclipped)]]) )</f>
        <v>4.7619047619047616E-2</v>
      </c>
      <c r="AU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 spans="1:47" ht="48" x14ac:dyDescent="0.2">
      <c r="A36" s="25">
        <f>parameters!$J$21*Table1[[#This Row],[TAT Utility]]+parameters!$J$22*Table1[[#This Row],[Count Utility]]</f>
        <v>0.14051737932</v>
      </c>
      <c r="B36" s="25">
        <f t="shared" si="0"/>
        <v>0.73850712653333328</v>
      </c>
      <c r="C36" s="25" t="s">
        <v>227</v>
      </c>
      <c r="D36" s="25" t="s">
        <v>228</v>
      </c>
      <c r="E36" s="25" t="s">
        <v>89</v>
      </c>
      <c r="F36" s="51">
        <v>2</v>
      </c>
      <c r="G36" s="51">
        <v>5</v>
      </c>
      <c r="H36" s="25">
        <f>parameters!$J$10*Table1[[#This Row],[Before Utility]]+parameters!$J$11*Table1[[#This Row],[After Utility]]</f>
        <v>0.35</v>
      </c>
      <c r="I36">
        <f>(Table1[[#This Row],[Num. TID Before]]-parameters!$D$8)/(parameters!$D$9-parameters!$D$8)</f>
        <v>0.2</v>
      </c>
      <c r="J36">
        <f>IF(Table1[[#This Row],[Before Utility (unclipped)]]&gt;1,1, IF(Table1[[#This Row],[Before Utility (unclipped)]]&lt;0,0, Table1[[#This Row],[Before Utility (unclipped)]]))</f>
        <v>0.2</v>
      </c>
      <c r="K36">
        <f>(Table1[[#This Row],[Num. TID After]]-parameters!$D$10)/(parameters!$D$11-parameters!$D$10)</f>
        <v>0.5</v>
      </c>
      <c r="L36">
        <f>IF(Table1[[#This Row],[After Utility (unclipped)]]&gt;1,1, IF(Table1[[#This Row],[After Utility (unclipped)]]&lt;0,0, Table1[[#This Row],[After Utility (unclipped)]]))</f>
        <v>0.5</v>
      </c>
      <c r="M36" s="44">
        <v>0.12907804</v>
      </c>
      <c r="N36" s="51">
        <v>3</v>
      </c>
      <c r="O36" s="51">
        <v>11</v>
      </c>
      <c r="P36" s="51">
        <v>1</v>
      </c>
      <c r="Q36" s="51">
        <v>1</v>
      </c>
      <c r="R36" s="51"/>
      <c r="S36" s="51">
        <v>0</v>
      </c>
      <c r="T36" s="51"/>
      <c r="U36" s="51">
        <v>0</v>
      </c>
      <c r="V36" s="25">
        <f>parameters!$J$4*Table1[[#This Row],[Mitigations Utility]] + parameters!$J$5*Table1[[#This Row],[Detections Utility]]</f>
        <v>7.6190476190476183E-2</v>
      </c>
      <c r="W36">
        <f>SUM(Table1[[#This Row],[Num. 800-53 (r5)]],Table1[[#This Row],[Num. CIS Controls]])</f>
        <v>0</v>
      </c>
      <c r="X36">
        <f>(Table1[[#This Row],[Total Mitigations]]-parameters!$D$2)/(parameters!$D$3-parameters!$D$2)</f>
        <v>0</v>
      </c>
      <c r="Y36">
        <f>IF(Table1[[#This Row],[Mitigations Utility (unclipped)]]&gt;1,1, IF(Table1[[#This Row],[Mitigations Utility (unclipped)]]&lt;0,0, Table1[[#This Row],[Mitigations Utility (unclipped)]]) )</f>
        <v>0</v>
      </c>
      <c r="Z36">
        <f>SUM(Table1[[#This Row],[Num. CAR]:[Num. Splunk]])</f>
        <v>16</v>
      </c>
      <c r="AA36">
        <f>(Table1[[#This Row],[Total Detections]]-parameters!$D$4)/(parameters!$D$5-parameters!$D$4)</f>
        <v>0.16</v>
      </c>
      <c r="AB36">
        <f>IF(Table1[[#This Row],[Detections Utility (unclipped)]]&gt;1,1, IF(Table1[[#This Row],[Detections Utility (unclipped)]]&lt;0,0, Table1[[#This Row],[Detections Utility (unclipped)]]) )</f>
        <v>0.16</v>
      </c>
      <c r="AC36" s="29" t="s">
        <v>229</v>
      </c>
      <c r="AD36" s="25" t="str" cm="1">
        <f t="array" ref="AD36">IF(SUMPRODUCT(--(NOT(ISERR(SEARCH({"Process","Command","Script","WMI","Module","Pipe","Service"},AC36)))))&gt;0,"1","0")</f>
        <v>1</v>
      </c>
      <c r="AE36" s="25">
        <f>IF(AD36="1",'TOP 10 TECHNIQUES'!C$15,0)</f>
        <v>0.19800000000000001</v>
      </c>
      <c r="AF36" s="25" t="str" cm="1">
        <f t="array" ref="AF36">IF(SUMPRODUCT(--(NOT(ISERR(SEARCH({"Network","Firewall"},AC36)))))&gt;0,"1","0")</f>
        <v>0</v>
      </c>
      <c r="AG36" s="25">
        <f>IF(AF36="1",'TOP 10 TECHNIQUES'!C$16,0)</f>
        <v>0</v>
      </c>
      <c r="AH36" s="25" t="str" cm="1">
        <f t="array" ref="AH36">IF(SUMPRODUCT(--(NOT(ISERR(SEARCH({"File","Group","Logon","Schedule","User","Registry","Active","Application"},AC36)))))&gt;0,"1","0")</f>
        <v>1</v>
      </c>
      <c r="AI36" s="25">
        <f>IF(AH36="1",'TOP 10 TECHNIQUES'!C$17,0)</f>
        <v>0.13200000000000001</v>
      </c>
      <c r="AJ36" s="25" t="str" cm="1">
        <f t="array" ref="AJ36">IF(SUMPRODUCT(--(NOT(ISERR(SEARCH({"Cloud","Cluster","Container","Image","Instance","Pod","Snapshot","Volume"},AC36)))))&gt;0,"1","0")</f>
        <v>0</v>
      </c>
      <c r="AK36" s="25">
        <f>IF(AJ36="1",'TOP 10 TECHNIQUES'!C$18,0)</f>
        <v>0</v>
      </c>
      <c r="AL36" s="25" t="str" cm="1">
        <f t="array" ref="AL36">IF(SUMPRODUCT(--(NOT(ISERR(SEARCH({"Drive","Firmware","Host","Kernel"},AC36)))))&gt;0,"1","0")</f>
        <v>0</v>
      </c>
      <c r="AM36" s="25">
        <f>IF(AL36="1",'TOP 10 TECHNIQUES'!C$19,0)</f>
        <v>0</v>
      </c>
      <c r="AN36" s="61">
        <v>2</v>
      </c>
      <c r="AO36" s="51">
        <v>1</v>
      </c>
      <c r="AP36" s="25">
        <f>parameters!$J$21*Table1[[#This Row],[TAT Utility]]+parameters!$J$22*Table1[[#This Row],[Count Utility]]</f>
        <v>0.14051737932</v>
      </c>
      <c r="AQ36" s="25">
        <f>(Table1[[#This Row],[Total Top Att&amp;ck Score ]]-parameters!$D$19)/(parameters!$D$20-parameters!$D$19)</f>
        <v>0.24616904217777777</v>
      </c>
      <c r="AR36" s="25">
        <f>IF(Table1[[#This Row],[TAT Utility (unclipped)]]&gt;1,1, IF(Table1[[#This Row],[TAT Utility (unclipped)]]&lt;0,0, Table1[[#This Row],[TAT Utility (unclipped)]]) )</f>
        <v>0.24616904217777777</v>
      </c>
      <c r="AS36" s="25">
        <f>(Table1[[#This Row],[Ransomware (Total '# of ATT&amp;CK Observations)]]-parameters!$D$21)/(parameters!$D$22-parameters!$D$21)</f>
        <v>9.5238095238095233E-2</v>
      </c>
      <c r="AT36" s="25">
        <f>IF(Table1[[#This Row],[Count Utility (unclipped)]]&gt;1,1, IF(Table1[[#This Row],[Count Utility (unclipped)]]&lt;0,0, Table1[[#This Row],[Count Utility (unclipped)]]) )</f>
        <v>9.5238095238095233E-2</v>
      </c>
      <c r="AU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 spans="1:47" x14ac:dyDescent="0.2">
      <c r="A37" s="25">
        <f>parameters!$J$21*Table1[[#This Row],[TAT Utility]]+parameters!$J$22*Table1[[#This Row],[Count Utility]]</f>
        <v>0.29789018892895236</v>
      </c>
      <c r="B37" s="25">
        <f t="shared" si="0"/>
        <v>0.31223522262285719</v>
      </c>
      <c r="C37" s="25" t="s">
        <v>230</v>
      </c>
      <c r="D37" s="25" t="s">
        <v>231</v>
      </c>
      <c r="E37" s="25" t="s">
        <v>89</v>
      </c>
      <c r="F37" s="51">
        <v>1</v>
      </c>
      <c r="G37" s="51">
        <v>1</v>
      </c>
      <c r="H37" s="25">
        <f>parameters!$J$10*Table1[[#This Row],[Before Utility]]+parameters!$J$11*Table1[[#This Row],[After Utility]]</f>
        <v>0.1</v>
      </c>
      <c r="I37">
        <f>(Table1[[#This Row],[Num. TID Before]]-parameters!$D$8)/(parameters!$D$9-parameters!$D$8)</f>
        <v>0.1</v>
      </c>
      <c r="J37">
        <f>IF(Table1[[#This Row],[Before Utility (unclipped)]]&gt;1,1, IF(Table1[[#This Row],[Before Utility (unclipped)]]&lt;0,0, Table1[[#This Row],[Before Utility (unclipped)]]))</f>
        <v>0.1</v>
      </c>
      <c r="K37">
        <f>(Table1[[#This Row],[Num. TID After]]-parameters!$D$10)/(parameters!$D$11-parameters!$D$10)</f>
        <v>0.1</v>
      </c>
      <c r="L37">
        <f>IF(Table1[[#This Row],[After Utility (unclipped)]]&gt;1,1, IF(Table1[[#This Row],[After Utility (unclipped)]]&lt;0,0, Table1[[#This Row],[After Utility (unclipped)]]))</f>
        <v>0.1</v>
      </c>
      <c r="M37" s="44">
        <v>0.11777326</v>
      </c>
      <c r="N37" s="51">
        <v>2</v>
      </c>
      <c r="O37" s="51">
        <v>3</v>
      </c>
      <c r="P37" s="51">
        <v>2</v>
      </c>
      <c r="Q37" s="51">
        <v>2</v>
      </c>
      <c r="R37" s="51"/>
      <c r="S37" s="51">
        <v>0</v>
      </c>
      <c r="T37" s="51"/>
      <c r="U37" s="51">
        <v>0</v>
      </c>
      <c r="V37" s="25">
        <f>parameters!$J$4*Table1[[#This Row],[Mitigations Utility]] + parameters!$J$5*Table1[[#This Row],[Detections Utility]]</f>
        <v>4.2857142857142851E-2</v>
      </c>
      <c r="W37">
        <f>SUM(Table1[[#This Row],[Num. 800-53 (r5)]],Table1[[#This Row],[Num. CIS Controls]])</f>
        <v>0</v>
      </c>
      <c r="X37">
        <f>(Table1[[#This Row],[Total Mitigations]]-parameters!$D$2)/(parameters!$D$3-parameters!$D$2)</f>
        <v>0</v>
      </c>
      <c r="Y37">
        <f>IF(Table1[[#This Row],[Mitigations Utility (unclipped)]]&gt;1,1, IF(Table1[[#This Row],[Mitigations Utility (unclipped)]]&lt;0,0, Table1[[#This Row],[Mitigations Utility (unclipped)]]) )</f>
        <v>0</v>
      </c>
      <c r="Z37">
        <f>SUM(Table1[[#This Row],[Num. CAR]:[Num. Splunk]])</f>
        <v>9</v>
      </c>
      <c r="AA37">
        <f>(Table1[[#This Row],[Total Detections]]-parameters!$D$4)/(parameters!$D$5-parameters!$D$4)</f>
        <v>0.09</v>
      </c>
      <c r="AB37">
        <f>IF(Table1[[#This Row],[Detections Utility (unclipped)]]&gt;1,1, IF(Table1[[#This Row],[Detections Utility (unclipped)]]&lt;0,0, Table1[[#This Row],[Detections Utility (unclipped)]]) )</f>
        <v>0.09</v>
      </c>
      <c r="AC37" s="29" t="s">
        <v>97</v>
      </c>
      <c r="AD37" s="25" t="str" cm="1">
        <f t="array" ref="AD37">IF(SUMPRODUCT(--(NOT(ISERR(SEARCH({"Process","Command","Script","WMI","Module","Pipe","Service"},AC37)))))&gt;0,"1","0")</f>
        <v>1</v>
      </c>
      <c r="AE37" s="25">
        <f>IF(AD37="1",'TOP 10 TECHNIQUES'!C$15,0)</f>
        <v>0.19800000000000001</v>
      </c>
      <c r="AF37" s="25" t="str" cm="1">
        <f t="array" ref="AF37">IF(SUMPRODUCT(--(NOT(ISERR(SEARCH({"Network","Firewall"},AC37)))))&gt;0,"1","0")</f>
        <v>0</v>
      </c>
      <c r="AG37" s="25">
        <f>IF(AF37="1",'TOP 10 TECHNIQUES'!C$16,0)</f>
        <v>0</v>
      </c>
      <c r="AH37" s="25" t="str" cm="1">
        <f t="array" ref="AH37">IF(SUMPRODUCT(--(NOT(ISERR(SEARCH({"File","Group","Logon","Schedule","User","Registry","Active","Application"},AC37)))))&gt;0,"1","0")</f>
        <v>0</v>
      </c>
      <c r="AI37" s="25">
        <f>IF(AH37="1",'TOP 10 TECHNIQUES'!C$17,0)</f>
        <v>0</v>
      </c>
      <c r="AJ37" s="25" t="str" cm="1">
        <f t="array" ref="AJ37">IF(SUMPRODUCT(--(NOT(ISERR(SEARCH({"Cloud","Cluster","Container","Image","Instance","Pod","Snapshot","Volume"},AC37)))))&gt;0,"1","0")</f>
        <v>0</v>
      </c>
      <c r="AK37" s="25">
        <f>IF(AJ37="1",'TOP 10 TECHNIQUES'!C$18,0)</f>
        <v>0</v>
      </c>
      <c r="AL37" s="25" t="str" cm="1">
        <f t="array" ref="AL37">IF(SUMPRODUCT(--(NOT(ISERR(SEARCH({"Drive","Firmware","Host","Kernel"},AC37)))))&gt;0,"1","0")</f>
        <v>0</v>
      </c>
      <c r="AM37" s="25">
        <f>IF(AL37="1",'TOP 10 TECHNIQUES'!C$19,0)</f>
        <v>0</v>
      </c>
      <c r="AN37" s="58">
        <v>8</v>
      </c>
      <c r="AO37" s="51">
        <v>1</v>
      </c>
      <c r="AP37" s="25">
        <f>parameters!$J$21*Table1[[#This Row],[TAT Utility]]+parameters!$J$22*Table1[[#This Row],[Count Utility]]</f>
        <v>0.29789018892895236</v>
      </c>
      <c r="AQ37" s="25">
        <f>(Table1[[#This Row],[Total Top Att&amp;ck Score ]]-parameters!$D$19)/(parameters!$D$20-parameters!$D$19)</f>
        <v>0.10407840754095239</v>
      </c>
      <c r="AR37" s="25">
        <f>IF(Table1[[#This Row],[TAT Utility (unclipped)]]&gt;1,1, IF(Table1[[#This Row],[TAT Utility (unclipped)]]&lt;0,0, Table1[[#This Row],[TAT Utility (unclipped)]]) )</f>
        <v>0.10407840754095239</v>
      </c>
      <c r="AS37" s="25">
        <f>(Table1[[#This Row],[Ransomware (Total '# of ATT&amp;CK Observations)]]-parameters!$D$21)/(parameters!$D$22-parameters!$D$21)</f>
        <v>0.38095238095238093</v>
      </c>
      <c r="AT37" s="25">
        <f>IF(Table1[[#This Row],[Count Utility (unclipped)]]&gt;1,1, IF(Table1[[#This Row],[Count Utility (unclipped)]]&lt;0,0, Table1[[#This Row],[Count Utility (unclipped)]]) )</f>
        <v>0.38095238095238093</v>
      </c>
      <c r="AU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 spans="1:47" ht="48" x14ac:dyDescent="0.2">
      <c r="A38" s="25">
        <f>parameters!$J$21*Table1[[#This Row],[TAT Utility]]+parameters!$J$22*Table1[[#This Row],[Count Utility]]</f>
        <v>0.20187943915666667</v>
      </c>
      <c r="B38" s="25">
        <f t="shared" si="0"/>
        <v>1.3521277249000001</v>
      </c>
      <c r="C38" s="25" t="s">
        <v>232</v>
      </c>
      <c r="D38" s="25" t="s">
        <v>233</v>
      </c>
      <c r="E38" s="25" t="s">
        <v>89</v>
      </c>
      <c r="F38" s="51">
        <v>3</v>
      </c>
      <c r="G38" s="51">
        <v>4</v>
      </c>
      <c r="H38" s="25">
        <f>parameters!$J$10*Table1[[#This Row],[Before Utility]]+parameters!$J$11*Table1[[#This Row],[After Utility]]</f>
        <v>0.35</v>
      </c>
      <c r="I38">
        <f>(Table1[[#This Row],[Num. TID Before]]-parameters!$D$8)/(parameters!$D$9-parameters!$D$8)</f>
        <v>0.3</v>
      </c>
      <c r="J38">
        <f>IF(Table1[[#This Row],[Before Utility (unclipped)]]&gt;1,1, IF(Table1[[#This Row],[Before Utility (unclipped)]]&lt;0,0, Table1[[#This Row],[Before Utility (unclipped)]]))</f>
        <v>0.3</v>
      </c>
      <c r="K38">
        <f>(Table1[[#This Row],[Num. TID After]]-parameters!$D$10)/(parameters!$D$11-parameters!$D$10)</f>
        <v>0.4</v>
      </c>
      <c r="L38">
        <f>IF(Table1[[#This Row],[After Utility (unclipped)]]&gt;1,1, IF(Table1[[#This Row],[After Utility (unclipped)]]&lt;0,0, Table1[[#This Row],[After Utility (unclipped)]]))</f>
        <v>0.4</v>
      </c>
      <c r="M38" s="44">
        <v>0.10949453000000001</v>
      </c>
      <c r="N38" s="51">
        <v>0</v>
      </c>
      <c r="O38" s="51">
        <v>3</v>
      </c>
      <c r="P38" s="51">
        <v>3</v>
      </c>
      <c r="Q38" s="51">
        <v>1</v>
      </c>
      <c r="R38" s="52" t="s">
        <v>234</v>
      </c>
      <c r="S38" s="51">
        <v>28</v>
      </c>
      <c r="T38" s="52" t="s">
        <v>235</v>
      </c>
      <c r="U38" s="51">
        <v>33</v>
      </c>
      <c r="V38" s="25">
        <f>parameters!$J$4*Table1[[#This Row],[Mitigations Utility]] + parameters!$J$5*Table1[[#This Row],[Detections Utility]]</f>
        <v>0.55714285714285716</v>
      </c>
      <c r="W38">
        <f>SUM(Table1[[#This Row],[Num. 800-53 (r5)]],Table1[[#This Row],[Num. CIS Controls]])</f>
        <v>61</v>
      </c>
      <c r="X38">
        <f>(Table1[[#This Row],[Total Mitigations]]-parameters!$D$2)/(parameters!$D$3-parameters!$D$2)</f>
        <v>1.1090909090909091</v>
      </c>
      <c r="Y38">
        <f>IF(Table1[[#This Row],[Mitigations Utility (unclipped)]]&gt;1,1, IF(Table1[[#This Row],[Mitigations Utility (unclipped)]]&lt;0,0, Table1[[#This Row],[Mitigations Utility (unclipped)]]) )</f>
        <v>1</v>
      </c>
      <c r="Z38">
        <f>SUM(Table1[[#This Row],[Num. CAR]:[Num. Splunk]])</f>
        <v>7</v>
      </c>
      <c r="AA38">
        <f>(Table1[[#This Row],[Total Detections]]-parameters!$D$4)/(parameters!$D$5-parameters!$D$4)</f>
        <v>7.0000000000000007E-2</v>
      </c>
      <c r="AB38">
        <f>IF(Table1[[#This Row],[Detections Utility (unclipped)]]&gt;1,1, IF(Table1[[#This Row],[Detections Utility (unclipped)]]&lt;0,0, Table1[[#This Row],[Detections Utility (unclipped)]]) )</f>
        <v>7.0000000000000007E-2</v>
      </c>
      <c r="AC38" s="29" t="s">
        <v>236</v>
      </c>
      <c r="AD38" s="25" t="str" cm="1">
        <f t="array" ref="AD38">IF(SUMPRODUCT(--(NOT(ISERR(SEARCH({"Process","Command","Script","WMI","Module","Pipe","Service"},AC38)))))&gt;0,"1","0")</f>
        <v>1</v>
      </c>
      <c r="AE38" s="25">
        <f>IF(AD38="1",'TOP 10 TECHNIQUES'!C$15,0)</f>
        <v>0.19800000000000001</v>
      </c>
      <c r="AF38" s="25" t="str" cm="1">
        <f t="array" ref="AF38">IF(SUMPRODUCT(--(NOT(ISERR(SEARCH({"Network","Firewall"},AC38)))))&gt;0,"1","0")</f>
        <v>0</v>
      </c>
      <c r="AG38" s="25">
        <f>IF(AF38="1",'TOP 10 TECHNIQUES'!C$16,0)</f>
        <v>0</v>
      </c>
      <c r="AH38" s="25" t="str" cm="1">
        <f t="array" ref="AH38">IF(SUMPRODUCT(--(NOT(ISERR(SEARCH({"File","Group","Logon","Schedule","User","Registry","Active","Application"},AC38)))))&gt;0,"1","0")</f>
        <v>1</v>
      </c>
      <c r="AI38" s="25">
        <f>IF(AH38="1",'TOP 10 TECHNIQUES'!C$17,0)</f>
        <v>0.13200000000000001</v>
      </c>
      <c r="AJ38" s="25" t="str" cm="1">
        <f t="array" ref="AJ38">IF(SUMPRODUCT(--(NOT(ISERR(SEARCH({"Cloud","Cluster","Container","Image","Instance","Pod","Snapshot","Volume"},AC38)))))&gt;0,"1","0")</f>
        <v>0</v>
      </c>
      <c r="AK38" s="25">
        <f>IF(AJ38="1",'TOP 10 TECHNIQUES'!C$18,0)</f>
        <v>0</v>
      </c>
      <c r="AL38" s="25" t="str" cm="1">
        <f t="array" ref="AL38">IF(SUMPRODUCT(--(NOT(ISERR(SEARCH({"Drive","Firmware","Host","Kernel"},AC38)))))&gt;0,"1","0")</f>
        <v>0</v>
      </c>
      <c r="AM38" s="25">
        <f>IF(AL38="1",'TOP 10 TECHNIQUES'!C$19,0)</f>
        <v>0</v>
      </c>
      <c r="AN38" s="60">
        <v>2</v>
      </c>
      <c r="AO38" s="51">
        <v>1</v>
      </c>
      <c r="AP38" s="25">
        <f>parameters!$J$21*Table1[[#This Row],[TAT Utility]]+parameters!$J$22*Table1[[#This Row],[Count Utility]]</f>
        <v>0.20187943915666667</v>
      </c>
      <c r="AQ38" s="25">
        <f>(Table1[[#This Row],[Total Top Att&amp;ck Score ]]-parameters!$D$19)/(parameters!$D$20-parameters!$D$19)</f>
        <v>0.45070924163333337</v>
      </c>
      <c r="AR38" s="25">
        <f>IF(Table1[[#This Row],[TAT Utility (unclipped)]]&gt;1,1, IF(Table1[[#This Row],[TAT Utility (unclipped)]]&lt;0,0, Table1[[#This Row],[TAT Utility (unclipped)]]) )</f>
        <v>0.45070924163333337</v>
      </c>
      <c r="AS38" s="25">
        <f>(Table1[[#This Row],[Ransomware (Total '# of ATT&amp;CK Observations)]]-parameters!$D$21)/(parameters!$D$22-parameters!$D$21)</f>
        <v>9.5238095238095233E-2</v>
      </c>
      <c r="AT38" s="25">
        <f>IF(Table1[[#This Row],[Count Utility (unclipped)]]&gt;1,1, IF(Table1[[#This Row],[Count Utility (unclipped)]]&lt;0,0, Table1[[#This Row],[Count Utility (unclipped)]]) )</f>
        <v>9.5238095238095233E-2</v>
      </c>
      <c r="AU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 spans="1:47" ht="32" x14ac:dyDescent="0.2">
      <c r="A39" s="25">
        <f>parameters!$J$21*Table1[[#This Row],[TAT Utility]]+parameters!$J$22*Table1[[#This Row],[Count Utility]]</f>
        <v>9.6363420873333341E-2</v>
      </c>
      <c r="B39" s="25">
        <f t="shared" si="0"/>
        <v>0.9636342087333335</v>
      </c>
      <c r="C39" s="25" t="s">
        <v>237</v>
      </c>
      <c r="D39" s="25" t="s">
        <v>238</v>
      </c>
      <c r="E39" s="25" t="s">
        <v>89</v>
      </c>
      <c r="F39" s="51">
        <v>8</v>
      </c>
      <c r="G39" s="51">
        <v>4</v>
      </c>
      <c r="H39" s="25">
        <f>parameters!$J$10*Table1[[#This Row],[Before Utility]]+parameters!$J$11*Table1[[#This Row],[After Utility]]</f>
        <v>0.60000000000000009</v>
      </c>
      <c r="I39">
        <f>(Table1[[#This Row],[Num. TID Before]]-parameters!$D$8)/(parameters!$D$9-parameters!$D$8)</f>
        <v>0.8</v>
      </c>
      <c r="J39">
        <f>IF(Table1[[#This Row],[Before Utility (unclipped)]]&gt;1,1, IF(Table1[[#This Row],[Before Utility (unclipped)]]&lt;0,0, Table1[[#This Row],[Before Utility (unclipped)]]))</f>
        <v>0.8</v>
      </c>
      <c r="K39">
        <f>(Table1[[#This Row],[Num. TID After]]-parameters!$D$10)/(parameters!$D$11-parameters!$D$10)</f>
        <v>0.4</v>
      </c>
      <c r="L39">
        <f>IF(Table1[[#This Row],[After Utility (unclipped)]]&gt;1,1, IF(Table1[[#This Row],[After Utility (unclipped)]]&lt;0,0, Table1[[#This Row],[After Utility (unclipped)]]))</f>
        <v>0.4</v>
      </c>
      <c r="M39" s="44">
        <v>0.10548937999999999</v>
      </c>
      <c r="N39" s="51">
        <v>0</v>
      </c>
      <c r="O39" s="51">
        <v>2</v>
      </c>
      <c r="P39" s="51">
        <v>1</v>
      </c>
      <c r="Q39" s="51">
        <v>1</v>
      </c>
      <c r="R39" s="51"/>
      <c r="S39" s="51">
        <v>0</v>
      </c>
      <c r="T39" s="51"/>
      <c r="U39" s="51">
        <v>0</v>
      </c>
      <c r="V39" s="25">
        <f>parameters!$J$4*Table1[[#This Row],[Mitigations Utility]] + parameters!$J$5*Table1[[#This Row],[Detections Utility]]</f>
        <v>1.9047619047619046E-2</v>
      </c>
      <c r="W39">
        <f>SUM(Table1[[#This Row],[Num. 800-53 (r5)]],Table1[[#This Row],[Num. CIS Controls]])</f>
        <v>0</v>
      </c>
      <c r="X39">
        <f>(Table1[[#This Row],[Total Mitigations]]-parameters!$D$2)/(parameters!$D$3-parameters!$D$2)</f>
        <v>0</v>
      </c>
      <c r="Y39">
        <f>IF(Table1[[#This Row],[Mitigations Utility (unclipped)]]&gt;1,1, IF(Table1[[#This Row],[Mitigations Utility (unclipped)]]&lt;0,0, Table1[[#This Row],[Mitigations Utility (unclipped)]]) )</f>
        <v>0</v>
      </c>
      <c r="Z39">
        <f>SUM(Table1[[#This Row],[Num. CAR]:[Num. Splunk]])</f>
        <v>4</v>
      </c>
      <c r="AA39">
        <f>(Table1[[#This Row],[Total Detections]]-parameters!$D$4)/(parameters!$D$5-parameters!$D$4)</f>
        <v>0.04</v>
      </c>
      <c r="AB39">
        <f>IF(Table1[[#This Row],[Detections Utility (unclipped)]]&gt;1,1, IF(Table1[[#This Row],[Detections Utility (unclipped)]]&lt;0,0, Table1[[#This Row],[Detections Utility (unclipped)]]) )</f>
        <v>0.04</v>
      </c>
      <c r="AC39" s="29" t="s">
        <v>239</v>
      </c>
      <c r="AD39" s="25" t="str" cm="1">
        <f t="array" ref="AD39">IF(SUMPRODUCT(--(NOT(ISERR(SEARCH({"Process","Command","Script","WMI","Module","Pipe","Service"},AC39)))))&gt;0,"1","0")</f>
        <v>1</v>
      </c>
      <c r="AE39" s="25">
        <f>IF(AD39="1",'TOP 10 TECHNIQUES'!C$15,0)</f>
        <v>0.19800000000000001</v>
      </c>
      <c r="AF39" s="25" t="str" cm="1">
        <f t="array" ref="AF39">IF(SUMPRODUCT(--(NOT(ISERR(SEARCH({"Network","Firewall"},AC39)))))&gt;0,"1","0")</f>
        <v>1</v>
      </c>
      <c r="AG39" s="25">
        <f>IF(AF39="1",'TOP 10 TECHNIQUES'!C$16,0)</f>
        <v>0</v>
      </c>
      <c r="AH39" s="25" t="str" cm="1">
        <f t="array" ref="AH39">IF(SUMPRODUCT(--(NOT(ISERR(SEARCH({"File","Group","Logon","Schedule","User","Registry","Active","Application"},AC39)))))&gt;0,"1","0")</f>
        <v>1</v>
      </c>
      <c r="AI39" s="25">
        <f>IF(AH39="1",'TOP 10 TECHNIQUES'!C$17,0)</f>
        <v>0.13200000000000001</v>
      </c>
      <c r="AJ39" s="25" t="str" cm="1">
        <f t="array" ref="AJ39">IF(SUMPRODUCT(--(NOT(ISERR(SEARCH({"Cloud","Cluster","Container","Image","Instance","Pod","Snapshot","Volume"},AC39)))))&gt;0,"1","0")</f>
        <v>0</v>
      </c>
      <c r="AK39" s="25">
        <f>IF(AJ39="1",'TOP 10 TECHNIQUES'!C$18,0)</f>
        <v>0</v>
      </c>
      <c r="AL39" s="25" t="str" cm="1">
        <f t="array" ref="AL39">IF(SUMPRODUCT(--(NOT(ISERR(SEARCH({"Drive","Firmware","Host","Kernel"},AC39)))))&gt;0,"1","0")</f>
        <v>0</v>
      </c>
      <c r="AM39" s="25">
        <f>IF(AL39="1",'TOP 10 TECHNIQUES'!C$19,0)</f>
        <v>0</v>
      </c>
      <c r="AN39" s="60">
        <v>0</v>
      </c>
      <c r="AO39" s="51">
        <v>0</v>
      </c>
      <c r="AP39" s="25">
        <f>parameters!$J$21*Table1[[#This Row],[TAT Utility]]+parameters!$J$22*Table1[[#This Row],[Count Utility]]</f>
        <v>9.6363420873333341E-2</v>
      </c>
      <c r="AQ39" s="25">
        <f>(Table1[[#This Row],[Total Top Att&amp;ck Score ]]-parameters!$D$19)/(parameters!$D$20-parameters!$D$19)</f>
        <v>0.32121140291111117</v>
      </c>
      <c r="AR39" s="25">
        <f>IF(Table1[[#This Row],[TAT Utility (unclipped)]]&gt;1,1, IF(Table1[[#This Row],[TAT Utility (unclipped)]]&lt;0,0, Table1[[#This Row],[TAT Utility (unclipped)]]) )</f>
        <v>0.32121140291111117</v>
      </c>
      <c r="AS39" s="25">
        <f>(Table1[[#This Row],[Ransomware (Total '# of ATT&amp;CK Observations)]]-parameters!$D$21)/(parameters!$D$22-parameters!$D$21)</f>
        <v>0</v>
      </c>
      <c r="AT39" s="25">
        <f>IF(Table1[[#This Row],[Count Utility (unclipped)]]&gt;1,1, IF(Table1[[#This Row],[Count Utility (unclipped)]]&lt;0,0, Table1[[#This Row],[Count Utility (unclipped)]]) )</f>
        <v>0</v>
      </c>
      <c r="AU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 spans="1:47" ht="32" x14ac:dyDescent="0.2">
      <c r="A40" s="25">
        <f>parameters!$J$21*Table1[[#This Row],[TAT Utility]]+parameters!$J$22*Table1[[#This Row],[Count Utility]]</f>
        <v>0.28512037895666664</v>
      </c>
      <c r="B40" s="25">
        <f t="shared" si="0"/>
        <v>1.1845371228999999</v>
      </c>
      <c r="C40" s="25" t="s">
        <v>240</v>
      </c>
      <c r="D40" s="25" t="s">
        <v>241</v>
      </c>
      <c r="E40" s="25" t="s">
        <v>89</v>
      </c>
      <c r="F40" s="51">
        <v>5</v>
      </c>
      <c r="G40" s="51">
        <v>5</v>
      </c>
      <c r="H40" s="25">
        <f>parameters!$J$10*Table1[[#This Row],[Before Utility]]+parameters!$J$11*Table1[[#This Row],[After Utility]]</f>
        <v>0.5</v>
      </c>
      <c r="I40">
        <f>(Table1[[#This Row],[Num. TID Before]]-parameters!$D$8)/(parameters!$D$9-parameters!$D$8)</f>
        <v>0.5</v>
      </c>
      <c r="J40">
        <f>IF(Table1[[#This Row],[Before Utility (unclipped)]]&gt;1,1, IF(Table1[[#This Row],[Before Utility (unclipped)]]&lt;0,0, Table1[[#This Row],[Before Utility (unclipped)]]))</f>
        <v>0.5</v>
      </c>
      <c r="K40">
        <f>(Table1[[#This Row],[Num. TID After]]-parameters!$D$10)/(parameters!$D$11-parameters!$D$10)</f>
        <v>0.5</v>
      </c>
      <c r="L40">
        <f>IF(Table1[[#This Row],[After Utility (unclipped)]]&gt;1,1, IF(Table1[[#This Row],[After Utility (unclipped)]]&lt;0,0, Table1[[#This Row],[After Utility (unclipped)]]))</f>
        <v>0.5</v>
      </c>
      <c r="M40" s="44">
        <v>0.10491513</v>
      </c>
      <c r="N40" s="51">
        <v>0</v>
      </c>
      <c r="O40" s="51">
        <v>18</v>
      </c>
      <c r="P40" s="51">
        <v>8</v>
      </c>
      <c r="Q40" s="51">
        <v>0</v>
      </c>
      <c r="R40" s="52" t="s">
        <v>156</v>
      </c>
      <c r="S40" s="51">
        <v>2</v>
      </c>
      <c r="T40" s="51" t="s">
        <v>242</v>
      </c>
      <c r="U40" s="51">
        <v>15</v>
      </c>
      <c r="V40" s="25">
        <f>parameters!$J$4*Table1[[#This Row],[Mitigations Utility]] + parameters!$J$5*Table1[[#This Row],[Detections Utility]]</f>
        <v>0.2857142857142857</v>
      </c>
      <c r="W40">
        <f>SUM(Table1[[#This Row],[Num. 800-53 (r5)]],Table1[[#This Row],[Num. CIS Controls]])</f>
        <v>17</v>
      </c>
      <c r="X40">
        <f>(Table1[[#This Row],[Total Mitigations]]-parameters!$D$2)/(parameters!$D$3-parameters!$D$2)</f>
        <v>0.30909090909090908</v>
      </c>
      <c r="Y40">
        <f>IF(Table1[[#This Row],[Mitigations Utility (unclipped)]]&gt;1,1, IF(Table1[[#This Row],[Mitigations Utility (unclipped)]]&lt;0,0, Table1[[#This Row],[Mitigations Utility (unclipped)]]) )</f>
        <v>0.30909090909090908</v>
      </c>
      <c r="Z40">
        <f>SUM(Table1[[#This Row],[Num. CAR]:[Num. Splunk]])</f>
        <v>26</v>
      </c>
      <c r="AA40">
        <f>(Table1[[#This Row],[Total Detections]]-parameters!$D$4)/(parameters!$D$5-parameters!$D$4)</f>
        <v>0.26</v>
      </c>
      <c r="AB40">
        <f>IF(Table1[[#This Row],[Detections Utility (unclipped)]]&gt;1,1, IF(Table1[[#This Row],[Detections Utility (unclipped)]]&lt;0,0, Table1[[#This Row],[Detections Utility (unclipped)]]) )</f>
        <v>0.26</v>
      </c>
      <c r="AC40" s="29" t="s">
        <v>243</v>
      </c>
      <c r="AD40" s="25" t="str" cm="1">
        <f t="array" ref="AD40">IF(SUMPRODUCT(--(NOT(ISERR(SEARCH({"Process","Command","Script","WMI","Module","Pipe","Service"},AC40)))))&gt;0,"1","0")</f>
        <v>1</v>
      </c>
      <c r="AE40" s="25">
        <f>IF(AD40="1",'TOP 10 TECHNIQUES'!C$15,0)</f>
        <v>0.19800000000000001</v>
      </c>
      <c r="AF40" s="25" t="str" cm="1">
        <f t="array" ref="AF40">IF(SUMPRODUCT(--(NOT(ISERR(SEARCH({"Network","Firewall"},AC40)))))&gt;0,"1","0")</f>
        <v>0</v>
      </c>
      <c r="AG40" s="25">
        <f>IF(AF40="1",'TOP 10 TECHNIQUES'!C$16,0)</f>
        <v>0</v>
      </c>
      <c r="AH40" s="25" t="str" cm="1">
        <f t="array" ref="AH40">IF(SUMPRODUCT(--(NOT(ISERR(SEARCH({"File","Group","Logon","Schedule","User","Registry","Active","Application"},AC40)))))&gt;0,"1","0")</f>
        <v>1</v>
      </c>
      <c r="AI40" s="25">
        <f>IF(AH40="1",'TOP 10 TECHNIQUES'!C$17,0)</f>
        <v>0.13200000000000001</v>
      </c>
      <c r="AJ40" s="25" t="str" cm="1">
        <f t="array" ref="AJ40">IF(SUMPRODUCT(--(NOT(ISERR(SEARCH({"Cloud","Cluster","Container","Image","Instance","Pod","Snapshot","Volume"},AC40)))))&gt;0,"1","0")</f>
        <v>0</v>
      </c>
      <c r="AK40" s="25">
        <f>IF(AJ40="1",'TOP 10 TECHNIQUES'!C$18,0)</f>
        <v>0</v>
      </c>
      <c r="AL40" s="25" t="str" cm="1">
        <f t="array" ref="AL40">IF(SUMPRODUCT(--(NOT(ISERR(SEARCH({"Drive","Firmware","Host","Kernel"},AC40)))))&gt;0,"1","0")</f>
        <v>0</v>
      </c>
      <c r="AM40" s="25">
        <f>IF(AL40="1",'TOP 10 TECHNIQUES'!C$19,0)</f>
        <v>0</v>
      </c>
      <c r="AN40" s="60">
        <v>5</v>
      </c>
      <c r="AO40" s="51">
        <v>1</v>
      </c>
      <c r="AP40" s="25">
        <f>parameters!$J$21*Table1[[#This Row],[TAT Utility]]+parameters!$J$22*Table1[[#This Row],[Count Utility]]</f>
        <v>0.28512037895666664</v>
      </c>
      <c r="AQ40" s="25">
        <f>(Table1[[#This Row],[Total Top Att&amp;ck Score ]]-parameters!$D$19)/(parameters!$D$20-parameters!$D$19)</f>
        <v>0.39484570763333332</v>
      </c>
      <c r="AR40" s="25">
        <f>IF(Table1[[#This Row],[TAT Utility (unclipped)]]&gt;1,1, IF(Table1[[#This Row],[TAT Utility (unclipped)]]&lt;0,0, Table1[[#This Row],[TAT Utility (unclipped)]]) )</f>
        <v>0.39484570763333332</v>
      </c>
      <c r="AS40" s="25">
        <f>(Table1[[#This Row],[Ransomware (Total '# of ATT&amp;CK Observations)]]-parameters!$D$21)/(parameters!$D$22-parameters!$D$21)</f>
        <v>0.23809523809523808</v>
      </c>
      <c r="AT40" s="25">
        <f>IF(Table1[[#This Row],[Count Utility (unclipped)]]&gt;1,1, IF(Table1[[#This Row],[Count Utility (unclipped)]]&lt;0,0, Table1[[#This Row],[Count Utility (unclipped)]]) )</f>
        <v>0.23809523809523808</v>
      </c>
      <c r="AU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 spans="1:47" ht="48" x14ac:dyDescent="0.2">
      <c r="A41" s="25">
        <f>parameters!$J$21*Table1[[#This Row],[TAT Utility]]+parameters!$J$22*Table1[[#This Row],[Count Utility]]</f>
        <v>0.170442914</v>
      </c>
      <c r="B41" s="25">
        <f t="shared" si="0"/>
        <v>0.37109580666666664</v>
      </c>
      <c r="C41" s="25" t="s">
        <v>244</v>
      </c>
      <c r="D41" s="25" t="s">
        <v>245</v>
      </c>
      <c r="E41" s="25" t="s">
        <v>89</v>
      </c>
      <c r="F41" s="51">
        <v>1</v>
      </c>
      <c r="G41" s="51">
        <v>1</v>
      </c>
      <c r="H41" s="25">
        <f>parameters!$J$10*Table1[[#This Row],[Before Utility]]+parameters!$J$11*Table1[[#This Row],[After Utility]]</f>
        <v>0.1</v>
      </c>
      <c r="I41">
        <f>(Table1[[#This Row],[Num. TID Before]]-parameters!$D$8)/(parameters!$D$9-parameters!$D$8)</f>
        <v>0.1</v>
      </c>
      <c r="J41">
        <f>IF(Table1[[#This Row],[Before Utility (unclipped)]]&gt;1,1, IF(Table1[[#This Row],[Before Utility (unclipped)]]&lt;0,0, Table1[[#This Row],[Before Utility (unclipped)]]))</f>
        <v>0.1</v>
      </c>
      <c r="K41">
        <f>(Table1[[#This Row],[Num. TID After]]-parameters!$D$10)/(parameters!$D$11-parameters!$D$10)</f>
        <v>0.1</v>
      </c>
      <c r="L41">
        <f>IF(Table1[[#This Row],[After Utility (unclipped)]]&gt;1,1, IF(Table1[[#This Row],[After Utility (unclipped)]]&lt;0,0, Table1[[#This Row],[After Utility (unclipped)]]))</f>
        <v>0.1</v>
      </c>
      <c r="M41" s="44">
        <v>0.10442914</v>
      </c>
      <c r="N41" s="51">
        <v>0</v>
      </c>
      <c r="O41" s="51">
        <v>12</v>
      </c>
      <c r="P41" s="51">
        <v>4</v>
      </c>
      <c r="Q41" s="51">
        <v>5</v>
      </c>
      <c r="R41" s="52" t="s">
        <v>246</v>
      </c>
      <c r="S41" s="51">
        <v>4</v>
      </c>
      <c r="T41" s="51" t="s">
        <v>247</v>
      </c>
      <c r="U41" s="51">
        <v>3</v>
      </c>
      <c r="V41" s="25">
        <f>parameters!$J$4*Table1[[#This Row],[Mitigations Utility]] + parameters!$J$5*Table1[[#This Row],[Detections Utility]]</f>
        <v>0.16666666666666666</v>
      </c>
      <c r="W41">
        <f>SUM(Table1[[#This Row],[Num. 800-53 (r5)]],Table1[[#This Row],[Num. CIS Controls]])</f>
        <v>7</v>
      </c>
      <c r="X41">
        <f>(Table1[[#This Row],[Total Mitigations]]-parameters!$D$2)/(parameters!$D$3-parameters!$D$2)</f>
        <v>0.12727272727272726</v>
      </c>
      <c r="Y41">
        <f>IF(Table1[[#This Row],[Mitigations Utility (unclipped)]]&gt;1,1, IF(Table1[[#This Row],[Mitigations Utility (unclipped)]]&lt;0,0, Table1[[#This Row],[Mitigations Utility (unclipped)]]) )</f>
        <v>0.12727272727272726</v>
      </c>
      <c r="Z41">
        <f>SUM(Table1[[#This Row],[Num. CAR]:[Num. Splunk]])</f>
        <v>21</v>
      </c>
      <c r="AA41">
        <f>(Table1[[#This Row],[Total Detections]]-parameters!$D$4)/(parameters!$D$5-parameters!$D$4)</f>
        <v>0.21</v>
      </c>
      <c r="AB41">
        <f>IF(Table1[[#This Row],[Detections Utility (unclipped)]]&gt;1,1, IF(Table1[[#This Row],[Detections Utility (unclipped)]]&lt;0,0, Table1[[#This Row],[Detections Utility (unclipped)]]) )</f>
        <v>0.21</v>
      </c>
      <c r="AC41" s="29" t="s">
        <v>141</v>
      </c>
      <c r="AD41" s="25" t="str" cm="1">
        <f t="array" ref="AD41">IF(SUMPRODUCT(--(NOT(ISERR(SEARCH({"Process","Command","Script","WMI","Module","Pipe","Service"},AC41)))))&gt;0,"1","0")</f>
        <v>0</v>
      </c>
      <c r="AE41" s="25">
        <f>IF(AD41="1",'TOP 10 TECHNIQUES'!C$15,0)</f>
        <v>0</v>
      </c>
      <c r="AF41" s="25" t="str" cm="1">
        <f t="array" ref="AF41">IF(SUMPRODUCT(--(NOT(ISERR(SEARCH({"Network","Firewall"},AC41)))))&gt;0,"1","0")</f>
        <v>1</v>
      </c>
      <c r="AG41" s="25">
        <f>IF(AF41="1",'TOP 10 TECHNIQUES'!C$16,0)</f>
        <v>0</v>
      </c>
      <c r="AH41" s="25" t="str" cm="1">
        <f t="array" ref="AH41">IF(SUMPRODUCT(--(NOT(ISERR(SEARCH({"File","Group","Logon","Schedule","User","Registry","Active","Application"},AC41)))))&gt;0,"1","0")</f>
        <v>0</v>
      </c>
      <c r="AI41" s="25">
        <f>IF(AH41="1",'TOP 10 TECHNIQUES'!C$17,0)</f>
        <v>0</v>
      </c>
      <c r="AJ41" s="25" t="str" cm="1">
        <f t="array" ref="AJ41">IF(SUMPRODUCT(--(NOT(ISERR(SEARCH({"Cloud","Cluster","Container","Image","Instance","Pod","Snapshot","Volume"},AC41)))))&gt;0,"1","0")</f>
        <v>0</v>
      </c>
      <c r="AK41" s="25">
        <f>IF(AJ41="1",'TOP 10 TECHNIQUES'!C$18,0)</f>
        <v>0</v>
      </c>
      <c r="AL41" s="25" t="str" cm="1">
        <f t="array" ref="AL41">IF(SUMPRODUCT(--(NOT(ISERR(SEARCH({"Drive","Firmware","Host","Kernel"},AC41)))))&gt;0,"1","0")</f>
        <v>0</v>
      </c>
      <c r="AM41" s="25">
        <f>IF(AL41="1",'TOP 10 TECHNIQUES'!C$19,0)</f>
        <v>0</v>
      </c>
      <c r="AN41" s="52">
        <v>4</v>
      </c>
      <c r="AO41" s="51">
        <v>1</v>
      </c>
      <c r="AP41" s="25">
        <f>parameters!$J$21*Table1[[#This Row],[TAT Utility]]+parameters!$J$22*Table1[[#This Row],[Count Utility]]</f>
        <v>0.170442914</v>
      </c>
      <c r="AQ41" s="25">
        <f>(Table1[[#This Row],[Total Top Att&amp;ck Score ]]-parameters!$D$19)/(parameters!$D$20-parameters!$D$19)</f>
        <v>0.12369860222222222</v>
      </c>
      <c r="AR41" s="25">
        <f>IF(Table1[[#This Row],[TAT Utility (unclipped)]]&gt;1,1, IF(Table1[[#This Row],[TAT Utility (unclipped)]]&lt;0,0, Table1[[#This Row],[TAT Utility (unclipped)]]) )</f>
        <v>0.12369860222222222</v>
      </c>
      <c r="AS41" s="25">
        <f>(Table1[[#This Row],[Ransomware (Total '# of ATT&amp;CK Observations)]]-parameters!$D$21)/(parameters!$D$22-parameters!$D$21)</f>
        <v>0.19047619047619047</v>
      </c>
      <c r="AT41" s="25">
        <f>IF(Table1[[#This Row],[Count Utility (unclipped)]]&gt;1,1, IF(Table1[[#This Row],[Count Utility (unclipped)]]&lt;0,0, Table1[[#This Row],[Count Utility (unclipped)]]) )</f>
        <v>0.19047619047619047</v>
      </c>
      <c r="AU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 spans="1:47" ht="64" x14ac:dyDescent="0.2">
      <c r="A42" s="25">
        <f>parameters!$J$21*Table1[[#This Row],[TAT Utility]]+parameters!$J$22*Table1[[#This Row],[Count Utility]]</f>
        <v>9.3898275719999993E-2</v>
      </c>
      <c r="B42" s="25">
        <f t="shared" si="0"/>
        <v>0.60564942386666665</v>
      </c>
      <c r="C42" s="25" t="s">
        <v>248</v>
      </c>
      <c r="D42" s="25" t="s">
        <v>249</v>
      </c>
      <c r="E42" s="25" t="s">
        <v>89</v>
      </c>
      <c r="F42" s="51">
        <v>1</v>
      </c>
      <c r="G42" s="51">
        <v>1</v>
      </c>
      <c r="H42" s="25">
        <f>parameters!$J$10*Table1[[#This Row],[Before Utility]]+parameters!$J$11*Table1[[#This Row],[After Utility]]</f>
        <v>0.1</v>
      </c>
      <c r="I42">
        <f>(Table1[[#This Row],[Num. TID Before]]-parameters!$D$8)/(parameters!$D$9-parameters!$D$8)</f>
        <v>0.1</v>
      </c>
      <c r="J42">
        <f>IF(Table1[[#This Row],[Before Utility (unclipped)]]&gt;1,1, IF(Table1[[#This Row],[Before Utility (unclipped)]]&lt;0,0, Table1[[#This Row],[Before Utility (unclipped)]]))</f>
        <v>0.1</v>
      </c>
      <c r="K42">
        <f>(Table1[[#This Row],[Num. TID After]]-parameters!$D$10)/(parameters!$D$11-parameters!$D$10)</f>
        <v>0.1</v>
      </c>
      <c r="L42">
        <f>IF(Table1[[#This Row],[After Utility (unclipped)]]&gt;1,1, IF(Table1[[#This Row],[After Utility (unclipped)]]&lt;0,0, Table1[[#This Row],[After Utility (unclipped)]]))</f>
        <v>0.1</v>
      </c>
      <c r="M42" s="44">
        <v>8.8708839999999997E-2</v>
      </c>
      <c r="N42" s="51">
        <v>0</v>
      </c>
      <c r="O42" s="51">
        <v>7</v>
      </c>
      <c r="P42" s="51">
        <v>1</v>
      </c>
      <c r="Q42" s="51">
        <v>12</v>
      </c>
      <c r="R42" s="52" t="s">
        <v>250</v>
      </c>
      <c r="S42" s="51">
        <v>9</v>
      </c>
      <c r="T42" s="52" t="s">
        <v>251</v>
      </c>
      <c r="U42" s="51">
        <v>9</v>
      </c>
      <c r="V42" s="25">
        <f>parameters!$J$4*Table1[[#This Row],[Mitigations Utility]] + parameters!$J$5*Table1[[#This Row],[Detections Utility]]</f>
        <v>0.26666666666666666</v>
      </c>
      <c r="W42">
        <f>SUM(Table1[[#This Row],[Num. 800-53 (r5)]],Table1[[#This Row],[Num. CIS Controls]])</f>
        <v>18</v>
      </c>
      <c r="X42">
        <f>(Table1[[#This Row],[Total Mitigations]]-parameters!$D$2)/(parameters!$D$3-parameters!$D$2)</f>
        <v>0.32727272727272727</v>
      </c>
      <c r="Y42">
        <f>IF(Table1[[#This Row],[Mitigations Utility (unclipped)]]&gt;1,1, IF(Table1[[#This Row],[Mitigations Utility (unclipped)]]&lt;0,0, Table1[[#This Row],[Mitigations Utility (unclipped)]]) )</f>
        <v>0.32727272727272727</v>
      </c>
      <c r="Z42">
        <f>SUM(Table1[[#This Row],[Num. CAR]:[Num. Splunk]])</f>
        <v>20</v>
      </c>
      <c r="AA42">
        <f>(Table1[[#This Row],[Total Detections]]-parameters!$D$4)/(parameters!$D$5-parameters!$D$4)</f>
        <v>0.2</v>
      </c>
      <c r="AB42">
        <f>IF(Table1[[#This Row],[Detections Utility (unclipped)]]&gt;1,1, IF(Table1[[#This Row],[Detections Utility (unclipped)]]&lt;0,0, Table1[[#This Row],[Detections Utility (unclipped)]]) )</f>
        <v>0.2</v>
      </c>
      <c r="AC42" s="29" t="s">
        <v>252</v>
      </c>
      <c r="AD42" s="25" t="str" cm="1">
        <f t="array" ref="AD42">IF(SUMPRODUCT(--(NOT(ISERR(SEARCH({"Process","Command","Script","WMI","Module","Pipe","Service"},AC42)))))&gt;0,"1","0")</f>
        <v>1</v>
      </c>
      <c r="AE42" s="25">
        <f>IF(AD42="1",'TOP 10 TECHNIQUES'!C$15,0)</f>
        <v>0.19800000000000001</v>
      </c>
      <c r="AF42" s="25" t="str" cm="1">
        <f t="array" ref="AF42">IF(SUMPRODUCT(--(NOT(ISERR(SEARCH({"Network","Firewall"},AC42)))))&gt;0,"1","0")</f>
        <v>1</v>
      </c>
      <c r="AG42" s="25">
        <f>IF(AF42="1",'TOP 10 TECHNIQUES'!C$16,0)</f>
        <v>0</v>
      </c>
      <c r="AH42" s="25" t="str" cm="1">
        <f t="array" ref="AH42">IF(SUMPRODUCT(--(NOT(ISERR(SEARCH({"File","Group","Logon","Schedule","User","Registry","Active","Application"},AC42)))))&gt;0,"1","0")</f>
        <v>1</v>
      </c>
      <c r="AI42" s="25">
        <f>IF(AH42="1",'TOP 10 TECHNIQUES'!C$17,0)</f>
        <v>0.13200000000000001</v>
      </c>
      <c r="AJ42" s="25" t="str" cm="1">
        <f t="array" ref="AJ42">IF(SUMPRODUCT(--(NOT(ISERR(SEARCH({"Cloud","Cluster","Container","Image","Instance","Pod","Snapshot","Volume"},AC42)))))&gt;0,"1","0")</f>
        <v>0</v>
      </c>
      <c r="AK42" s="25">
        <f>IF(AJ42="1",'TOP 10 TECHNIQUES'!C$18,0)</f>
        <v>0</v>
      </c>
      <c r="AL42" s="25" t="str" cm="1">
        <f t="array" ref="AL42">IF(SUMPRODUCT(--(NOT(ISERR(SEARCH({"Drive","Firmware","Host","Kernel"},AC42)))))&gt;0,"1","0")</f>
        <v>1</v>
      </c>
      <c r="AM42" s="25">
        <f>IF(AL42="1",'TOP 10 TECHNIQUES'!C$19,0)</f>
        <v>0</v>
      </c>
      <c r="AN42" s="60">
        <v>1</v>
      </c>
      <c r="AO42" s="51">
        <v>1</v>
      </c>
      <c r="AP42" s="25">
        <f>parameters!$J$21*Table1[[#This Row],[TAT Utility]]+parameters!$J$22*Table1[[#This Row],[Count Utility]]</f>
        <v>9.3898275719999993E-2</v>
      </c>
      <c r="AQ42" s="25">
        <f>(Table1[[#This Row],[Total Top Att&amp;ck Score ]]-parameters!$D$19)/(parameters!$D$20-parameters!$D$19)</f>
        <v>0.20188314128888887</v>
      </c>
      <c r="AR42" s="25">
        <f>IF(Table1[[#This Row],[TAT Utility (unclipped)]]&gt;1,1, IF(Table1[[#This Row],[TAT Utility (unclipped)]]&lt;0,0, Table1[[#This Row],[TAT Utility (unclipped)]]) )</f>
        <v>0.20188314128888887</v>
      </c>
      <c r="AS42" s="25">
        <f>(Table1[[#This Row],[Ransomware (Total '# of ATT&amp;CK Observations)]]-parameters!$D$21)/(parameters!$D$22-parameters!$D$21)</f>
        <v>4.7619047619047616E-2</v>
      </c>
      <c r="AT42" s="25">
        <f>IF(Table1[[#This Row],[Count Utility (unclipped)]]&gt;1,1, IF(Table1[[#This Row],[Count Utility (unclipped)]]&lt;0,0, Table1[[#This Row],[Count Utility (unclipped)]]) )</f>
        <v>4.7619047619047616E-2</v>
      </c>
      <c r="AU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 spans="1:47" ht="32" x14ac:dyDescent="0.2">
      <c r="A43" s="25">
        <f>parameters!$J$21*Table1[[#This Row],[TAT Utility]]+parameters!$J$22*Table1[[#This Row],[Count Utility]]</f>
        <v>6.2825952519999992E-2</v>
      </c>
      <c r="B43" s="25">
        <f t="shared" si="0"/>
        <v>0.62825952519999995</v>
      </c>
      <c r="C43" s="25" t="s">
        <v>253</v>
      </c>
      <c r="D43" s="25" t="s">
        <v>254</v>
      </c>
      <c r="E43" s="25" t="s">
        <v>89</v>
      </c>
      <c r="F43" s="51">
        <v>1</v>
      </c>
      <c r="G43" s="51">
        <v>4</v>
      </c>
      <c r="H43" s="25">
        <f>parameters!$J$10*Table1[[#This Row],[Before Utility]]+parameters!$J$11*Table1[[#This Row],[After Utility]]</f>
        <v>0.25</v>
      </c>
      <c r="I43">
        <f>(Table1[[#This Row],[Num. TID Before]]-parameters!$D$8)/(parameters!$D$9-parameters!$D$8)</f>
        <v>0.1</v>
      </c>
      <c r="J43">
        <f>IF(Table1[[#This Row],[Before Utility (unclipped)]]&gt;1,1, IF(Table1[[#This Row],[Before Utility (unclipped)]]&lt;0,0, Table1[[#This Row],[Before Utility (unclipped)]]))</f>
        <v>0.1</v>
      </c>
      <c r="K43">
        <f>(Table1[[#This Row],[Num. TID After]]-parameters!$D$10)/(parameters!$D$11-parameters!$D$10)</f>
        <v>0.4</v>
      </c>
      <c r="L43">
        <f>IF(Table1[[#This Row],[After Utility (unclipped)]]&gt;1,1, IF(Table1[[#This Row],[After Utility (unclipped)]]&lt;0,0, Table1[[#This Row],[After Utility (unclipped)]]))</f>
        <v>0.4</v>
      </c>
      <c r="M43" s="44">
        <v>7.9518439999999996E-2</v>
      </c>
      <c r="N43" s="51">
        <v>0</v>
      </c>
      <c r="O43" s="51">
        <v>2</v>
      </c>
      <c r="P43" s="51">
        <v>0</v>
      </c>
      <c r="Q43" s="51">
        <v>0</v>
      </c>
      <c r="R43" s="52" t="s">
        <v>255</v>
      </c>
      <c r="S43" s="51">
        <v>6</v>
      </c>
      <c r="T43" s="52" t="s">
        <v>157</v>
      </c>
      <c r="U43" s="51">
        <v>8</v>
      </c>
      <c r="V43" s="25">
        <f>parameters!$J$4*Table1[[#This Row],[Mitigations Utility]] + parameters!$J$5*Table1[[#This Row],[Detections Utility]]</f>
        <v>0.14285714285714285</v>
      </c>
      <c r="W43">
        <f>SUM(Table1[[#This Row],[Num. 800-53 (r5)]],Table1[[#This Row],[Num. CIS Controls]])</f>
        <v>14</v>
      </c>
      <c r="X43">
        <f>(Table1[[#This Row],[Total Mitigations]]-parameters!$D$2)/(parameters!$D$3-parameters!$D$2)</f>
        <v>0.25454545454545452</v>
      </c>
      <c r="Y43">
        <f>IF(Table1[[#This Row],[Mitigations Utility (unclipped)]]&gt;1,1, IF(Table1[[#This Row],[Mitigations Utility (unclipped)]]&lt;0,0, Table1[[#This Row],[Mitigations Utility (unclipped)]]) )</f>
        <v>0.25454545454545452</v>
      </c>
      <c r="Z43">
        <f>SUM(Table1[[#This Row],[Num. CAR]:[Num. Splunk]])</f>
        <v>2</v>
      </c>
      <c r="AA43">
        <f>(Table1[[#This Row],[Total Detections]]-parameters!$D$4)/(parameters!$D$5-parameters!$D$4)</f>
        <v>0.02</v>
      </c>
      <c r="AB43">
        <f>IF(Table1[[#This Row],[Detections Utility (unclipped)]]&gt;1,1, IF(Table1[[#This Row],[Detections Utility (unclipped)]]&lt;0,0, Table1[[#This Row],[Detections Utility (unclipped)]]) )</f>
        <v>0.02</v>
      </c>
      <c r="AC43" s="29" t="s">
        <v>256</v>
      </c>
      <c r="AD43" s="25" t="str" cm="1">
        <f t="array" ref="AD43">IF(SUMPRODUCT(--(NOT(ISERR(SEARCH({"Process","Command","Script","WMI","Module","Pipe","Service"},AC43)))))&gt;0,"1","0")</f>
        <v>1</v>
      </c>
      <c r="AE43" s="25">
        <f>IF(AD43="1",'TOP 10 TECHNIQUES'!C$15,0)</f>
        <v>0.19800000000000001</v>
      </c>
      <c r="AF43" s="25" t="str" cm="1">
        <f t="array" ref="AF43">IF(SUMPRODUCT(--(NOT(ISERR(SEARCH({"Network","Firewall"},AC43)))))&gt;0,"1","0")</f>
        <v>0</v>
      </c>
      <c r="AG43" s="25">
        <f>IF(AF43="1",'TOP 10 TECHNIQUES'!C$16,0)</f>
        <v>0</v>
      </c>
      <c r="AH43" s="25" t="str" cm="1">
        <f t="array" ref="AH43">IF(SUMPRODUCT(--(NOT(ISERR(SEARCH({"File","Group","Logon","Schedule","User","Registry","Active","Application"},AC43)))))&gt;0,"1","0")</f>
        <v>1</v>
      </c>
      <c r="AI43" s="25">
        <f>IF(AH43="1",'TOP 10 TECHNIQUES'!C$17,0)</f>
        <v>0.13200000000000001</v>
      </c>
      <c r="AJ43" s="25" t="str" cm="1">
        <f t="array" ref="AJ43">IF(SUMPRODUCT(--(NOT(ISERR(SEARCH({"Cloud","Cluster","Container","Image","Instance","Pod","Snapshot","Volume"},AC43)))))&gt;0,"1","0")</f>
        <v>0</v>
      </c>
      <c r="AK43" s="25">
        <f>IF(AJ43="1",'TOP 10 TECHNIQUES'!C$18,0)</f>
        <v>0</v>
      </c>
      <c r="AL43" s="25" t="str" cm="1">
        <f t="array" ref="AL43">IF(SUMPRODUCT(--(NOT(ISERR(SEARCH({"Drive","Firmware","Host","Kernel"},AC43)))))&gt;0,"1","0")</f>
        <v>0</v>
      </c>
      <c r="AM43" s="25">
        <f>IF(AL43="1",'TOP 10 TECHNIQUES'!C$19,0)</f>
        <v>0</v>
      </c>
      <c r="AN43" s="60">
        <v>0</v>
      </c>
      <c r="AO43" s="51">
        <v>0</v>
      </c>
      <c r="AP43" s="25">
        <f>parameters!$J$21*Table1[[#This Row],[TAT Utility]]+parameters!$J$22*Table1[[#This Row],[Count Utility]]</f>
        <v>6.2825952519999992E-2</v>
      </c>
      <c r="AQ43" s="25">
        <f>(Table1[[#This Row],[Total Top Att&amp;ck Score ]]-parameters!$D$19)/(parameters!$D$20-parameters!$D$19)</f>
        <v>0.20941984173333331</v>
      </c>
      <c r="AR43" s="25">
        <f>IF(Table1[[#This Row],[TAT Utility (unclipped)]]&gt;1,1, IF(Table1[[#This Row],[TAT Utility (unclipped)]]&lt;0,0, Table1[[#This Row],[TAT Utility (unclipped)]]) )</f>
        <v>0.20941984173333331</v>
      </c>
      <c r="AS43" s="25">
        <f>(Table1[[#This Row],[Ransomware (Total '# of ATT&amp;CK Observations)]]-parameters!$D$21)/(parameters!$D$22-parameters!$D$21)</f>
        <v>0</v>
      </c>
      <c r="AT43" s="25">
        <f>IF(Table1[[#This Row],[Count Utility (unclipped)]]&gt;1,1, IF(Table1[[#This Row],[Count Utility (unclipped)]]&lt;0,0, Table1[[#This Row],[Count Utility (unclipped)]]) )</f>
        <v>0</v>
      </c>
      <c r="AU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 spans="1:47" ht="32" x14ac:dyDescent="0.2">
      <c r="A44" s="25">
        <f>parameters!$J$21*Table1[[#This Row],[TAT Utility]]+parameters!$J$22*Table1[[#This Row],[Count Utility]]</f>
        <v>0.10739170731352381</v>
      </c>
      <c r="B44" s="25">
        <f t="shared" si="0"/>
        <v>0.40725040646857141</v>
      </c>
      <c r="C44" s="25" t="s">
        <v>257</v>
      </c>
      <c r="D44" s="25" t="s">
        <v>258</v>
      </c>
      <c r="E44" s="25" t="s">
        <v>89</v>
      </c>
      <c r="F44" s="51">
        <v>3</v>
      </c>
      <c r="G44" s="51">
        <v>2</v>
      </c>
      <c r="H44" s="25">
        <f>parameters!$J$10*Table1[[#This Row],[Before Utility]]+parameters!$J$11*Table1[[#This Row],[After Utility]]</f>
        <v>0.25</v>
      </c>
      <c r="I44">
        <f>(Table1[[#This Row],[Num. TID Before]]-parameters!$D$8)/(parameters!$D$9-parameters!$D$8)</f>
        <v>0.3</v>
      </c>
      <c r="J44">
        <f>IF(Table1[[#This Row],[Before Utility (unclipped)]]&gt;1,1, IF(Table1[[#This Row],[Before Utility (unclipped)]]&lt;0,0, Table1[[#This Row],[Before Utility (unclipped)]]))</f>
        <v>0.3</v>
      </c>
      <c r="K44">
        <f>(Table1[[#This Row],[Num. TID After]]-parameters!$D$10)/(parameters!$D$11-parameters!$D$10)</f>
        <v>0.2</v>
      </c>
      <c r="L44">
        <f>IF(Table1[[#This Row],[After Utility (unclipped)]]&gt;1,1, IF(Table1[[#This Row],[After Utility (unclipped)]]&lt;0,0, Table1[[#This Row],[After Utility (unclipped)]]))</f>
        <v>0.2</v>
      </c>
      <c r="M44" s="44">
        <v>6.1370479999999998E-2</v>
      </c>
      <c r="N44" s="51">
        <v>0</v>
      </c>
      <c r="O44" s="51">
        <v>5</v>
      </c>
      <c r="P44" s="51">
        <v>0</v>
      </c>
      <c r="Q44" s="51">
        <v>1</v>
      </c>
      <c r="R44" s="51"/>
      <c r="S44" s="51">
        <v>0</v>
      </c>
      <c r="T44" s="51"/>
      <c r="U44" s="51">
        <v>0</v>
      </c>
      <c r="V44" s="25">
        <f>parameters!$J$4*Table1[[#This Row],[Mitigations Utility]] + parameters!$J$5*Table1[[#This Row],[Detections Utility]]</f>
        <v>2.8571428571428567E-2</v>
      </c>
      <c r="W44">
        <f>SUM(Table1[[#This Row],[Num. 800-53 (r5)]],Table1[[#This Row],[Num. CIS Controls]])</f>
        <v>0</v>
      </c>
      <c r="X44">
        <f>(Table1[[#This Row],[Total Mitigations]]-parameters!$D$2)/(parameters!$D$3-parameters!$D$2)</f>
        <v>0</v>
      </c>
      <c r="Y44">
        <f>IF(Table1[[#This Row],[Mitigations Utility (unclipped)]]&gt;1,1, IF(Table1[[#This Row],[Mitigations Utility (unclipped)]]&lt;0,0, Table1[[#This Row],[Mitigations Utility (unclipped)]]) )</f>
        <v>0</v>
      </c>
      <c r="Z44">
        <f>SUM(Table1[[#This Row],[Num. CAR]:[Num. Splunk]])</f>
        <v>6</v>
      </c>
      <c r="AA44">
        <f>(Table1[[#This Row],[Total Detections]]-parameters!$D$4)/(parameters!$D$5-parameters!$D$4)</f>
        <v>0.06</v>
      </c>
      <c r="AB44">
        <f>IF(Table1[[#This Row],[Detections Utility (unclipped)]]&gt;1,1, IF(Table1[[#This Row],[Detections Utility (unclipped)]]&lt;0,0, Table1[[#This Row],[Detections Utility (unclipped)]]) )</f>
        <v>0.06</v>
      </c>
      <c r="AC44" s="29" t="s">
        <v>206</v>
      </c>
      <c r="AD44" s="25" t="str" cm="1">
        <f t="array" ref="AD44">IF(SUMPRODUCT(--(NOT(ISERR(SEARCH({"Process","Command","Script","WMI","Module","Pipe","Service"},AC44)))))&gt;0,"1","0")</f>
        <v>1</v>
      </c>
      <c r="AE44" s="25">
        <f>IF(AD44="1",'TOP 10 TECHNIQUES'!C$15,0)</f>
        <v>0.19800000000000001</v>
      </c>
      <c r="AF44" s="25" t="str" cm="1">
        <f t="array" ref="AF44">IF(SUMPRODUCT(--(NOT(ISERR(SEARCH({"Network","Firewall"},AC44)))))&gt;0,"1","0")</f>
        <v>0</v>
      </c>
      <c r="AG44" s="25">
        <f>IF(AF44="1",'TOP 10 TECHNIQUES'!C$16,0)</f>
        <v>0</v>
      </c>
      <c r="AH44" s="25" t="str" cm="1">
        <f t="array" ref="AH44">IF(SUMPRODUCT(--(NOT(ISERR(SEARCH({"File","Group","Logon","Schedule","User","Registry","Active","Application"},AC44)))))&gt;0,"1","0")</f>
        <v>0</v>
      </c>
      <c r="AI44" s="25">
        <f>IF(AH44="1",'TOP 10 TECHNIQUES'!C$17,0)</f>
        <v>0</v>
      </c>
      <c r="AJ44" s="25" t="str" cm="1">
        <f t="array" ref="AJ44">IF(SUMPRODUCT(--(NOT(ISERR(SEARCH({"Cloud","Cluster","Container","Image","Instance","Pod","Snapshot","Volume"},AC44)))))&gt;0,"1","0")</f>
        <v>0</v>
      </c>
      <c r="AK44" s="25">
        <f>IF(AJ44="1",'TOP 10 TECHNIQUES'!C$18,0)</f>
        <v>0</v>
      </c>
      <c r="AL44" s="25" t="str" cm="1">
        <f t="array" ref="AL44">IF(SUMPRODUCT(--(NOT(ISERR(SEARCH({"Drive","Firmware","Host","Kernel"},AC44)))))&gt;0,"1","0")</f>
        <v>0</v>
      </c>
      <c r="AM44" s="25">
        <f>IF(AL44="1",'TOP 10 TECHNIQUES'!C$19,0)</f>
        <v>0</v>
      </c>
      <c r="AN44" s="52">
        <v>2</v>
      </c>
      <c r="AO44" s="51">
        <v>1</v>
      </c>
      <c r="AP44" s="25">
        <f>parameters!$J$21*Table1[[#This Row],[TAT Utility]]+parameters!$J$22*Table1[[#This Row],[Count Utility]]</f>
        <v>0.10739170731352381</v>
      </c>
      <c r="AQ44" s="25">
        <f>(Table1[[#This Row],[Total Top Att&amp;ck Score ]]-parameters!$D$19)/(parameters!$D$20-parameters!$D$19)</f>
        <v>0.1357501354895238</v>
      </c>
      <c r="AR44" s="25">
        <f>IF(Table1[[#This Row],[TAT Utility (unclipped)]]&gt;1,1, IF(Table1[[#This Row],[TAT Utility (unclipped)]]&lt;0,0, Table1[[#This Row],[TAT Utility (unclipped)]]) )</f>
        <v>0.1357501354895238</v>
      </c>
      <c r="AS44" s="25">
        <f>(Table1[[#This Row],[Ransomware (Total '# of ATT&amp;CK Observations)]]-parameters!$D$21)/(parameters!$D$22-parameters!$D$21)</f>
        <v>9.5238095238095233E-2</v>
      </c>
      <c r="AT44" s="25">
        <f>IF(Table1[[#This Row],[Count Utility (unclipped)]]&gt;1,1, IF(Table1[[#This Row],[Count Utility (unclipped)]]&lt;0,0, Table1[[#This Row],[Count Utility (unclipped)]]) )</f>
        <v>9.5238095238095233E-2</v>
      </c>
      <c r="AU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 spans="1:47" ht="48" x14ac:dyDescent="0.2">
      <c r="A45" s="25">
        <f>parameters!$J$21*Table1[[#This Row],[TAT Utility]]+parameters!$J$22*Table1[[#This Row],[Count Utility]]</f>
        <v>0.30179883095238097</v>
      </c>
      <c r="B45" s="25">
        <f t="shared" si="0"/>
        <v>0.3513216428571429</v>
      </c>
      <c r="C45" s="25" t="s">
        <v>259</v>
      </c>
      <c r="D45" s="25" t="s">
        <v>260</v>
      </c>
      <c r="E45" s="25" t="s">
        <v>89</v>
      </c>
      <c r="F45" s="51">
        <v>2</v>
      </c>
      <c r="G45" s="51">
        <v>3</v>
      </c>
      <c r="H45" s="25">
        <f>parameters!$J$10*Table1[[#This Row],[Before Utility]]+parameters!$J$11*Table1[[#This Row],[After Utility]]</f>
        <v>0.25</v>
      </c>
      <c r="I45">
        <f>(Table1[[#This Row],[Num. TID Before]]-parameters!$D$8)/(parameters!$D$9-parameters!$D$8)</f>
        <v>0.2</v>
      </c>
      <c r="J45">
        <f>IF(Table1[[#This Row],[Before Utility (unclipped)]]&gt;1,1, IF(Table1[[#This Row],[Before Utility (unclipped)]]&lt;0,0, Table1[[#This Row],[Before Utility (unclipped)]]))</f>
        <v>0.2</v>
      </c>
      <c r="K45">
        <f>(Table1[[#This Row],[Num. TID After]]-parameters!$D$10)/(parameters!$D$11-parameters!$D$10)</f>
        <v>0.3</v>
      </c>
      <c r="L45">
        <f>IF(Table1[[#This Row],[After Utility (unclipped)]]&gt;1,1, IF(Table1[[#This Row],[After Utility (unclipped)]]&lt;0,0, Table1[[#This Row],[After Utility (unclipped)]]))</f>
        <v>0.3</v>
      </c>
      <c r="M45" s="44">
        <v>5.8464500000000003E-2</v>
      </c>
      <c r="N45" s="51">
        <v>0</v>
      </c>
      <c r="O45" s="51">
        <v>7</v>
      </c>
      <c r="P45" s="51">
        <v>1</v>
      </c>
      <c r="Q45" s="51">
        <v>1</v>
      </c>
      <c r="R45" s="51"/>
      <c r="S45" s="51">
        <v>0</v>
      </c>
      <c r="T45" s="51"/>
      <c r="U45" s="51">
        <v>0</v>
      </c>
      <c r="V45" s="25">
        <f>parameters!$J$4*Table1[[#This Row],[Mitigations Utility]] + parameters!$J$5*Table1[[#This Row],[Detections Utility]]</f>
        <v>4.2857142857142851E-2</v>
      </c>
      <c r="W45">
        <f>SUM(Table1[[#This Row],[Num. 800-53 (r5)]],Table1[[#This Row],[Num. CIS Controls]])</f>
        <v>0</v>
      </c>
      <c r="X45">
        <f>(Table1[[#This Row],[Total Mitigations]]-parameters!$D$2)/(parameters!$D$3-parameters!$D$2)</f>
        <v>0</v>
      </c>
      <c r="Y45">
        <f>IF(Table1[[#This Row],[Mitigations Utility (unclipped)]]&gt;1,1, IF(Table1[[#This Row],[Mitigations Utility (unclipped)]]&lt;0,0, Table1[[#This Row],[Mitigations Utility (unclipped)]]) )</f>
        <v>0</v>
      </c>
      <c r="Z45">
        <f>SUM(Table1[[#This Row],[Num. CAR]:[Num. Splunk]])</f>
        <v>9</v>
      </c>
      <c r="AA45">
        <f>(Table1[[#This Row],[Total Detections]]-parameters!$D$4)/(parameters!$D$5-parameters!$D$4)</f>
        <v>0.09</v>
      </c>
      <c r="AB45">
        <f>IF(Table1[[#This Row],[Detections Utility (unclipped)]]&gt;1,1, IF(Table1[[#This Row],[Detections Utility (unclipped)]]&lt;0,0, Table1[[#This Row],[Detections Utility (unclipped)]]) )</f>
        <v>0.09</v>
      </c>
      <c r="AC45" s="29" t="s">
        <v>141</v>
      </c>
      <c r="AD45" s="25" t="str" cm="1">
        <f t="array" ref="AD45">IF(SUMPRODUCT(--(NOT(ISERR(SEARCH({"Process","Command","Script","WMI","Module","Pipe","Service"},AC45)))))&gt;0,"1","0")</f>
        <v>0</v>
      </c>
      <c r="AE45" s="25">
        <f>IF(AD45="1",'TOP 10 TECHNIQUES'!C$15,0)</f>
        <v>0</v>
      </c>
      <c r="AF45" s="25" t="str" cm="1">
        <f t="array" ref="AF45">IF(SUMPRODUCT(--(NOT(ISERR(SEARCH({"Network","Firewall"},AC45)))))&gt;0,"1","0")</f>
        <v>1</v>
      </c>
      <c r="AG45" s="25">
        <f>IF(AF45="1",'TOP 10 TECHNIQUES'!C$16,0)</f>
        <v>0</v>
      </c>
      <c r="AH45" s="25" t="str" cm="1">
        <f t="array" ref="AH45">IF(SUMPRODUCT(--(NOT(ISERR(SEARCH({"File","Group","Logon","Schedule","User","Registry","Active","Application"},AC45)))))&gt;0,"1","0")</f>
        <v>0</v>
      </c>
      <c r="AI45" s="25">
        <f>IF(AH45="1",'TOP 10 TECHNIQUES'!C$17,0)</f>
        <v>0</v>
      </c>
      <c r="AJ45" s="25" t="str" cm="1">
        <f t="array" ref="AJ45">IF(SUMPRODUCT(--(NOT(ISERR(SEARCH({"Cloud","Cluster","Container","Image","Instance","Pod","Snapshot","Volume"},AC45)))))&gt;0,"1","0")</f>
        <v>0</v>
      </c>
      <c r="AK45" s="25">
        <f>IF(AJ45="1",'TOP 10 TECHNIQUES'!C$18,0)</f>
        <v>0</v>
      </c>
      <c r="AL45" s="25" t="str" cm="1">
        <f t="array" ref="AL45">IF(SUMPRODUCT(--(NOT(ISERR(SEARCH({"Drive","Firmware","Host","Kernel"},AC45)))))&gt;0,"1","0")</f>
        <v>0</v>
      </c>
      <c r="AM45" s="25">
        <f>IF(AL45="1",'TOP 10 TECHNIQUES'!C$19,0)</f>
        <v>0</v>
      </c>
      <c r="AN45" s="60">
        <v>8</v>
      </c>
      <c r="AO45" s="51">
        <v>1</v>
      </c>
      <c r="AP45" s="25">
        <f>parameters!$J$21*Table1[[#This Row],[TAT Utility]]+parameters!$J$22*Table1[[#This Row],[Count Utility]]</f>
        <v>0.30179883095238097</v>
      </c>
      <c r="AQ45" s="25">
        <f>(Table1[[#This Row],[Total Top Att&amp;ck Score ]]-parameters!$D$19)/(parameters!$D$20-parameters!$D$19)</f>
        <v>0.1171072142857143</v>
      </c>
      <c r="AR45" s="25">
        <f>IF(Table1[[#This Row],[TAT Utility (unclipped)]]&gt;1,1, IF(Table1[[#This Row],[TAT Utility (unclipped)]]&lt;0,0, Table1[[#This Row],[TAT Utility (unclipped)]]) )</f>
        <v>0.1171072142857143</v>
      </c>
      <c r="AS45" s="25">
        <f>(Table1[[#This Row],[Ransomware (Total '# of ATT&amp;CK Observations)]]-parameters!$D$21)/(parameters!$D$22-parameters!$D$21)</f>
        <v>0.38095238095238093</v>
      </c>
      <c r="AT45" s="25">
        <f>IF(Table1[[#This Row],[Count Utility (unclipped)]]&gt;1,1, IF(Table1[[#This Row],[Count Utility (unclipped)]]&lt;0,0, Table1[[#This Row],[Count Utility (unclipped)]]) )</f>
        <v>0.38095238095238093</v>
      </c>
      <c r="AU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 spans="1:47" ht="32" x14ac:dyDescent="0.2">
      <c r="A46" s="25">
        <f>parameters!$J$21*Table1[[#This Row],[TAT Utility]]+parameters!$J$22*Table1[[#This Row],[Count Utility]]</f>
        <v>0.52327508809523815</v>
      </c>
      <c r="B46" s="25">
        <f t="shared" si="0"/>
        <v>0.56608421428571432</v>
      </c>
      <c r="C46" s="25" t="s">
        <v>261</v>
      </c>
      <c r="D46" s="25" t="s">
        <v>262</v>
      </c>
      <c r="E46" s="25" t="s">
        <v>89</v>
      </c>
      <c r="F46" s="51">
        <v>2</v>
      </c>
      <c r="G46" s="51">
        <v>2</v>
      </c>
      <c r="H46" s="25">
        <f>parameters!$J$10*Table1[[#This Row],[Before Utility]]+parameters!$J$11*Table1[[#This Row],[After Utility]]</f>
        <v>0.2</v>
      </c>
      <c r="I46">
        <f>(Table1[[#This Row],[Num. TID Before]]-parameters!$D$8)/(parameters!$D$9-parameters!$D$8)</f>
        <v>0.2</v>
      </c>
      <c r="J46">
        <f>IF(Table1[[#This Row],[Before Utility (unclipped)]]&gt;1,1, IF(Table1[[#This Row],[Before Utility (unclipped)]]&lt;0,0, Table1[[#This Row],[Before Utility (unclipped)]]))</f>
        <v>0.2</v>
      </c>
      <c r="K46">
        <f>(Table1[[#This Row],[Num. TID After]]-parameters!$D$10)/(parameters!$D$11-parameters!$D$10)</f>
        <v>0.2</v>
      </c>
      <c r="L46">
        <f>IF(Table1[[#This Row],[After Utility (unclipped)]]&gt;1,1, IF(Table1[[#This Row],[After Utility (unclipped)]]&lt;0,0, Table1[[#This Row],[After Utility (unclipped)]]))</f>
        <v>0.2</v>
      </c>
      <c r="M46" s="44">
        <v>5.1798499999999997E-2</v>
      </c>
      <c r="N46" s="51">
        <v>3</v>
      </c>
      <c r="O46" s="51">
        <v>10</v>
      </c>
      <c r="P46" s="51">
        <v>4</v>
      </c>
      <c r="Q46" s="51">
        <v>9</v>
      </c>
      <c r="R46" s="52" t="s">
        <v>263</v>
      </c>
      <c r="S46" s="51">
        <v>8</v>
      </c>
      <c r="T46" s="52" t="s">
        <v>264</v>
      </c>
      <c r="U46" s="51">
        <v>12</v>
      </c>
      <c r="V46" s="25">
        <f>parameters!$J$4*Table1[[#This Row],[Mitigations Utility]] + parameters!$J$5*Table1[[#This Row],[Detections Utility]]</f>
        <v>0.31428571428571428</v>
      </c>
      <c r="W46">
        <f>SUM(Table1[[#This Row],[Num. 800-53 (r5)]],Table1[[#This Row],[Num. CIS Controls]])</f>
        <v>20</v>
      </c>
      <c r="X46">
        <f>(Table1[[#This Row],[Total Mitigations]]-parameters!$D$2)/(parameters!$D$3-parameters!$D$2)</f>
        <v>0.36363636363636365</v>
      </c>
      <c r="Y46">
        <f>IF(Table1[[#This Row],[Mitigations Utility (unclipped)]]&gt;1,1, IF(Table1[[#This Row],[Mitigations Utility (unclipped)]]&lt;0,0, Table1[[#This Row],[Mitigations Utility (unclipped)]]) )</f>
        <v>0.36363636363636365</v>
      </c>
      <c r="Z46">
        <f>SUM(Table1[[#This Row],[Num. CAR]:[Num. Splunk]])</f>
        <v>26</v>
      </c>
      <c r="AA46">
        <f>(Table1[[#This Row],[Total Detections]]-parameters!$D$4)/(parameters!$D$5-parameters!$D$4)</f>
        <v>0.26</v>
      </c>
      <c r="AB46">
        <f>IF(Table1[[#This Row],[Detections Utility (unclipped)]]&gt;1,1, IF(Table1[[#This Row],[Detections Utility (unclipped)]]&lt;0,0, Table1[[#This Row],[Detections Utility (unclipped)]]) )</f>
        <v>0.26</v>
      </c>
      <c r="AC46" s="29" t="s">
        <v>222</v>
      </c>
      <c r="AD46" s="25" t="str" cm="1">
        <f t="array" ref="AD46">IF(SUMPRODUCT(--(NOT(ISERR(SEARCH({"Process","Command","Script","WMI","Module","Pipe","Service"},AC46)))))&gt;0,"1","0")</f>
        <v>0</v>
      </c>
      <c r="AE46" s="25">
        <f>IF(AD46="1",'TOP 10 TECHNIQUES'!C$15,0)</f>
        <v>0</v>
      </c>
      <c r="AF46" s="25" t="str" cm="1">
        <f t="array" ref="AF46">IF(SUMPRODUCT(--(NOT(ISERR(SEARCH({"Network","Firewall"},AC46)))))&gt;0,"1","0")</f>
        <v>1</v>
      </c>
      <c r="AG46" s="25">
        <f>IF(AF46="1",'TOP 10 TECHNIQUES'!C$16,0)</f>
        <v>0</v>
      </c>
      <c r="AH46" s="25" t="str" cm="1">
        <f t="array" ref="AH46">IF(SUMPRODUCT(--(NOT(ISERR(SEARCH({"File","Group","Logon","Schedule","User","Registry","Active","Application"},AC46)))))&gt;0,"1","0")</f>
        <v>0</v>
      </c>
      <c r="AI46" s="25">
        <f>IF(AH46="1",'TOP 10 TECHNIQUES'!C$17,0)</f>
        <v>0</v>
      </c>
      <c r="AJ46" s="25" t="str" cm="1">
        <f t="array" ref="AJ46">IF(SUMPRODUCT(--(NOT(ISERR(SEARCH({"Cloud","Cluster","Container","Image","Instance","Pod","Snapshot","Volume"},AC46)))))&gt;0,"1","0")</f>
        <v>0</v>
      </c>
      <c r="AK46" s="25">
        <f>IF(AJ46="1",'TOP 10 TECHNIQUES'!C$18,0)</f>
        <v>0</v>
      </c>
      <c r="AL46" s="25" t="str" cm="1">
        <f t="array" ref="AL46">IF(SUMPRODUCT(--(NOT(ISERR(SEARCH({"Drive","Firmware","Host","Kernel"},AC46)))))&gt;0,"1","0")</f>
        <v>1</v>
      </c>
      <c r="AM46" s="25">
        <f>IF(AL46="1",'TOP 10 TECHNIQUES'!C$19,0)</f>
        <v>0</v>
      </c>
      <c r="AN46" s="52">
        <v>14</v>
      </c>
      <c r="AO46" s="51">
        <v>1</v>
      </c>
      <c r="AP46" s="25">
        <f>parameters!$J$21*Table1[[#This Row],[TAT Utility]]+parameters!$J$22*Table1[[#This Row],[Count Utility]]</f>
        <v>0.52327508809523815</v>
      </c>
      <c r="AQ46" s="25">
        <f>(Table1[[#This Row],[Total Top Att&amp;ck Score ]]-parameters!$D$19)/(parameters!$D$20-parameters!$D$19)</f>
        <v>0.1886947380952381</v>
      </c>
      <c r="AR46" s="25">
        <f>IF(Table1[[#This Row],[TAT Utility (unclipped)]]&gt;1,1, IF(Table1[[#This Row],[TAT Utility (unclipped)]]&lt;0,0, Table1[[#This Row],[TAT Utility (unclipped)]]) )</f>
        <v>0.1886947380952381</v>
      </c>
      <c r="AS46" s="25">
        <f>(Table1[[#This Row],[Ransomware (Total '# of ATT&amp;CK Observations)]]-parameters!$D$21)/(parameters!$D$22-parameters!$D$21)</f>
        <v>0.66666666666666663</v>
      </c>
      <c r="AT46" s="25">
        <f>IF(Table1[[#This Row],[Count Utility (unclipped)]]&gt;1,1, IF(Table1[[#This Row],[Count Utility (unclipped)]]&lt;0,0, Table1[[#This Row],[Count Utility (unclipped)]]) )</f>
        <v>0.66666666666666663</v>
      </c>
      <c r="AU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 spans="1:47" ht="64" x14ac:dyDescent="0.2">
      <c r="A47" s="25">
        <f>parameters!$J$21*Table1[[#This Row],[TAT Utility]]+parameters!$J$22*Table1[[#This Row],[Count Utility]]</f>
        <v>0.10286252615447619</v>
      </c>
      <c r="B47" s="25">
        <f t="shared" si="0"/>
        <v>0.6952919282114286</v>
      </c>
      <c r="C47" s="25" t="s">
        <v>265</v>
      </c>
      <c r="D47" s="25" t="s">
        <v>266</v>
      </c>
      <c r="E47" s="25" t="s">
        <v>89</v>
      </c>
      <c r="F47" s="51">
        <v>2</v>
      </c>
      <c r="G47" s="51">
        <v>3</v>
      </c>
      <c r="H47" s="25">
        <f>parameters!$J$10*Table1[[#This Row],[Before Utility]]+parameters!$J$11*Table1[[#This Row],[After Utility]]</f>
        <v>0.25</v>
      </c>
      <c r="I47">
        <f>(Table1[[#This Row],[Num. TID Before]]-parameters!$D$8)/(parameters!$D$9-parameters!$D$8)</f>
        <v>0.2</v>
      </c>
      <c r="J47">
        <f>IF(Table1[[#This Row],[Before Utility (unclipped)]]&gt;1,1, IF(Table1[[#This Row],[Before Utility (unclipped)]]&lt;0,0, Table1[[#This Row],[Before Utility (unclipped)]]))</f>
        <v>0.2</v>
      </c>
      <c r="K47">
        <f>(Table1[[#This Row],[Num. TID After]]-parameters!$D$10)/(parameters!$D$11-parameters!$D$10)</f>
        <v>0.3</v>
      </c>
      <c r="L47">
        <f>IF(Table1[[#This Row],[After Utility (unclipped)]]&gt;1,1, IF(Table1[[#This Row],[After Utility (unclipped)]]&lt;0,0, Table1[[#This Row],[After Utility (unclipped)]]))</f>
        <v>0.3</v>
      </c>
      <c r="M47" s="44">
        <v>4.9929769999999998E-2</v>
      </c>
      <c r="N47" s="51">
        <v>2</v>
      </c>
      <c r="O47" s="51">
        <v>4</v>
      </c>
      <c r="P47" s="51">
        <v>1</v>
      </c>
      <c r="Q47" s="51">
        <v>3</v>
      </c>
      <c r="R47" s="52" t="s">
        <v>267</v>
      </c>
      <c r="S47" s="51">
        <v>14</v>
      </c>
      <c r="T47" s="52" t="s">
        <v>268</v>
      </c>
      <c r="U47" s="51">
        <v>14</v>
      </c>
      <c r="V47" s="25">
        <f>parameters!$J$4*Table1[[#This Row],[Mitigations Utility]] + parameters!$J$5*Table1[[#This Row],[Detections Utility]]</f>
        <v>0.31428571428571428</v>
      </c>
      <c r="W47">
        <f>SUM(Table1[[#This Row],[Num. 800-53 (r5)]],Table1[[#This Row],[Num. CIS Controls]])</f>
        <v>28</v>
      </c>
      <c r="X47">
        <f>(Table1[[#This Row],[Total Mitigations]]-parameters!$D$2)/(parameters!$D$3-parameters!$D$2)</f>
        <v>0.50909090909090904</v>
      </c>
      <c r="Y47">
        <f>IF(Table1[[#This Row],[Mitigations Utility (unclipped)]]&gt;1,1, IF(Table1[[#This Row],[Mitigations Utility (unclipped)]]&lt;0,0, Table1[[#This Row],[Mitigations Utility (unclipped)]]) )</f>
        <v>0.50909090909090904</v>
      </c>
      <c r="Z47">
        <f>SUM(Table1[[#This Row],[Num. CAR]:[Num. Splunk]])</f>
        <v>10</v>
      </c>
      <c r="AA47">
        <f>(Table1[[#This Row],[Total Detections]]-parameters!$D$4)/(parameters!$D$5-parameters!$D$4)</f>
        <v>0.1</v>
      </c>
      <c r="AB47">
        <f>IF(Table1[[#This Row],[Detections Utility (unclipped)]]&gt;1,1, IF(Table1[[#This Row],[Detections Utility (unclipped)]]&lt;0,0, Table1[[#This Row],[Detections Utility (unclipped)]]) )</f>
        <v>0.1</v>
      </c>
      <c r="AC47" s="29" t="s">
        <v>269</v>
      </c>
      <c r="AD47" s="25" t="str" cm="1">
        <f t="array" ref="AD47">IF(SUMPRODUCT(--(NOT(ISERR(SEARCH({"Process","Command","Script","WMI","Module","Pipe","Service"},AC47)))))&gt;0,"1","0")</f>
        <v>0</v>
      </c>
      <c r="AE47" s="25">
        <f>IF(AD47="1",'TOP 10 TECHNIQUES'!C$15,0)</f>
        <v>0</v>
      </c>
      <c r="AF47" s="25" t="str" cm="1">
        <f t="array" ref="AF47">IF(SUMPRODUCT(--(NOT(ISERR(SEARCH({"Network","Firewall"},AC47)))))&gt;0,"1","0")</f>
        <v>1</v>
      </c>
      <c r="AG47" s="25">
        <f>IF(AF47="1",'TOP 10 TECHNIQUES'!C$16,0)</f>
        <v>0</v>
      </c>
      <c r="AH47" s="25" t="str" cm="1">
        <f t="array" ref="AH47">IF(SUMPRODUCT(--(NOT(ISERR(SEARCH({"File","Group","Logon","Schedule","User","Registry","Active","Application"},AC47)))))&gt;0,"1","0")</f>
        <v>1</v>
      </c>
      <c r="AI47" s="25">
        <f>IF(AH47="1",'TOP 10 TECHNIQUES'!C$17,0)</f>
        <v>0.13200000000000001</v>
      </c>
      <c r="AJ47" s="25" t="str" cm="1">
        <f t="array" ref="AJ47">IF(SUMPRODUCT(--(NOT(ISERR(SEARCH({"Cloud","Cluster","Container","Image","Instance","Pod","Snapshot","Volume"},AC47)))))&gt;0,"1","0")</f>
        <v>0</v>
      </c>
      <c r="AK47" s="25">
        <f>IF(AJ47="1",'TOP 10 TECHNIQUES'!C$18,0)</f>
        <v>0</v>
      </c>
      <c r="AL47" s="25" t="str" cm="1">
        <f t="array" ref="AL47">IF(SUMPRODUCT(--(NOT(ISERR(SEARCH({"Drive","Firmware","Host","Kernel"},AC47)))))&gt;0,"1","0")</f>
        <v>0</v>
      </c>
      <c r="AM47" s="25">
        <f>IF(AL47="1",'TOP 10 TECHNIQUES'!C$19,0)</f>
        <v>0</v>
      </c>
      <c r="AN47" s="52">
        <v>1</v>
      </c>
      <c r="AO47" s="51">
        <v>1</v>
      </c>
      <c r="AP47" s="25">
        <f>parameters!$J$21*Table1[[#This Row],[TAT Utility]]+parameters!$J$22*Table1[[#This Row],[Count Utility]]</f>
        <v>0.10286252615447619</v>
      </c>
      <c r="AQ47" s="25">
        <f>(Table1[[#This Row],[Total Top Att&amp;ck Score ]]-parameters!$D$19)/(parameters!$D$20-parameters!$D$19)</f>
        <v>0.23176397607047619</v>
      </c>
      <c r="AR47" s="25">
        <f>IF(Table1[[#This Row],[TAT Utility (unclipped)]]&gt;1,1, IF(Table1[[#This Row],[TAT Utility (unclipped)]]&lt;0,0, Table1[[#This Row],[TAT Utility (unclipped)]]) )</f>
        <v>0.23176397607047619</v>
      </c>
      <c r="AS47" s="25">
        <f>(Table1[[#This Row],[Ransomware (Total '# of ATT&amp;CK Observations)]]-parameters!$D$21)/(parameters!$D$22-parameters!$D$21)</f>
        <v>4.7619047619047616E-2</v>
      </c>
      <c r="AT47" s="25">
        <f>IF(Table1[[#This Row],[Count Utility (unclipped)]]&gt;1,1, IF(Table1[[#This Row],[Count Utility (unclipped)]]&lt;0,0, Table1[[#This Row],[Count Utility (unclipped)]]) )</f>
        <v>4.7619047619047616E-2</v>
      </c>
      <c r="AU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 spans="1:47" ht="32" x14ac:dyDescent="0.2">
      <c r="A48" s="25">
        <f>parameters!$J$21*Table1[[#This Row],[TAT Utility]]+parameters!$J$22*Table1[[#This Row],[Count Utility]]</f>
        <v>5.337354397333334E-2</v>
      </c>
      <c r="B48" s="25">
        <f t="shared" si="0"/>
        <v>0.53373543973333337</v>
      </c>
      <c r="C48" s="25" t="s">
        <v>270</v>
      </c>
      <c r="D48" s="25" t="s">
        <v>271</v>
      </c>
      <c r="E48" s="25" t="s">
        <v>89</v>
      </c>
      <c r="F48" s="51">
        <v>1</v>
      </c>
      <c r="G48" s="51">
        <v>1</v>
      </c>
      <c r="H48" s="25">
        <f>parameters!$J$10*Table1[[#This Row],[Before Utility]]+parameters!$J$11*Table1[[#This Row],[After Utility]]</f>
        <v>0.1</v>
      </c>
      <c r="I48">
        <f>(Table1[[#This Row],[Num. TID Before]]-parameters!$D$8)/(parameters!$D$9-parameters!$D$8)</f>
        <v>0.1</v>
      </c>
      <c r="J48">
        <f>IF(Table1[[#This Row],[Before Utility (unclipped)]]&gt;1,1, IF(Table1[[#This Row],[Before Utility (unclipped)]]&lt;0,0, Table1[[#This Row],[Before Utility (unclipped)]]))</f>
        <v>0.1</v>
      </c>
      <c r="K48">
        <f>(Table1[[#This Row],[Num. TID After]]-parameters!$D$10)/(parameters!$D$11-parameters!$D$10)</f>
        <v>0.1</v>
      </c>
      <c r="L48">
        <f>IF(Table1[[#This Row],[After Utility (unclipped)]]&gt;1,1, IF(Table1[[#This Row],[After Utility (unclipped)]]&lt;0,0, Table1[[#This Row],[After Utility (unclipped)]]))</f>
        <v>0.1</v>
      </c>
      <c r="M48" s="44">
        <v>3.9400079999999997E-2</v>
      </c>
      <c r="N48" s="51">
        <v>0</v>
      </c>
      <c r="O48" s="51">
        <v>0</v>
      </c>
      <c r="P48" s="51">
        <v>5</v>
      </c>
      <c r="Q48" s="51">
        <v>0</v>
      </c>
      <c r="R48" s="52" t="s">
        <v>272</v>
      </c>
      <c r="S48" s="51">
        <v>6</v>
      </c>
      <c r="T48" s="52" t="s">
        <v>273</v>
      </c>
      <c r="U48" s="51">
        <v>19</v>
      </c>
      <c r="V48" s="25">
        <f>parameters!$J$4*Table1[[#This Row],[Mitigations Utility]] + parameters!$J$5*Table1[[#This Row],[Detections Utility]]</f>
        <v>0.26190476190476192</v>
      </c>
      <c r="W48">
        <f>SUM(Table1[[#This Row],[Num. 800-53 (r5)]],Table1[[#This Row],[Num. CIS Controls]])</f>
        <v>25</v>
      </c>
      <c r="X48">
        <f>(Table1[[#This Row],[Total Mitigations]]-parameters!$D$2)/(parameters!$D$3-parameters!$D$2)</f>
        <v>0.45454545454545453</v>
      </c>
      <c r="Y48">
        <f>IF(Table1[[#This Row],[Mitigations Utility (unclipped)]]&gt;1,1, IF(Table1[[#This Row],[Mitigations Utility (unclipped)]]&lt;0,0, Table1[[#This Row],[Mitigations Utility (unclipped)]]) )</f>
        <v>0.45454545454545453</v>
      </c>
      <c r="Z48">
        <f>SUM(Table1[[#This Row],[Num. CAR]:[Num. Splunk]])</f>
        <v>5</v>
      </c>
      <c r="AA48">
        <f>(Table1[[#This Row],[Total Detections]]-parameters!$D$4)/(parameters!$D$5-parameters!$D$4)</f>
        <v>0.05</v>
      </c>
      <c r="AB48">
        <f>IF(Table1[[#This Row],[Detections Utility (unclipped)]]&gt;1,1, IF(Table1[[#This Row],[Detections Utility (unclipped)]]&lt;0,0, Table1[[#This Row],[Detections Utility (unclipped)]]) )</f>
        <v>0.05</v>
      </c>
      <c r="AC48" s="29" t="s">
        <v>274</v>
      </c>
      <c r="AD48" s="25" t="str" cm="1">
        <f t="array" ref="AD48">IF(SUMPRODUCT(--(NOT(ISERR(SEARCH({"Process","Command","Script","WMI","Module","Pipe","Service"},AC48)))))&gt;0,"1","0")</f>
        <v>1</v>
      </c>
      <c r="AE48" s="25">
        <f>IF(AD48="1",'TOP 10 TECHNIQUES'!C$15,0)</f>
        <v>0.19800000000000001</v>
      </c>
      <c r="AF48" s="25" t="str" cm="1">
        <f t="array" ref="AF48">IF(SUMPRODUCT(--(NOT(ISERR(SEARCH({"Network","Firewall"},AC48)))))&gt;0,"1","0")</f>
        <v>0</v>
      </c>
      <c r="AG48" s="25">
        <f>IF(AF48="1",'TOP 10 TECHNIQUES'!C$16,0)</f>
        <v>0</v>
      </c>
      <c r="AH48" s="25" t="str" cm="1">
        <f t="array" ref="AH48">IF(SUMPRODUCT(--(NOT(ISERR(SEARCH({"File","Group","Logon","Schedule","User","Registry","Active","Application"},AC48)))))&gt;0,"1","0")</f>
        <v>1</v>
      </c>
      <c r="AI48" s="25">
        <f>IF(AH48="1",'TOP 10 TECHNIQUES'!C$17,0)</f>
        <v>0.13200000000000001</v>
      </c>
      <c r="AJ48" s="25" t="str" cm="1">
        <f t="array" ref="AJ48">IF(SUMPRODUCT(--(NOT(ISERR(SEARCH({"Cloud","Cluster","Container","Image","Instance","Pod","Snapshot","Volume"},AC48)))))&gt;0,"1","0")</f>
        <v>0</v>
      </c>
      <c r="AK48" s="25">
        <f>IF(AJ48="1",'TOP 10 TECHNIQUES'!C$18,0)</f>
        <v>0</v>
      </c>
      <c r="AL48" s="25" t="str" cm="1">
        <f t="array" ref="AL48">IF(SUMPRODUCT(--(NOT(ISERR(SEARCH({"Drive","Firmware","Host","Kernel"},AC48)))))&gt;0,"1","0")</f>
        <v>0</v>
      </c>
      <c r="AM48" s="25">
        <f>IF(AL48="1",'TOP 10 TECHNIQUES'!C$19,0)</f>
        <v>0</v>
      </c>
      <c r="AN48" s="52">
        <v>0</v>
      </c>
      <c r="AO48" s="51">
        <v>0</v>
      </c>
      <c r="AP48" s="25">
        <f>parameters!$J$21*Table1[[#This Row],[TAT Utility]]+parameters!$J$22*Table1[[#This Row],[Count Utility]]</f>
        <v>5.337354397333334E-2</v>
      </c>
      <c r="AQ48" s="25">
        <f>(Table1[[#This Row],[Total Top Att&amp;ck Score ]]-parameters!$D$19)/(parameters!$D$20-parameters!$D$19)</f>
        <v>0.17791181324444447</v>
      </c>
      <c r="AR48" s="25">
        <f>IF(Table1[[#This Row],[TAT Utility (unclipped)]]&gt;1,1, IF(Table1[[#This Row],[TAT Utility (unclipped)]]&lt;0,0, Table1[[#This Row],[TAT Utility (unclipped)]]) )</f>
        <v>0.17791181324444447</v>
      </c>
      <c r="AS48" s="25">
        <f>(Table1[[#This Row],[Ransomware (Total '# of ATT&amp;CK Observations)]]-parameters!$D$21)/(parameters!$D$22-parameters!$D$21)</f>
        <v>0</v>
      </c>
      <c r="AT48" s="25">
        <f>IF(Table1[[#This Row],[Count Utility (unclipped)]]&gt;1,1, IF(Table1[[#This Row],[Count Utility (unclipped)]]&lt;0,0, Table1[[#This Row],[Count Utility (unclipped)]]) )</f>
        <v>0</v>
      </c>
      <c r="AU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 spans="1:47" x14ac:dyDescent="0.2">
      <c r="A49" s="25">
        <f>parameters!$J$21*Table1[[#This Row],[TAT Utility]]+parameters!$J$22*Table1[[#This Row],[Count Utility]]</f>
        <v>0.12226996270000001</v>
      </c>
      <c r="B49" s="25">
        <f t="shared" si="0"/>
        <v>0.22269962700000001</v>
      </c>
      <c r="C49" s="25" t="s">
        <v>275</v>
      </c>
      <c r="D49" s="25" t="s">
        <v>276</v>
      </c>
      <c r="E49" s="25" t="s">
        <v>89</v>
      </c>
      <c r="F49" s="51">
        <v>1</v>
      </c>
      <c r="G49" s="51">
        <v>1</v>
      </c>
      <c r="H49" s="25">
        <f>parameters!$J$10*Table1[[#This Row],[Before Utility]]+parameters!$J$11*Table1[[#This Row],[After Utility]]</f>
        <v>0.1</v>
      </c>
      <c r="I49">
        <f>(Table1[[#This Row],[Num. TID Before]]-parameters!$D$8)/(parameters!$D$9-parameters!$D$8)</f>
        <v>0.1</v>
      </c>
      <c r="J49">
        <f>IF(Table1[[#This Row],[Before Utility (unclipped)]]&gt;1,1, IF(Table1[[#This Row],[Before Utility (unclipped)]]&lt;0,0, Table1[[#This Row],[Before Utility (unclipped)]]))</f>
        <v>0.1</v>
      </c>
      <c r="K49">
        <f>(Table1[[#This Row],[Num. TID After]]-parameters!$D$10)/(parameters!$D$11-parameters!$D$10)</f>
        <v>0.1</v>
      </c>
      <c r="L49">
        <f>IF(Table1[[#This Row],[After Utility (unclipped)]]&gt;1,1, IF(Table1[[#This Row],[After Utility (unclipped)]]&lt;0,0, Table1[[#This Row],[After Utility (unclipped)]]))</f>
        <v>0.1</v>
      </c>
      <c r="M49" s="44">
        <v>3.8871900000000001E-2</v>
      </c>
      <c r="N49" s="51">
        <v>0</v>
      </c>
      <c r="O49" s="51">
        <v>2</v>
      </c>
      <c r="P49" s="51">
        <v>3</v>
      </c>
      <c r="Q49" s="51">
        <v>1</v>
      </c>
      <c r="R49" s="51"/>
      <c r="S49" s="51">
        <v>0</v>
      </c>
      <c r="T49" s="51"/>
      <c r="U49" s="51">
        <v>0</v>
      </c>
      <c r="V49" s="25">
        <f>parameters!$J$4*Table1[[#This Row],[Mitigations Utility]] + parameters!$J$5*Table1[[#This Row],[Detections Utility]]</f>
        <v>2.8571428571428567E-2</v>
      </c>
      <c r="W49">
        <f>SUM(Table1[[#This Row],[Num. 800-53 (r5)]],Table1[[#This Row],[Num. CIS Controls]])</f>
        <v>0</v>
      </c>
      <c r="X49">
        <f>(Table1[[#This Row],[Total Mitigations]]-parameters!$D$2)/(parameters!$D$3-parameters!$D$2)</f>
        <v>0</v>
      </c>
      <c r="Y49">
        <f>IF(Table1[[#This Row],[Mitigations Utility (unclipped)]]&gt;1,1, IF(Table1[[#This Row],[Mitigations Utility (unclipped)]]&lt;0,0, Table1[[#This Row],[Mitigations Utility (unclipped)]]) )</f>
        <v>0</v>
      </c>
      <c r="Z49">
        <f>SUM(Table1[[#This Row],[Num. CAR]:[Num. Splunk]])</f>
        <v>6</v>
      </c>
      <c r="AA49">
        <f>(Table1[[#This Row],[Total Detections]]-parameters!$D$4)/(parameters!$D$5-parameters!$D$4)</f>
        <v>0.06</v>
      </c>
      <c r="AB49">
        <f>IF(Table1[[#This Row],[Detections Utility (unclipped)]]&gt;1,1, IF(Table1[[#This Row],[Detections Utility (unclipped)]]&lt;0,0, Table1[[#This Row],[Detections Utility (unclipped)]]) )</f>
        <v>0.06</v>
      </c>
      <c r="AC49" s="29" t="s">
        <v>277</v>
      </c>
      <c r="AD49" s="25" t="str" cm="1">
        <f t="array" ref="AD49">IF(SUMPRODUCT(--(NOT(ISERR(SEARCH({"Process","Command","Script","WMI","Module","Pipe","Service"},AC49)))))&gt;0,"1","0")</f>
        <v>1</v>
      </c>
      <c r="AE49" s="25">
        <f>IF(AD49="1",'TOP 10 TECHNIQUES'!C$15,0)</f>
        <v>0.19800000000000001</v>
      </c>
      <c r="AF49" s="25" t="str" cm="1">
        <f t="array" ref="AF49">IF(SUMPRODUCT(--(NOT(ISERR(SEARCH({"Network","Firewall"},AC49)))))&gt;0,"1","0")</f>
        <v>0</v>
      </c>
      <c r="AG49" s="25">
        <f>IF(AF49="1",'TOP 10 TECHNIQUES'!C$16,0)</f>
        <v>0</v>
      </c>
      <c r="AH49" s="25" t="str" cm="1">
        <f t="array" ref="AH49">IF(SUMPRODUCT(--(NOT(ISERR(SEARCH({"File","Group","Logon","Schedule","User","Registry","Active","Application"},AC49)))))&gt;0,"1","0")</f>
        <v>1</v>
      </c>
      <c r="AI49" s="25">
        <f>IF(AH49="1",'TOP 10 TECHNIQUES'!C$17,0)</f>
        <v>0.13200000000000001</v>
      </c>
      <c r="AJ49" s="25" t="str" cm="1">
        <f t="array" ref="AJ49">IF(SUMPRODUCT(--(NOT(ISERR(SEARCH({"Cloud","Cluster","Container","Image","Instance","Pod","Snapshot","Volume"},AC49)))))&gt;0,"1","0")</f>
        <v>0</v>
      </c>
      <c r="AK49" s="25">
        <f>IF(AJ49="1",'TOP 10 TECHNIQUES'!C$18,0)</f>
        <v>0</v>
      </c>
      <c r="AL49" s="25" t="str" cm="1">
        <f t="array" ref="AL49">IF(SUMPRODUCT(--(NOT(ISERR(SEARCH({"Drive","Firmware","Host","Kernel"},AC49)))))&gt;0,"1","0")</f>
        <v>0</v>
      </c>
      <c r="AM49" s="25">
        <f>IF(AL49="1",'TOP 10 TECHNIQUES'!C$19,0)</f>
        <v>0</v>
      </c>
      <c r="AN49" s="52">
        <v>3</v>
      </c>
      <c r="AO49" s="51">
        <v>1</v>
      </c>
      <c r="AP49" s="25">
        <f>parameters!$J$21*Table1[[#This Row],[TAT Utility]]+parameters!$J$22*Table1[[#This Row],[Count Utility]]</f>
        <v>0.12226996270000001</v>
      </c>
      <c r="AQ49" s="25">
        <f>(Table1[[#This Row],[Total Top Att&amp;ck Score ]]-parameters!$D$19)/(parameters!$D$20-parameters!$D$19)</f>
        <v>7.4233209000000008E-2</v>
      </c>
      <c r="AR49" s="25">
        <f>IF(Table1[[#This Row],[TAT Utility (unclipped)]]&gt;1,1, IF(Table1[[#This Row],[TAT Utility (unclipped)]]&lt;0,0, Table1[[#This Row],[TAT Utility (unclipped)]]) )</f>
        <v>7.4233209000000008E-2</v>
      </c>
      <c r="AS49" s="25">
        <f>(Table1[[#This Row],[Ransomware (Total '# of ATT&amp;CK Observations)]]-parameters!$D$21)/(parameters!$D$22-parameters!$D$21)</f>
        <v>0.14285714285714285</v>
      </c>
      <c r="AT49" s="25">
        <f>IF(Table1[[#This Row],[Count Utility (unclipped)]]&gt;1,1, IF(Table1[[#This Row],[Count Utility (unclipped)]]&lt;0,0, Table1[[#This Row],[Count Utility (unclipped)]]) )</f>
        <v>0.14285714285714285</v>
      </c>
      <c r="AU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 spans="1:47" x14ac:dyDescent="0.2">
      <c r="A50" s="25">
        <f>parameters!$J$21*Table1[[#This Row],[TAT Utility]]+parameters!$J$22*Table1[[#This Row],[Count Utility]]</f>
        <v>7.7032606650190488E-2</v>
      </c>
      <c r="B50" s="25">
        <f t="shared" si="0"/>
        <v>0.43699273316857146</v>
      </c>
      <c r="C50" s="25" t="s">
        <v>278</v>
      </c>
      <c r="D50" s="25" t="s">
        <v>279</v>
      </c>
      <c r="E50" s="25" t="s">
        <v>89</v>
      </c>
      <c r="F50" s="51">
        <v>1</v>
      </c>
      <c r="G50" s="51">
        <v>1</v>
      </c>
      <c r="H50" s="25">
        <f>parameters!$J$10*Table1[[#This Row],[Before Utility]]+parameters!$J$11*Table1[[#This Row],[After Utility]]</f>
        <v>0.1</v>
      </c>
      <c r="I50">
        <f>(Table1[[#This Row],[Num. TID Before]]-parameters!$D$8)/(parameters!$D$9-parameters!$D$8)</f>
        <v>0.1</v>
      </c>
      <c r="J50">
        <f>IF(Table1[[#This Row],[Before Utility (unclipped)]]&gt;1,1, IF(Table1[[#This Row],[Before Utility (unclipped)]]&lt;0,0, Table1[[#This Row],[Before Utility (unclipped)]]))</f>
        <v>0.1</v>
      </c>
      <c r="K50">
        <f>(Table1[[#This Row],[Num. TID After]]-parameters!$D$10)/(parameters!$D$11-parameters!$D$10)</f>
        <v>0.1</v>
      </c>
      <c r="L50">
        <f>IF(Table1[[#This Row],[After Utility (unclipped)]]&gt;1,1, IF(Table1[[#This Row],[After Utility (unclipped)]]&lt;0,0, Table1[[#This Row],[After Utility (unclipped)]]))</f>
        <v>0.1</v>
      </c>
      <c r="M50" s="44">
        <v>3.6197130000000001E-2</v>
      </c>
      <c r="N50" s="51">
        <v>0</v>
      </c>
      <c r="O50" s="51">
        <v>6</v>
      </c>
      <c r="P50" s="51">
        <v>8</v>
      </c>
      <c r="Q50" s="51">
        <v>2</v>
      </c>
      <c r="R50" s="52" t="s">
        <v>280</v>
      </c>
      <c r="S50" s="51">
        <v>8</v>
      </c>
      <c r="T50" s="51" t="s">
        <v>281</v>
      </c>
      <c r="U50" s="51">
        <v>8</v>
      </c>
      <c r="V50" s="25">
        <f>parameters!$J$4*Table1[[#This Row],[Mitigations Utility]] + parameters!$J$5*Table1[[#This Row],[Detections Utility]]</f>
        <v>0.22857142857142859</v>
      </c>
      <c r="W50">
        <f>SUM(Table1[[#This Row],[Num. 800-53 (r5)]],Table1[[#This Row],[Num. CIS Controls]])</f>
        <v>16</v>
      </c>
      <c r="X50">
        <f>(Table1[[#This Row],[Total Mitigations]]-parameters!$D$2)/(parameters!$D$3-parameters!$D$2)</f>
        <v>0.29090909090909089</v>
      </c>
      <c r="Y50">
        <f>IF(Table1[[#This Row],[Mitigations Utility (unclipped)]]&gt;1,1, IF(Table1[[#This Row],[Mitigations Utility (unclipped)]]&lt;0,0, Table1[[#This Row],[Mitigations Utility (unclipped)]]) )</f>
        <v>0.29090909090909089</v>
      </c>
      <c r="Z50">
        <f>SUM(Table1[[#This Row],[Num. CAR]:[Num. Splunk]])</f>
        <v>16</v>
      </c>
      <c r="AA50">
        <f>(Table1[[#This Row],[Total Detections]]-parameters!$D$4)/(parameters!$D$5-parameters!$D$4)</f>
        <v>0.16</v>
      </c>
      <c r="AB50">
        <f>IF(Table1[[#This Row],[Detections Utility (unclipped)]]&gt;1,1, IF(Table1[[#This Row],[Detections Utility (unclipped)]]&lt;0,0, Table1[[#This Row],[Detections Utility (unclipped)]]) )</f>
        <v>0.16</v>
      </c>
      <c r="AC50" s="29" t="s">
        <v>136</v>
      </c>
      <c r="AD50" s="25" t="str" cm="1">
        <f t="array" ref="AD50">IF(SUMPRODUCT(--(NOT(ISERR(SEARCH({"Process","Command","Script","WMI","Module","Pipe","Service"},AC50)))))&gt;0,"1","0")</f>
        <v>1</v>
      </c>
      <c r="AE50" s="25">
        <f>IF(AD50="1",'TOP 10 TECHNIQUES'!C$15,0)</f>
        <v>0.19800000000000001</v>
      </c>
      <c r="AF50" s="25" t="str" cm="1">
        <f t="array" ref="AF50">IF(SUMPRODUCT(--(NOT(ISERR(SEARCH({"Network","Firewall"},AC50)))))&gt;0,"1","0")</f>
        <v>0</v>
      </c>
      <c r="AG50" s="25">
        <f>IF(AF50="1",'TOP 10 TECHNIQUES'!C$16,0)</f>
        <v>0</v>
      </c>
      <c r="AH50" s="25" t="str" cm="1">
        <f t="array" ref="AH50">IF(SUMPRODUCT(--(NOT(ISERR(SEARCH({"File","Group","Logon","Schedule","User","Registry","Active","Application"},AC50)))))&gt;0,"1","0")</f>
        <v>0</v>
      </c>
      <c r="AI50" s="25">
        <f>IF(AH50="1",'TOP 10 TECHNIQUES'!C$17,0)</f>
        <v>0</v>
      </c>
      <c r="AJ50" s="25" t="str" cm="1">
        <f t="array" ref="AJ50">IF(SUMPRODUCT(--(NOT(ISERR(SEARCH({"Cloud","Cluster","Container","Image","Instance","Pod","Snapshot","Volume"},AC50)))))&gt;0,"1","0")</f>
        <v>0</v>
      </c>
      <c r="AK50" s="25">
        <f>IF(AJ50="1",'TOP 10 TECHNIQUES'!C$18,0)</f>
        <v>0</v>
      </c>
      <c r="AL50" s="25" t="str" cm="1">
        <f t="array" ref="AL50">IF(SUMPRODUCT(--(NOT(ISERR(SEARCH({"Drive","Firmware","Host","Kernel"},AC50)))))&gt;0,"1","0")</f>
        <v>0</v>
      </c>
      <c r="AM50" s="25">
        <f>IF(AL50="1",'TOP 10 TECHNIQUES'!C$19,0)</f>
        <v>0</v>
      </c>
      <c r="AN50" s="60">
        <v>1</v>
      </c>
      <c r="AO50" s="51">
        <v>1</v>
      </c>
      <c r="AP50" s="25">
        <f>parameters!$J$21*Table1[[#This Row],[TAT Utility]]+parameters!$J$22*Table1[[#This Row],[Count Utility]]</f>
        <v>7.7032606650190488E-2</v>
      </c>
      <c r="AQ50" s="25">
        <f>(Table1[[#This Row],[Total Top Att&amp;ck Score ]]-parameters!$D$19)/(parameters!$D$20-parameters!$D$19)</f>
        <v>0.14566424438952383</v>
      </c>
      <c r="AR50" s="25">
        <f>IF(Table1[[#This Row],[TAT Utility (unclipped)]]&gt;1,1, IF(Table1[[#This Row],[TAT Utility (unclipped)]]&lt;0,0, Table1[[#This Row],[TAT Utility (unclipped)]]) )</f>
        <v>0.14566424438952383</v>
      </c>
      <c r="AS50" s="25">
        <f>(Table1[[#This Row],[Ransomware (Total '# of ATT&amp;CK Observations)]]-parameters!$D$21)/(parameters!$D$22-parameters!$D$21)</f>
        <v>4.7619047619047616E-2</v>
      </c>
      <c r="AT50" s="25">
        <f>IF(Table1[[#This Row],[Count Utility (unclipped)]]&gt;1,1, IF(Table1[[#This Row],[Count Utility (unclipped)]]&lt;0,0, Table1[[#This Row],[Count Utility (unclipped)]]) )</f>
        <v>4.7619047619047616E-2</v>
      </c>
      <c r="AU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 spans="1:47" ht="32" x14ac:dyDescent="0.2">
      <c r="A51" s="25">
        <f>parameters!$J$21*Table1[[#This Row],[TAT Utility]]+parameters!$J$22*Table1[[#This Row],[Count Utility]]</f>
        <v>6.02957612544762E-2</v>
      </c>
      <c r="B51" s="25">
        <f t="shared" si="0"/>
        <v>0.60295761254476199</v>
      </c>
      <c r="C51" s="25" t="s">
        <v>282</v>
      </c>
      <c r="D51" s="25" t="s">
        <v>283</v>
      </c>
      <c r="E51" s="25" t="s">
        <v>89</v>
      </c>
      <c r="F51" s="51">
        <v>1</v>
      </c>
      <c r="G51" s="51">
        <v>6</v>
      </c>
      <c r="H51" s="25">
        <f>parameters!$J$10*Table1[[#This Row],[Before Utility]]+parameters!$J$11*Table1[[#This Row],[After Utility]]</f>
        <v>0.35</v>
      </c>
      <c r="I51">
        <f>(Table1[[#This Row],[Num. TID Before]]-parameters!$D$8)/(parameters!$D$9-parameters!$D$8)</f>
        <v>0.1</v>
      </c>
      <c r="J51">
        <f>IF(Table1[[#This Row],[Before Utility (unclipped)]]&gt;1,1, IF(Table1[[#This Row],[Before Utility (unclipped)]]&lt;0,0, Table1[[#This Row],[Before Utility (unclipped)]]))</f>
        <v>0.1</v>
      </c>
      <c r="K51">
        <f>(Table1[[#This Row],[Num. TID After]]-parameters!$D$10)/(parameters!$D$11-parameters!$D$10)</f>
        <v>0.6</v>
      </c>
      <c r="L51">
        <f>IF(Table1[[#This Row],[After Utility (unclipped)]]&gt;1,1, IF(Table1[[#This Row],[After Utility (unclipped)]]&lt;0,0, Table1[[#This Row],[After Utility (unclipped)]]))</f>
        <v>0.6</v>
      </c>
      <c r="M51" s="44">
        <v>3.5029020000000001E-2</v>
      </c>
      <c r="N51" s="51">
        <v>0</v>
      </c>
      <c r="O51" s="51">
        <v>4</v>
      </c>
      <c r="P51" s="51">
        <v>1</v>
      </c>
      <c r="Q51" s="51">
        <v>0</v>
      </c>
      <c r="R51" s="52" t="s">
        <v>284</v>
      </c>
      <c r="S51" s="51">
        <v>5</v>
      </c>
      <c r="T51" s="51" t="s">
        <v>157</v>
      </c>
      <c r="U51" s="51">
        <v>8</v>
      </c>
      <c r="V51" s="25">
        <f>parameters!$J$4*Table1[[#This Row],[Mitigations Utility]] + parameters!$J$5*Table1[[#This Row],[Detections Utility]]</f>
        <v>0.14761904761904762</v>
      </c>
      <c r="W51">
        <f>SUM(Table1[[#This Row],[Num. 800-53 (r5)]],Table1[[#This Row],[Num. CIS Controls]])</f>
        <v>13</v>
      </c>
      <c r="X51">
        <f>(Table1[[#This Row],[Total Mitigations]]-parameters!$D$2)/(parameters!$D$3-parameters!$D$2)</f>
        <v>0.23636363636363636</v>
      </c>
      <c r="Y51">
        <f>IF(Table1[[#This Row],[Mitigations Utility (unclipped)]]&gt;1,1, IF(Table1[[#This Row],[Mitigations Utility (unclipped)]]&lt;0,0, Table1[[#This Row],[Mitigations Utility (unclipped)]]) )</f>
        <v>0.23636363636363636</v>
      </c>
      <c r="Z51">
        <f>SUM(Table1[[#This Row],[Num. CAR]:[Num. Splunk]])</f>
        <v>5</v>
      </c>
      <c r="AA51">
        <f>(Table1[[#This Row],[Total Detections]]-parameters!$D$4)/(parameters!$D$5-parameters!$D$4)</f>
        <v>0.05</v>
      </c>
      <c r="AB51">
        <f>IF(Table1[[#This Row],[Detections Utility (unclipped)]]&gt;1,1, IF(Table1[[#This Row],[Detections Utility (unclipped)]]&lt;0,0, Table1[[#This Row],[Detections Utility (unclipped)]]) )</f>
        <v>0.05</v>
      </c>
      <c r="AC51" s="29" t="s">
        <v>285</v>
      </c>
      <c r="AD51" s="25" t="str" cm="1">
        <f t="array" ref="AD51">IF(SUMPRODUCT(--(NOT(ISERR(SEARCH({"Process","Command","Script","WMI","Module","Pipe","Service"},AC51)))))&gt;0,"1","0")</f>
        <v>0</v>
      </c>
      <c r="AE51" s="25">
        <f>IF(AD51="1",'TOP 10 TECHNIQUES'!C$15,0)</f>
        <v>0</v>
      </c>
      <c r="AF51" s="25" t="str" cm="1">
        <f t="array" ref="AF51">IF(SUMPRODUCT(--(NOT(ISERR(SEARCH({"Network","Firewall"},AC51)))))&gt;0,"1","0")</f>
        <v>0</v>
      </c>
      <c r="AG51" s="25">
        <f>IF(AF51="1",'TOP 10 TECHNIQUES'!C$16,0)</f>
        <v>0</v>
      </c>
      <c r="AH51" s="25" t="str" cm="1">
        <f t="array" ref="AH51">IF(SUMPRODUCT(--(NOT(ISERR(SEARCH({"File","Group","Logon","Schedule","User","Registry","Active","Application"},AC51)))))&gt;0,"1","0")</f>
        <v>1</v>
      </c>
      <c r="AI51" s="25">
        <f>IF(AH51="1",'TOP 10 TECHNIQUES'!C$17,0)</f>
        <v>0.13200000000000001</v>
      </c>
      <c r="AJ51" s="25" t="str" cm="1">
        <f t="array" ref="AJ51">IF(SUMPRODUCT(--(NOT(ISERR(SEARCH({"Cloud","Cluster","Container","Image","Instance","Pod","Snapshot","Volume"},AC51)))))&gt;0,"1","0")</f>
        <v>0</v>
      </c>
      <c r="AK51" s="25">
        <f>IF(AJ51="1",'TOP 10 TECHNIQUES'!C$18,0)</f>
        <v>0</v>
      </c>
      <c r="AL51" s="25" t="str" cm="1">
        <f t="array" ref="AL51">IF(SUMPRODUCT(--(NOT(ISERR(SEARCH({"Drive","Firmware","Host","Kernel"},AC51)))))&gt;0,"1","0")</f>
        <v>0</v>
      </c>
      <c r="AM51" s="25">
        <f>IF(AL51="1",'TOP 10 TECHNIQUES'!C$19,0)</f>
        <v>0</v>
      </c>
      <c r="AN51" s="52">
        <v>0</v>
      </c>
      <c r="AO51" s="51">
        <v>0</v>
      </c>
      <c r="AP51" s="25">
        <f>parameters!$J$21*Table1[[#This Row],[TAT Utility]]+parameters!$J$22*Table1[[#This Row],[Count Utility]]</f>
        <v>6.02957612544762E-2</v>
      </c>
      <c r="AQ51" s="25">
        <f>(Table1[[#This Row],[Total Top Att&amp;ck Score ]]-parameters!$D$19)/(parameters!$D$20-parameters!$D$19)</f>
        <v>0.20098587084825401</v>
      </c>
      <c r="AR51" s="25">
        <f>IF(Table1[[#This Row],[TAT Utility (unclipped)]]&gt;1,1, IF(Table1[[#This Row],[TAT Utility (unclipped)]]&lt;0,0, Table1[[#This Row],[TAT Utility (unclipped)]]) )</f>
        <v>0.20098587084825401</v>
      </c>
      <c r="AS51" s="25">
        <f>(Table1[[#This Row],[Ransomware (Total '# of ATT&amp;CK Observations)]]-parameters!$D$21)/(parameters!$D$22-parameters!$D$21)</f>
        <v>0</v>
      </c>
      <c r="AT51" s="25">
        <f>IF(Table1[[#This Row],[Count Utility (unclipped)]]&gt;1,1, IF(Table1[[#This Row],[Count Utility (unclipped)]]&lt;0,0, Table1[[#This Row],[Count Utility (unclipped)]]) )</f>
        <v>0</v>
      </c>
      <c r="AU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 spans="1:47" ht="32" x14ac:dyDescent="0.2">
      <c r="A52" s="25">
        <f>parameters!$J$21*Table1[[#This Row],[TAT Utility]]+parameters!$J$22*Table1[[#This Row],[Count Utility]]</f>
        <v>2.6914414498285709E-2</v>
      </c>
      <c r="B52" s="25">
        <f t="shared" si="0"/>
        <v>0.2691441449828571</v>
      </c>
      <c r="C52" s="25" t="s">
        <v>286</v>
      </c>
      <c r="D52" s="25" t="s">
        <v>287</v>
      </c>
      <c r="E52" s="25" t="s">
        <v>89</v>
      </c>
      <c r="F52" s="51">
        <v>1</v>
      </c>
      <c r="G52" s="51">
        <v>0</v>
      </c>
      <c r="H52" s="25">
        <f>parameters!$J$10*Table1[[#This Row],[Before Utility]]+parameters!$J$11*Table1[[#This Row],[After Utility]]</f>
        <v>0.05</v>
      </c>
      <c r="I52">
        <f>(Table1[[#This Row],[Num. TID Before]]-parameters!$D$8)/(parameters!$D$9-parameters!$D$8)</f>
        <v>0.1</v>
      </c>
      <c r="J52">
        <f>IF(Table1[[#This Row],[Before Utility (unclipped)]]&gt;1,1, IF(Table1[[#This Row],[Before Utility (unclipped)]]&lt;0,0, Table1[[#This Row],[Before Utility (unclipped)]]))</f>
        <v>0.1</v>
      </c>
      <c r="K52">
        <f>(Table1[[#This Row],[Num. TID After]]-parameters!$D$10)/(parameters!$D$11-parameters!$D$10)</f>
        <v>0</v>
      </c>
      <c r="L52">
        <f>IF(Table1[[#This Row],[After Utility (unclipped)]]&gt;1,1, IF(Table1[[#This Row],[After Utility (unclipped)]]&lt;0,0, Table1[[#This Row],[After Utility (unclipped)]]))</f>
        <v>0</v>
      </c>
      <c r="M52" s="44">
        <v>3.1804079999999998E-2</v>
      </c>
      <c r="N52" s="51">
        <v>0</v>
      </c>
      <c r="O52" s="51">
        <v>0</v>
      </c>
      <c r="P52" s="51">
        <v>0</v>
      </c>
      <c r="Q52" s="51">
        <v>0</v>
      </c>
      <c r="R52" s="52" t="s">
        <v>288</v>
      </c>
      <c r="S52" s="51">
        <v>5</v>
      </c>
      <c r="T52" s="52" t="s">
        <v>289</v>
      </c>
      <c r="U52" s="51">
        <v>10</v>
      </c>
      <c r="V52" s="25">
        <f>parameters!$J$4*Table1[[#This Row],[Mitigations Utility]] + parameters!$J$5*Table1[[#This Row],[Detections Utility]]</f>
        <v>0.14285714285714285</v>
      </c>
      <c r="W52">
        <f>SUM(Table1[[#This Row],[Num. 800-53 (r5)]],Table1[[#This Row],[Num. CIS Controls]])</f>
        <v>15</v>
      </c>
      <c r="X52">
        <f>(Table1[[#This Row],[Total Mitigations]]-parameters!$D$2)/(parameters!$D$3-parameters!$D$2)</f>
        <v>0.27272727272727271</v>
      </c>
      <c r="Y52">
        <f>IF(Table1[[#This Row],[Mitigations Utility (unclipped)]]&gt;1,1, IF(Table1[[#This Row],[Mitigations Utility (unclipped)]]&lt;0,0, Table1[[#This Row],[Mitigations Utility (unclipped)]]) )</f>
        <v>0.27272727272727271</v>
      </c>
      <c r="Z52">
        <f>SUM(Table1[[#This Row],[Num. CAR]:[Num. Splunk]])</f>
        <v>0</v>
      </c>
      <c r="AA52">
        <f>(Table1[[#This Row],[Total Detections]]-parameters!$D$4)/(parameters!$D$5-parameters!$D$4)</f>
        <v>0</v>
      </c>
      <c r="AB52">
        <f>IF(Table1[[#This Row],[Detections Utility (unclipped)]]&gt;1,1, IF(Table1[[#This Row],[Detections Utility (unclipped)]]&lt;0,0, Table1[[#This Row],[Detections Utility (unclipped)]]) )</f>
        <v>0</v>
      </c>
      <c r="AC52" s="29" t="s">
        <v>290</v>
      </c>
      <c r="AD52" s="25" t="str" cm="1">
        <f t="array" ref="AD52">IF(SUMPRODUCT(--(NOT(ISERR(SEARCH({"Process","Command","Script","WMI","Module","Pipe","Service"},AC52)))))&gt;0,"1","0")</f>
        <v>1</v>
      </c>
      <c r="AE52" s="25">
        <f>IF(AD52="1",'TOP 10 TECHNIQUES'!C$15,0)</f>
        <v>0.19800000000000001</v>
      </c>
      <c r="AF52" s="25" t="str" cm="1">
        <f t="array" ref="AF52">IF(SUMPRODUCT(--(NOT(ISERR(SEARCH({"Network","Firewall"},AC52)))))&gt;0,"1","0")</f>
        <v>0</v>
      </c>
      <c r="AG52" s="25">
        <f>IF(AF52="1",'TOP 10 TECHNIQUES'!C$16,0)</f>
        <v>0</v>
      </c>
      <c r="AH52" s="25" t="str" cm="1">
        <f t="array" ref="AH52">IF(SUMPRODUCT(--(NOT(ISERR(SEARCH({"File","Group","Logon","Schedule","User","Registry","Active","Application"},AC52)))))&gt;0,"1","0")</f>
        <v>0</v>
      </c>
      <c r="AI52" s="25">
        <f>IF(AH52="1",'TOP 10 TECHNIQUES'!C$17,0)</f>
        <v>0</v>
      </c>
      <c r="AJ52" s="25" t="str" cm="1">
        <f t="array" ref="AJ52">IF(SUMPRODUCT(--(NOT(ISERR(SEARCH({"Cloud","Cluster","Container","Image","Instance","Pod","Snapshot","Volume"},AC52)))))&gt;0,"1","0")</f>
        <v>0</v>
      </c>
      <c r="AK52" s="25">
        <f>IF(AJ52="1",'TOP 10 TECHNIQUES'!C$18,0)</f>
        <v>0</v>
      </c>
      <c r="AL52" s="25" t="str" cm="1">
        <f t="array" ref="AL52">IF(SUMPRODUCT(--(NOT(ISERR(SEARCH({"Drive","Firmware","Host","Kernel"},AC52)))))&gt;0,"1","0")</f>
        <v>0</v>
      </c>
      <c r="AM52" s="25">
        <f>IF(AL52="1",'TOP 10 TECHNIQUES'!C$19,0)</f>
        <v>0</v>
      </c>
      <c r="AN52" s="52">
        <v>0</v>
      </c>
      <c r="AO52" s="51">
        <v>0</v>
      </c>
      <c r="AP52" s="25">
        <f>parameters!$J$21*Table1[[#This Row],[TAT Utility]]+parameters!$J$22*Table1[[#This Row],[Count Utility]]</f>
        <v>2.6914414498285709E-2</v>
      </c>
      <c r="AQ52" s="25">
        <f>(Table1[[#This Row],[Total Top Att&amp;ck Score ]]-parameters!$D$19)/(parameters!$D$20-parameters!$D$19)</f>
        <v>8.9714714994285696E-2</v>
      </c>
      <c r="AR52" s="25">
        <f>IF(Table1[[#This Row],[TAT Utility (unclipped)]]&gt;1,1, IF(Table1[[#This Row],[TAT Utility (unclipped)]]&lt;0,0, Table1[[#This Row],[TAT Utility (unclipped)]]) )</f>
        <v>8.9714714994285696E-2</v>
      </c>
      <c r="AS52" s="25">
        <f>(Table1[[#This Row],[Ransomware (Total '# of ATT&amp;CK Observations)]]-parameters!$D$21)/(parameters!$D$22-parameters!$D$21)</f>
        <v>0</v>
      </c>
      <c r="AT52" s="25">
        <f>IF(Table1[[#This Row],[Count Utility (unclipped)]]&gt;1,1, IF(Table1[[#This Row],[Count Utility (unclipped)]]&lt;0,0, Table1[[#This Row],[Count Utility (unclipped)]]) )</f>
        <v>0</v>
      </c>
      <c r="AU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 spans="1:47" ht="32" x14ac:dyDescent="0.2">
      <c r="A53" s="25">
        <f>parameters!$J$21*Table1[[#This Row],[TAT Utility]]+parameters!$J$22*Table1[[#This Row],[Count Utility]]</f>
        <v>0.22301367346333334</v>
      </c>
      <c r="B53" s="25">
        <f t="shared" si="0"/>
        <v>0.56347006796666665</v>
      </c>
      <c r="C53" s="25" t="s">
        <v>291</v>
      </c>
      <c r="D53" s="25" t="s">
        <v>292</v>
      </c>
      <c r="E53" s="25" t="s">
        <v>89</v>
      </c>
      <c r="F53" s="51">
        <v>1</v>
      </c>
      <c r="G53" s="51">
        <v>1</v>
      </c>
      <c r="H53" s="25">
        <f>parameters!$J$10*Table1[[#This Row],[Before Utility]]+parameters!$J$11*Table1[[#This Row],[After Utility]]</f>
        <v>0.1</v>
      </c>
      <c r="I53">
        <f>(Table1[[#This Row],[Num. TID Before]]-parameters!$D$8)/(parameters!$D$9-parameters!$D$8)</f>
        <v>0.1</v>
      </c>
      <c r="J53">
        <f>IF(Table1[[#This Row],[Before Utility (unclipped)]]&gt;1,1, IF(Table1[[#This Row],[Before Utility (unclipped)]]&lt;0,0, Table1[[#This Row],[Before Utility (unclipped)]]))</f>
        <v>0.1</v>
      </c>
      <c r="K53">
        <f>(Table1[[#This Row],[Num. TID After]]-parameters!$D$10)/(parameters!$D$11-parameters!$D$10)</f>
        <v>0.1</v>
      </c>
      <c r="L53">
        <f>IF(Table1[[#This Row],[After Utility (unclipped)]]&gt;1,1, IF(Table1[[#This Row],[After Utility (unclipped)]]&lt;0,0, Table1[[#This Row],[After Utility (unclipped)]]))</f>
        <v>0.1</v>
      </c>
      <c r="M53" s="44">
        <v>2.8423609999999998E-2</v>
      </c>
      <c r="N53" s="51">
        <v>0</v>
      </c>
      <c r="O53" s="51">
        <v>4</v>
      </c>
      <c r="P53" s="51">
        <v>15</v>
      </c>
      <c r="Q53" s="51">
        <v>1</v>
      </c>
      <c r="R53" s="52" t="s">
        <v>293</v>
      </c>
      <c r="S53" s="51">
        <v>9</v>
      </c>
      <c r="T53" s="52" t="s">
        <v>294</v>
      </c>
      <c r="U53" s="51">
        <v>12</v>
      </c>
      <c r="V53" s="25">
        <f>parameters!$J$4*Table1[[#This Row],[Mitigations Utility]] + parameters!$J$5*Table1[[#This Row],[Detections Utility]]</f>
        <v>0.29523809523809524</v>
      </c>
      <c r="W53">
        <f>SUM(Table1[[#This Row],[Num. 800-53 (r5)]],Table1[[#This Row],[Num. CIS Controls]])</f>
        <v>21</v>
      </c>
      <c r="X53">
        <f>(Table1[[#This Row],[Total Mitigations]]-parameters!$D$2)/(parameters!$D$3-parameters!$D$2)</f>
        <v>0.38181818181818183</v>
      </c>
      <c r="Y53">
        <f>IF(Table1[[#This Row],[Mitigations Utility (unclipped)]]&gt;1,1, IF(Table1[[#This Row],[Mitigations Utility (unclipped)]]&lt;0,0, Table1[[#This Row],[Mitigations Utility (unclipped)]]) )</f>
        <v>0.38181818181818183</v>
      </c>
      <c r="Z53">
        <f>SUM(Table1[[#This Row],[Num. CAR]:[Num. Splunk]])</f>
        <v>20</v>
      </c>
      <c r="AA53">
        <f>(Table1[[#This Row],[Total Detections]]-parameters!$D$4)/(parameters!$D$5-parameters!$D$4)</f>
        <v>0.2</v>
      </c>
      <c r="AB53">
        <f>IF(Table1[[#This Row],[Detections Utility (unclipped)]]&gt;1,1, IF(Table1[[#This Row],[Detections Utility (unclipped)]]&lt;0,0, Table1[[#This Row],[Detections Utility (unclipped)]]) )</f>
        <v>0.2</v>
      </c>
      <c r="AC53" s="29" t="s">
        <v>295</v>
      </c>
      <c r="AD53" s="25" t="str" cm="1">
        <f t="array" ref="AD53">IF(SUMPRODUCT(--(NOT(ISERR(SEARCH({"Process","Command","Script","WMI","Module","Pipe","Service"},AC53)))))&gt;0,"1","0")</f>
        <v>1</v>
      </c>
      <c r="AE53" s="25">
        <f>IF(AD53="1",'TOP 10 TECHNIQUES'!C$15,0)</f>
        <v>0.19800000000000001</v>
      </c>
      <c r="AF53" s="25" t="str" cm="1">
        <f t="array" ref="AF53">IF(SUMPRODUCT(--(NOT(ISERR(SEARCH({"Network","Firewall"},AC53)))))&gt;0,"1","0")</f>
        <v>0</v>
      </c>
      <c r="AG53" s="25">
        <f>IF(AF53="1",'TOP 10 TECHNIQUES'!C$16,0)</f>
        <v>0</v>
      </c>
      <c r="AH53" s="25" t="str" cm="1">
        <f t="array" ref="AH53">IF(SUMPRODUCT(--(NOT(ISERR(SEARCH({"File","Group","Logon","Schedule","User","Registry","Active","Application"},AC53)))))&gt;0,"1","0")</f>
        <v>1</v>
      </c>
      <c r="AI53" s="25">
        <f>IF(AH53="1",'TOP 10 TECHNIQUES'!C$17,0)</f>
        <v>0.13200000000000001</v>
      </c>
      <c r="AJ53" s="25" t="str" cm="1">
        <f t="array" ref="AJ53">IF(SUMPRODUCT(--(NOT(ISERR(SEARCH({"Cloud","Cluster","Container","Image","Instance","Pod","Snapshot","Volume"},AC53)))))&gt;0,"1","0")</f>
        <v>0</v>
      </c>
      <c r="AK53" s="25">
        <f>IF(AJ53="1",'TOP 10 TECHNIQUES'!C$18,0)</f>
        <v>0</v>
      </c>
      <c r="AL53" s="25" t="str" cm="1">
        <f t="array" ref="AL53">IF(SUMPRODUCT(--(NOT(ISERR(SEARCH({"Drive","Firmware","Host","Kernel"},AC53)))))&gt;0,"1","0")</f>
        <v>0</v>
      </c>
      <c r="AM53" s="25">
        <f>IF(AL53="1",'TOP 10 TECHNIQUES'!C$19,0)</f>
        <v>0</v>
      </c>
      <c r="AN53" s="52">
        <v>5</v>
      </c>
      <c r="AO53" s="51">
        <v>1</v>
      </c>
      <c r="AP53" s="25">
        <f>parameters!$J$21*Table1[[#This Row],[TAT Utility]]+parameters!$J$22*Table1[[#This Row],[Count Utility]]</f>
        <v>0.22301367346333334</v>
      </c>
      <c r="AQ53" s="25">
        <f>(Table1[[#This Row],[Total Top Att&amp;ck Score ]]-parameters!$D$19)/(parameters!$D$20-parameters!$D$19)</f>
        <v>0.18782335598888888</v>
      </c>
      <c r="AR53" s="25">
        <f>IF(Table1[[#This Row],[TAT Utility (unclipped)]]&gt;1,1, IF(Table1[[#This Row],[TAT Utility (unclipped)]]&lt;0,0, Table1[[#This Row],[TAT Utility (unclipped)]]) )</f>
        <v>0.18782335598888888</v>
      </c>
      <c r="AS53" s="25">
        <f>(Table1[[#This Row],[Ransomware (Total '# of ATT&amp;CK Observations)]]-parameters!$D$21)/(parameters!$D$22-parameters!$D$21)</f>
        <v>0.23809523809523808</v>
      </c>
      <c r="AT53" s="25">
        <f>IF(Table1[[#This Row],[Count Utility (unclipped)]]&gt;1,1, IF(Table1[[#This Row],[Count Utility (unclipped)]]&lt;0,0, Table1[[#This Row],[Count Utility (unclipped)]]) )</f>
        <v>0.23809523809523808</v>
      </c>
      <c r="AU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 spans="1:47" ht="32" x14ac:dyDescent="0.2">
      <c r="A54" s="25">
        <f>parameters!$J$21*Table1[[#This Row],[TAT Utility]]+parameters!$J$22*Table1[[#This Row],[Count Utility]]</f>
        <v>0.15292079034942857</v>
      </c>
      <c r="B54" s="25">
        <f t="shared" si="0"/>
        <v>0.5292079034942857</v>
      </c>
      <c r="C54" s="25" t="s">
        <v>296</v>
      </c>
      <c r="D54" s="25" t="s">
        <v>297</v>
      </c>
      <c r="E54" s="25" t="s">
        <v>89</v>
      </c>
      <c r="F54" s="51">
        <v>1</v>
      </c>
      <c r="G54" s="51">
        <v>1</v>
      </c>
      <c r="H54" s="25">
        <f>parameters!$J$10*Table1[[#This Row],[Before Utility]]+parameters!$J$11*Table1[[#This Row],[After Utility]]</f>
        <v>0.1</v>
      </c>
      <c r="I54">
        <f>(Table1[[#This Row],[Num. TID Before]]-parameters!$D$8)/(parameters!$D$9-parameters!$D$8)</f>
        <v>0.1</v>
      </c>
      <c r="J54">
        <f>IF(Table1[[#This Row],[Before Utility (unclipped)]]&gt;1,1, IF(Table1[[#This Row],[Before Utility (unclipped)]]&lt;0,0, Table1[[#This Row],[Before Utility (unclipped)]]))</f>
        <v>0.1</v>
      </c>
      <c r="K54">
        <f>(Table1[[#This Row],[Num. TID After]]-parameters!$D$10)/(parameters!$D$11-parameters!$D$10)</f>
        <v>0.1</v>
      </c>
      <c r="L54">
        <f>IF(Table1[[#This Row],[After Utility (unclipped)]]&gt;1,1, IF(Table1[[#This Row],[After Utility (unclipped)]]&lt;0,0, Table1[[#This Row],[After Utility (unclipped)]]))</f>
        <v>0.1</v>
      </c>
      <c r="M54" s="44">
        <v>2.745711E-2</v>
      </c>
      <c r="N54" s="51">
        <v>0</v>
      </c>
      <c r="O54" s="51">
        <v>3</v>
      </c>
      <c r="P54" s="51">
        <v>1</v>
      </c>
      <c r="Q54" s="51">
        <v>0</v>
      </c>
      <c r="R54" s="52" t="s">
        <v>298</v>
      </c>
      <c r="S54" s="51">
        <v>8</v>
      </c>
      <c r="T54" s="52" t="s">
        <v>299</v>
      </c>
      <c r="U54" s="51">
        <v>23</v>
      </c>
      <c r="V54" s="25">
        <f>parameters!$J$4*Table1[[#This Row],[Mitigations Utility]] + parameters!$J$5*Table1[[#This Row],[Detections Utility]]</f>
        <v>0.31428571428571428</v>
      </c>
      <c r="W54">
        <f>SUM(Table1[[#This Row],[Num. 800-53 (r5)]],Table1[[#This Row],[Num. CIS Controls]])</f>
        <v>31</v>
      </c>
      <c r="X54">
        <f>(Table1[[#This Row],[Total Mitigations]]-parameters!$D$2)/(parameters!$D$3-parameters!$D$2)</f>
        <v>0.5636363636363636</v>
      </c>
      <c r="Y54">
        <f>IF(Table1[[#This Row],[Mitigations Utility (unclipped)]]&gt;1,1, IF(Table1[[#This Row],[Mitigations Utility (unclipped)]]&lt;0,0, Table1[[#This Row],[Mitigations Utility (unclipped)]]) )</f>
        <v>0.5636363636363636</v>
      </c>
      <c r="Z54">
        <f>SUM(Table1[[#This Row],[Num. CAR]:[Num. Splunk]])</f>
        <v>4</v>
      </c>
      <c r="AA54">
        <f>(Table1[[#This Row],[Total Detections]]-parameters!$D$4)/(parameters!$D$5-parameters!$D$4)</f>
        <v>0.04</v>
      </c>
      <c r="AB54">
        <f>IF(Table1[[#This Row],[Detections Utility (unclipped)]]&gt;1,1, IF(Table1[[#This Row],[Detections Utility (unclipped)]]&lt;0,0, Table1[[#This Row],[Detections Utility (unclipped)]]) )</f>
        <v>0.04</v>
      </c>
      <c r="AC54" s="29" t="s">
        <v>300</v>
      </c>
      <c r="AD54" s="25" t="str" cm="1">
        <f t="array" ref="AD54">IF(SUMPRODUCT(--(NOT(ISERR(SEARCH({"Process","Command","Script","WMI","Module","Pipe","Service"},AC54)))))&gt;0,"1","0")</f>
        <v>1</v>
      </c>
      <c r="AE54" s="25">
        <f>IF(AD54="1",'TOP 10 TECHNIQUES'!C$15,0)</f>
        <v>0.19800000000000001</v>
      </c>
      <c r="AF54" s="25" t="str" cm="1">
        <f t="array" ref="AF54">IF(SUMPRODUCT(--(NOT(ISERR(SEARCH({"Network","Firewall"},AC54)))))&gt;0,"1","0")</f>
        <v>1</v>
      </c>
      <c r="AG54" s="25">
        <f>IF(AF54="1",'TOP 10 TECHNIQUES'!C$16,0)</f>
        <v>0</v>
      </c>
      <c r="AH54" s="25" t="str" cm="1">
        <f t="array" ref="AH54">IF(SUMPRODUCT(--(NOT(ISERR(SEARCH({"File","Group","Logon","Schedule","User","Registry","Active","Application"},AC54)))))&gt;0,"1","0")</f>
        <v>0</v>
      </c>
      <c r="AI54" s="25">
        <f>IF(AH54="1",'TOP 10 TECHNIQUES'!C$17,0)</f>
        <v>0</v>
      </c>
      <c r="AJ54" s="25" t="str" cm="1">
        <f t="array" ref="AJ54">IF(SUMPRODUCT(--(NOT(ISERR(SEARCH({"Cloud","Cluster","Container","Image","Instance","Pod","Snapshot","Volume"},AC54)))))&gt;0,"1","0")</f>
        <v>0</v>
      </c>
      <c r="AK54" s="25">
        <f>IF(AJ54="1",'TOP 10 TECHNIQUES'!C$18,0)</f>
        <v>0</v>
      </c>
      <c r="AL54" s="25" t="str" cm="1">
        <f t="array" ref="AL54">IF(SUMPRODUCT(--(NOT(ISERR(SEARCH({"Drive","Firmware","Host","Kernel"},AC54)))))&gt;0,"1","0")</f>
        <v>0</v>
      </c>
      <c r="AM54" s="25">
        <f>IF(AL54="1",'TOP 10 TECHNIQUES'!C$19,0)</f>
        <v>0</v>
      </c>
      <c r="AN54" s="60">
        <v>3</v>
      </c>
      <c r="AO54" s="51">
        <v>1</v>
      </c>
      <c r="AP54" s="25">
        <f>parameters!$J$21*Table1[[#This Row],[TAT Utility]]+parameters!$J$22*Table1[[#This Row],[Count Utility]]</f>
        <v>0.15292079034942857</v>
      </c>
      <c r="AQ54" s="25">
        <f>(Table1[[#This Row],[Total Top Att&amp;ck Score ]]-parameters!$D$19)/(parameters!$D$20-parameters!$D$19)</f>
        <v>0.17640263449809523</v>
      </c>
      <c r="AR54" s="25">
        <f>IF(Table1[[#This Row],[TAT Utility (unclipped)]]&gt;1,1, IF(Table1[[#This Row],[TAT Utility (unclipped)]]&lt;0,0, Table1[[#This Row],[TAT Utility (unclipped)]]) )</f>
        <v>0.17640263449809523</v>
      </c>
      <c r="AS54" s="25">
        <f>(Table1[[#This Row],[Ransomware (Total '# of ATT&amp;CK Observations)]]-parameters!$D$21)/(parameters!$D$22-parameters!$D$21)</f>
        <v>0.14285714285714285</v>
      </c>
      <c r="AT54" s="25">
        <f>IF(Table1[[#This Row],[Count Utility (unclipped)]]&gt;1,1, IF(Table1[[#This Row],[Count Utility (unclipped)]]&lt;0,0, Table1[[#This Row],[Count Utility (unclipped)]]) )</f>
        <v>0.14285714285714285</v>
      </c>
      <c r="AU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 spans="1:47" ht="48" x14ac:dyDescent="0.2">
      <c r="A55" s="25">
        <f>parameters!$J$21*Table1[[#This Row],[TAT Utility]]+parameters!$J$22*Table1[[#This Row],[Count Utility]]</f>
        <v>0.16861571969666667</v>
      </c>
      <c r="B55" s="25">
        <f t="shared" si="0"/>
        <v>0.3528238636333334</v>
      </c>
      <c r="C55" s="25" t="s">
        <v>301</v>
      </c>
      <c r="D55" s="25" t="s">
        <v>302</v>
      </c>
      <c r="E55" s="25" t="s">
        <v>89</v>
      </c>
      <c r="F55" s="51">
        <v>2</v>
      </c>
      <c r="G55" s="51">
        <v>1</v>
      </c>
      <c r="H55" s="25">
        <f>parameters!$J$10*Table1[[#This Row],[Before Utility]]+parameters!$J$11*Table1[[#This Row],[After Utility]]</f>
        <v>0.15000000000000002</v>
      </c>
      <c r="I55">
        <f>(Table1[[#This Row],[Num. TID Before]]-parameters!$D$8)/(parameters!$D$9-parameters!$D$8)</f>
        <v>0.2</v>
      </c>
      <c r="J55">
        <f>IF(Table1[[#This Row],[Before Utility (unclipped)]]&gt;1,1, IF(Table1[[#This Row],[Before Utility (unclipped)]]&lt;0,0, Table1[[#This Row],[Before Utility (unclipped)]]))</f>
        <v>0.2</v>
      </c>
      <c r="K55">
        <f>(Table1[[#This Row],[Num. TID After]]-parameters!$D$10)/(parameters!$D$11-parameters!$D$10)</f>
        <v>0.1</v>
      </c>
      <c r="L55">
        <f>IF(Table1[[#This Row],[After Utility (unclipped)]]&gt;1,1, IF(Table1[[#This Row],[After Utility (unclipped)]]&lt;0,0, Table1[[#This Row],[After Utility (unclipped)]]))</f>
        <v>0.1</v>
      </c>
      <c r="M55" s="44">
        <v>2.4804909999999999E-2</v>
      </c>
      <c r="N55" s="51">
        <v>0</v>
      </c>
      <c r="O55" s="51">
        <v>1</v>
      </c>
      <c r="P55" s="51">
        <v>0</v>
      </c>
      <c r="Q55" s="51">
        <v>0</v>
      </c>
      <c r="R55" s="52" t="s">
        <v>156</v>
      </c>
      <c r="S55" s="51">
        <v>2</v>
      </c>
      <c r="T55" s="51" t="s">
        <v>303</v>
      </c>
      <c r="U55" s="51">
        <v>7</v>
      </c>
      <c r="V55" s="25">
        <f>parameters!$J$4*Table1[[#This Row],[Mitigations Utility]] + parameters!$J$5*Table1[[#This Row],[Detections Utility]]</f>
        <v>9.0476190476190474E-2</v>
      </c>
      <c r="W55">
        <f>SUM(Table1[[#This Row],[Num. 800-53 (r5)]],Table1[[#This Row],[Num. CIS Controls]])</f>
        <v>9</v>
      </c>
      <c r="X55">
        <f>(Table1[[#This Row],[Total Mitigations]]-parameters!$D$2)/(parameters!$D$3-parameters!$D$2)</f>
        <v>0.16363636363636364</v>
      </c>
      <c r="Y55">
        <f>IF(Table1[[#This Row],[Mitigations Utility (unclipped)]]&gt;1,1, IF(Table1[[#This Row],[Mitigations Utility (unclipped)]]&lt;0,0, Table1[[#This Row],[Mitigations Utility (unclipped)]]) )</f>
        <v>0.16363636363636364</v>
      </c>
      <c r="Z55">
        <f>SUM(Table1[[#This Row],[Num. CAR]:[Num. Splunk]])</f>
        <v>1</v>
      </c>
      <c r="AA55">
        <f>(Table1[[#This Row],[Total Detections]]-parameters!$D$4)/(parameters!$D$5-parameters!$D$4)</f>
        <v>0.01</v>
      </c>
      <c r="AB55">
        <f>IF(Table1[[#This Row],[Detections Utility (unclipped)]]&gt;1,1, IF(Table1[[#This Row],[Detections Utility (unclipped)]]&lt;0,0, Table1[[#This Row],[Detections Utility (unclipped)]]) )</f>
        <v>0.01</v>
      </c>
      <c r="AC55" s="29" t="s">
        <v>304</v>
      </c>
      <c r="AD55" s="25" t="str" cm="1">
        <f t="array" ref="AD55">IF(SUMPRODUCT(--(NOT(ISERR(SEARCH({"Process","Command","Script","WMI","Module","Pipe","Service"},AC55)))))&gt;0,"1","0")</f>
        <v>1</v>
      </c>
      <c r="AE55" s="25">
        <f>IF(AD55="1",'TOP 10 TECHNIQUES'!C$15,0)</f>
        <v>0.19800000000000001</v>
      </c>
      <c r="AF55" s="25" t="str" cm="1">
        <f t="array" ref="AF55">IF(SUMPRODUCT(--(NOT(ISERR(SEARCH({"Network","Firewall"},AC55)))))&gt;0,"1","0")</f>
        <v>0</v>
      </c>
      <c r="AG55" s="25">
        <f>IF(AF55="1",'TOP 10 TECHNIQUES'!C$16,0)</f>
        <v>0</v>
      </c>
      <c r="AH55" s="25" t="str" cm="1">
        <f t="array" ref="AH55">IF(SUMPRODUCT(--(NOT(ISERR(SEARCH({"File","Group","Logon","Schedule","User","Registry","Active","Application"},AC55)))))&gt;0,"1","0")</f>
        <v>1</v>
      </c>
      <c r="AI55" s="25">
        <f>IF(AH55="1",'TOP 10 TECHNIQUES'!C$17,0)</f>
        <v>0.13200000000000001</v>
      </c>
      <c r="AJ55" s="25" t="str" cm="1">
        <f t="array" ref="AJ55">IF(SUMPRODUCT(--(NOT(ISERR(SEARCH({"Cloud","Cluster","Container","Image","Instance","Pod","Snapshot","Volume"},AC55)))))&gt;0,"1","0")</f>
        <v>0</v>
      </c>
      <c r="AK55" s="25">
        <f>IF(AJ55="1",'TOP 10 TECHNIQUES'!C$18,0)</f>
        <v>0</v>
      </c>
      <c r="AL55" s="25" t="str" cm="1">
        <f t="array" ref="AL55">IF(SUMPRODUCT(--(NOT(ISERR(SEARCH({"Drive","Firmware","Host","Kernel"},AC55)))))&gt;0,"1","0")</f>
        <v>0</v>
      </c>
      <c r="AM55" s="25">
        <f>IF(AL55="1",'TOP 10 TECHNIQUES'!C$19,0)</f>
        <v>0</v>
      </c>
      <c r="AN55" s="52">
        <v>4</v>
      </c>
      <c r="AO55" s="51">
        <v>1</v>
      </c>
      <c r="AP55" s="25">
        <f>parameters!$J$21*Table1[[#This Row],[TAT Utility]]+parameters!$J$22*Table1[[#This Row],[Count Utility]]</f>
        <v>0.16861571969666667</v>
      </c>
      <c r="AQ55" s="25">
        <f>(Table1[[#This Row],[Total Top Att&amp;ck Score ]]-parameters!$D$19)/(parameters!$D$20-parameters!$D$19)</f>
        <v>0.11760795454444446</v>
      </c>
      <c r="AR55" s="25">
        <f>IF(Table1[[#This Row],[TAT Utility (unclipped)]]&gt;1,1, IF(Table1[[#This Row],[TAT Utility (unclipped)]]&lt;0,0, Table1[[#This Row],[TAT Utility (unclipped)]]) )</f>
        <v>0.11760795454444446</v>
      </c>
      <c r="AS55" s="25">
        <f>(Table1[[#This Row],[Ransomware (Total '# of ATT&amp;CK Observations)]]-parameters!$D$21)/(parameters!$D$22-parameters!$D$21)</f>
        <v>0.19047619047619047</v>
      </c>
      <c r="AT55" s="25">
        <f>IF(Table1[[#This Row],[Count Utility (unclipped)]]&gt;1,1, IF(Table1[[#This Row],[Count Utility (unclipped)]]&lt;0,0, Table1[[#This Row],[Count Utility (unclipped)]]) )</f>
        <v>0.19047619047619047</v>
      </c>
      <c r="AU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 spans="1:47" ht="32" x14ac:dyDescent="0.2">
      <c r="A56" s="25">
        <f>parameters!$J$21*Table1[[#This Row],[TAT Utility]]+parameters!$J$22*Table1[[#This Row],[Count Utility]]</f>
        <v>0.15395503297009525</v>
      </c>
      <c r="B56" s="25">
        <f t="shared" si="0"/>
        <v>0.20621699636761903</v>
      </c>
      <c r="C56" s="25" t="s">
        <v>305</v>
      </c>
      <c r="D56" s="25" t="s">
        <v>306</v>
      </c>
      <c r="E56" s="25" t="s">
        <v>89</v>
      </c>
      <c r="F56" s="51">
        <v>1</v>
      </c>
      <c r="G56" s="51">
        <v>1</v>
      </c>
      <c r="H56" s="25">
        <f>parameters!$J$10*Table1[[#This Row],[Before Utility]]+parameters!$J$11*Table1[[#This Row],[After Utility]]</f>
        <v>0.1</v>
      </c>
      <c r="I56">
        <f>(Table1[[#This Row],[Num. TID Before]]-parameters!$D$8)/(parameters!$D$9-parameters!$D$8)</f>
        <v>0.1</v>
      </c>
      <c r="J56">
        <f>IF(Table1[[#This Row],[Before Utility (unclipped)]]&gt;1,1, IF(Table1[[#This Row],[Before Utility (unclipped)]]&lt;0,0, Table1[[#This Row],[Before Utility (unclipped)]]))</f>
        <v>0.1</v>
      </c>
      <c r="K56">
        <f>(Table1[[#This Row],[Num. TID After]]-parameters!$D$10)/(parameters!$D$11-parameters!$D$10)</f>
        <v>0.1</v>
      </c>
      <c r="L56">
        <f>IF(Table1[[#This Row],[After Utility (unclipped)]]&gt;1,1, IF(Table1[[#This Row],[After Utility (unclipped)]]&lt;0,0, Table1[[#This Row],[After Utility (unclipped)]]))</f>
        <v>0.1</v>
      </c>
      <c r="M56" s="44">
        <v>2.451534E-2</v>
      </c>
      <c r="N56" s="51">
        <v>2</v>
      </c>
      <c r="O56" s="51">
        <v>5</v>
      </c>
      <c r="P56" s="51">
        <v>2</v>
      </c>
      <c r="Q56" s="51">
        <v>1</v>
      </c>
      <c r="R56" s="51"/>
      <c r="S56" s="51">
        <v>0</v>
      </c>
      <c r="T56" s="51"/>
      <c r="U56" s="51">
        <v>0</v>
      </c>
      <c r="V56" s="25">
        <f>parameters!$J$4*Table1[[#This Row],[Mitigations Utility]] + parameters!$J$5*Table1[[#This Row],[Detections Utility]]</f>
        <v>4.7619047619047616E-2</v>
      </c>
      <c r="W56">
        <f>SUM(Table1[[#This Row],[Num. 800-53 (r5)]],Table1[[#This Row],[Num. CIS Controls]])</f>
        <v>0</v>
      </c>
      <c r="X56">
        <f>(Table1[[#This Row],[Total Mitigations]]-parameters!$D$2)/(parameters!$D$3-parameters!$D$2)</f>
        <v>0</v>
      </c>
      <c r="Y56">
        <f>IF(Table1[[#This Row],[Mitigations Utility (unclipped)]]&gt;1,1, IF(Table1[[#This Row],[Mitigations Utility (unclipped)]]&lt;0,0, Table1[[#This Row],[Mitigations Utility (unclipped)]]) )</f>
        <v>0</v>
      </c>
      <c r="Z56">
        <f>SUM(Table1[[#This Row],[Num. CAR]:[Num. Splunk]])</f>
        <v>10</v>
      </c>
      <c r="AA56">
        <f>(Table1[[#This Row],[Total Detections]]-parameters!$D$4)/(parameters!$D$5-parameters!$D$4)</f>
        <v>0.1</v>
      </c>
      <c r="AB56">
        <f>IF(Table1[[#This Row],[Detections Utility (unclipped)]]&gt;1,1, IF(Table1[[#This Row],[Detections Utility (unclipped)]]&lt;0,0, Table1[[#This Row],[Detections Utility (unclipped)]]) )</f>
        <v>0.1</v>
      </c>
      <c r="AC56" s="29" t="s">
        <v>307</v>
      </c>
      <c r="AD56" s="25" t="str" cm="1">
        <f t="array" ref="AD56">IF(SUMPRODUCT(--(NOT(ISERR(SEARCH({"Process","Command","Script","WMI","Module","Pipe","Service"},AC56)))))&gt;0,"1","0")</f>
        <v>1</v>
      </c>
      <c r="AE56" s="25">
        <f>IF(AD56="1",'TOP 10 TECHNIQUES'!C$15,0)</f>
        <v>0.19800000000000001</v>
      </c>
      <c r="AF56" s="25" t="str" cm="1">
        <f t="array" ref="AF56">IF(SUMPRODUCT(--(NOT(ISERR(SEARCH({"Network","Firewall"},AC56)))))&gt;0,"1","0")</f>
        <v>0</v>
      </c>
      <c r="AG56" s="25">
        <f>IF(AF56="1",'TOP 10 TECHNIQUES'!C$16,0)</f>
        <v>0</v>
      </c>
      <c r="AH56" s="25" t="str" cm="1">
        <f t="array" ref="AH56">IF(SUMPRODUCT(--(NOT(ISERR(SEARCH({"File","Group","Logon","Schedule","User","Registry","Active","Application"},AC56)))))&gt;0,"1","0")</f>
        <v>0</v>
      </c>
      <c r="AI56" s="25">
        <f>IF(AH56="1",'TOP 10 TECHNIQUES'!C$17,0)</f>
        <v>0</v>
      </c>
      <c r="AJ56" s="25" t="str" cm="1">
        <f t="array" ref="AJ56">IF(SUMPRODUCT(--(NOT(ISERR(SEARCH({"Cloud","Cluster","Container","Image","Instance","Pod","Snapshot","Volume"},AC56)))))&gt;0,"1","0")</f>
        <v>0</v>
      </c>
      <c r="AK56" s="25">
        <f>IF(AJ56="1",'TOP 10 TECHNIQUES'!C$18,0)</f>
        <v>0</v>
      </c>
      <c r="AL56" s="25" t="str" cm="1">
        <f t="array" ref="AL56">IF(SUMPRODUCT(--(NOT(ISERR(SEARCH({"Drive","Firmware","Host","Kernel"},AC56)))))&gt;0,"1","0")</f>
        <v>0</v>
      </c>
      <c r="AM56" s="25">
        <f>IF(AL56="1",'TOP 10 TECHNIQUES'!C$19,0)</f>
        <v>0</v>
      </c>
      <c r="AN56" s="58">
        <v>4</v>
      </c>
      <c r="AO56" s="51">
        <v>1</v>
      </c>
      <c r="AP56" s="25">
        <f>parameters!$J$21*Table1[[#This Row],[TAT Utility]]+parameters!$J$22*Table1[[#This Row],[Count Utility]]</f>
        <v>0.15395503297009525</v>
      </c>
      <c r="AQ56" s="25">
        <f>(Table1[[#This Row],[Total Top Att&amp;ck Score ]]-parameters!$D$19)/(parameters!$D$20-parameters!$D$19)</f>
        <v>6.8738998789206349E-2</v>
      </c>
      <c r="AR56" s="25">
        <f>IF(Table1[[#This Row],[TAT Utility (unclipped)]]&gt;1,1, IF(Table1[[#This Row],[TAT Utility (unclipped)]]&lt;0,0, Table1[[#This Row],[TAT Utility (unclipped)]]) )</f>
        <v>6.8738998789206349E-2</v>
      </c>
      <c r="AS56" s="25">
        <f>(Table1[[#This Row],[Ransomware (Total '# of ATT&amp;CK Observations)]]-parameters!$D$21)/(parameters!$D$22-parameters!$D$21)</f>
        <v>0.19047619047619047</v>
      </c>
      <c r="AT56" s="25">
        <f>IF(Table1[[#This Row],[Count Utility (unclipped)]]&gt;1,1, IF(Table1[[#This Row],[Count Utility (unclipped)]]&lt;0,0, Table1[[#This Row],[Count Utility (unclipped)]]) )</f>
        <v>0.19047619047619047</v>
      </c>
      <c r="AU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 spans="1:47" x14ac:dyDescent="0.2">
      <c r="A57" s="25">
        <f>parameters!$J$21*Table1[[#This Row],[TAT Utility]]+parameters!$J$22*Table1[[#This Row],[Count Utility]]</f>
        <v>1.9411886496666669E-2</v>
      </c>
      <c r="B57" s="25">
        <f t="shared" si="0"/>
        <v>0.19411886496666669</v>
      </c>
      <c r="C57" s="25" t="s">
        <v>308</v>
      </c>
      <c r="D57" s="25" t="s">
        <v>309</v>
      </c>
      <c r="E57" s="25" t="s">
        <v>89</v>
      </c>
      <c r="F57" s="51">
        <v>1</v>
      </c>
      <c r="G57" s="51">
        <v>1</v>
      </c>
      <c r="H57" s="25">
        <f>parameters!$J$10*Table1[[#This Row],[Before Utility]]+parameters!$J$11*Table1[[#This Row],[After Utility]]</f>
        <v>0.1</v>
      </c>
      <c r="I57">
        <f>(Table1[[#This Row],[Num. TID Before]]-parameters!$D$8)/(parameters!$D$9-parameters!$D$8)</f>
        <v>0.1</v>
      </c>
      <c r="J57">
        <f>IF(Table1[[#This Row],[Before Utility (unclipped)]]&gt;1,1, IF(Table1[[#This Row],[Before Utility (unclipped)]]&lt;0,0, Table1[[#This Row],[Before Utility (unclipped)]]))</f>
        <v>0.1</v>
      </c>
      <c r="K57">
        <f>(Table1[[#This Row],[Num. TID After]]-parameters!$D$10)/(parameters!$D$11-parameters!$D$10)</f>
        <v>0.1</v>
      </c>
      <c r="L57">
        <f>IF(Table1[[#This Row],[After Utility (unclipped)]]&gt;1,1, IF(Table1[[#This Row],[After Utility (unclipped)]]&lt;0,0, Table1[[#This Row],[After Utility (unclipped)]]))</f>
        <v>0.1</v>
      </c>
      <c r="M57" s="44">
        <v>2.2144509999999999E-2</v>
      </c>
      <c r="N57" s="51">
        <v>0</v>
      </c>
      <c r="O57" s="51">
        <v>2</v>
      </c>
      <c r="P57" s="51">
        <v>3</v>
      </c>
      <c r="Q57" s="51">
        <v>0</v>
      </c>
      <c r="R57" s="51"/>
      <c r="S57" s="51">
        <v>0</v>
      </c>
      <c r="T57" s="51"/>
      <c r="U57" s="51">
        <v>0</v>
      </c>
      <c r="V57" s="25">
        <f>parameters!$J$4*Table1[[#This Row],[Mitigations Utility]] + parameters!$J$5*Table1[[#This Row],[Detections Utility]]</f>
        <v>2.3809523809523808E-2</v>
      </c>
      <c r="W57">
        <f>SUM(Table1[[#This Row],[Num. 800-53 (r5)]],Table1[[#This Row],[Num. CIS Controls]])</f>
        <v>0</v>
      </c>
      <c r="X57">
        <f>(Table1[[#This Row],[Total Mitigations]]-parameters!$D$2)/(parameters!$D$3-parameters!$D$2)</f>
        <v>0</v>
      </c>
      <c r="Y57">
        <f>IF(Table1[[#This Row],[Mitigations Utility (unclipped)]]&gt;1,1, IF(Table1[[#This Row],[Mitigations Utility (unclipped)]]&lt;0,0, Table1[[#This Row],[Mitigations Utility (unclipped)]]) )</f>
        <v>0</v>
      </c>
      <c r="Z57">
        <f>SUM(Table1[[#This Row],[Num. CAR]:[Num. Splunk]])</f>
        <v>5</v>
      </c>
      <c r="AA57">
        <f>(Table1[[#This Row],[Total Detections]]-parameters!$D$4)/(parameters!$D$5-parameters!$D$4)</f>
        <v>0.05</v>
      </c>
      <c r="AB57">
        <f>IF(Table1[[#This Row],[Detections Utility (unclipped)]]&gt;1,1, IF(Table1[[#This Row],[Detections Utility (unclipped)]]&lt;0,0, Table1[[#This Row],[Detections Utility (unclipped)]]) )</f>
        <v>0.05</v>
      </c>
      <c r="AC57" s="29" t="s">
        <v>310</v>
      </c>
      <c r="AD57" s="25" t="str" cm="1">
        <f t="array" ref="AD57">IF(SUMPRODUCT(--(NOT(ISERR(SEARCH({"Process","Command","Script","WMI","Module","Pipe","Service"},AC57)))))&gt;0,"1","0")</f>
        <v>1</v>
      </c>
      <c r="AE57" s="25">
        <f>IF(AD57="1",'TOP 10 TECHNIQUES'!C$15,0)</f>
        <v>0.19800000000000001</v>
      </c>
      <c r="AF57" s="25" t="str" cm="1">
        <f t="array" ref="AF57">IF(SUMPRODUCT(--(NOT(ISERR(SEARCH({"Network","Firewall"},AC57)))))&gt;0,"1","0")</f>
        <v>0</v>
      </c>
      <c r="AG57" s="25">
        <f>IF(AF57="1",'TOP 10 TECHNIQUES'!C$16,0)</f>
        <v>0</v>
      </c>
      <c r="AH57" s="25" t="str" cm="1">
        <f t="array" ref="AH57">IF(SUMPRODUCT(--(NOT(ISERR(SEARCH({"File","Group","Logon","Schedule","User","Registry","Active","Application"},AC57)))))&gt;0,"1","0")</f>
        <v>1</v>
      </c>
      <c r="AI57" s="25">
        <f>IF(AH57="1",'TOP 10 TECHNIQUES'!C$17,0)</f>
        <v>0.13200000000000001</v>
      </c>
      <c r="AJ57" s="25" t="str" cm="1">
        <f t="array" ref="AJ57">IF(SUMPRODUCT(--(NOT(ISERR(SEARCH({"Cloud","Cluster","Container","Image","Instance","Pod","Snapshot","Volume"},AC57)))))&gt;0,"1","0")</f>
        <v>0</v>
      </c>
      <c r="AK57" s="25">
        <f>IF(AJ57="1",'TOP 10 TECHNIQUES'!C$18,0)</f>
        <v>0</v>
      </c>
      <c r="AL57" s="25" t="str" cm="1">
        <f t="array" ref="AL57">IF(SUMPRODUCT(--(NOT(ISERR(SEARCH({"Drive","Firmware","Host","Kernel"},AC57)))))&gt;0,"1","0")</f>
        <v>0</v>
      </c>
      <c r="AM57" s="25">
        <f>IF(AL57="1",'TOP 10 TECHNIQUES'!C$19,0)</f>
        <v>0</v>
      </c>
      <c r="AN57" s="52">
        <v>0</v>
      </c>
      <c r="AO57" s="51">
        <v>0</v>
      </c>
      <c r="AP57" s="25">
        <f>parameters!$J$21*Table1[[#This Row],[TAT Utility]]+parameters!$J$22*Table1[[#This Row],[Count Utility]]</f>
        <v>1.9411886496666669E-2</v>
      </c>
      <c r="AQ57" s="25">
        <f>(Table1[[#This Row],[Total Top Att&amp;ck Score ]]-parameters!$D$19)/(parameters!$D$20-parameters!$D$19)</f>
        <v>6.4706288322222236E-2</v>
      </c>
      <c r="AR57" s="25">
        <f>IF(Table1[[#This Row],[TAT Utility (unclipped)]]&gt;1,1, IF(Table1[[#This Row],[TAT Utility (unclipped)]]&lt;0,0, Table1[[#This Row],[TAT Utility (unclipped)]]) )</f>
        <v>6.4706288322222236E-2</v>
      </c>
      <c r="AS57" s="25">
        <f>(Table1[[#This Row],[Ransomware (Total '# of ATT&amp;CK Observations)]]-parameters!$D$21)/(parameters!$D$22-parameters!$D$21)</f>
        <v>0</v>
      </c>
      <c r="AT57" s="25">
        <f>IF(Table1[[#This Row],[Count Utility (unclipped)]]&gt;1,1, IF(Table1[[#This Row],[Count Utility (unclipped)]]&lt;0,0, Table1[[#This Row],[Count Utility (unclipped)]]) )</f>
        <v>0</v>
      </c>
      <c r="AU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 spans="1:47" ht="32" x14ac:dyDescent="0.2">
      <c r="A58" s="25">
        <f>parameters!$J$21*Table1[[#This Row],[TAT Utility]]+parameters!$J$22*Table1[[#This Row],[Count Utility]]</f>
        <v>5.1252377583238098E-2</v>
      </c>
      <c r="B58" s="25">
        <f t="shared" si="0"/>
        <v>0.51252377583238096</v>
      </c>
      <c r="C58" s="25" t="s">
        <v>311</v>
      </c>
      <c r="D58" s="25" t="s">
        <v>312</v>
      </c>
      <c r="E58" s="25" t="s">
        <v>89</v>
      </c>
      <c r="F58" s="51">
        <v>1</v>
      </c>
      <c r="G58" s="51">
        <v>2</v>
      </c>
      <c r="H58" s="25">
        <f>parameters!$J$10*Table1[[#This Row],[Before Utility]]+parameters!$J$11*Table1[[#This Row],[After Utility]]</f>
        <v>0.15000000000000002</v>
      </c>
      <c r="I58">
        <f>(Table1[[#This Row],[Num. TID Before]]-parameters!$D$8)/(parameters!$D$9-parameters!$D$8)</f>
        <v>0.1</v>
      </c>
      <c r="J58">
        <f>IF(Table1[[#This Row],[Before Utility (unclipped)]]&gt;1,1, IF(Table1[[#This Row],[Before Utility (unclipped)]]&lt;0,0, Table1[[#This Row],[Before Utility (unclipped)]]))</f>
        <v>0.1</v>
      </c>
      <c r="K58">
        <f>(Table1[[#This Row],[Num. TID After]]-parameters!$D$10)/(parameters!$D$11-parameters!$D$10)</f>
        <v>0.2</v>
      </c>
      <c r="L58">
        <f>IF(Table1[[#This Row],[After Utility (unclipped)]]&gt;1,1, IF(Table1[[#This Row],[After Utility (unclipped)]]&lt;0,0, Table1[[#This Row],[After Utility (unclipped)]]))</f>
        <v>0.2</v>
      </c>
      <c r="M58" s="44">
        <v>2.189928E-2</v>
      </c>
      <c r="N58" s="51">
        <v>1</v>
      </c>
      <c r="O58" s="51">
        <v>7</v>
      </c>
      <c r="P58" s="51">
        <v>1</v>
      </c>
      <c r="Q58" s="51">
        <v>0</v>
      </c>
      <c r="R58" s="52" t="s">
        <v>313</v>
      </c>
      <c r="S58" s="51">
        <v>5</v>
      </c>
      <c r="T58" s="51" t="s">
        <v>314</v>
      </c>
      <c r="U58" s="51">
        <v>11</v>
      </c>
      <c r="V58" s="25">
        <f>parameters!$J$4*Table1[[#This Row],[Mitigations Utility]] + parameters!$J$5*Table1[[#This Row],[Detections Utility]]</f>
        <v>0.19523809523809524</v>
      </c>
      <c r="W58">
        <f>SUM(Table1[[#This Row],[Num. 800-53 (r5)]],Table1[[#This Row],[Num. CIS Controls]])</f>
        <v>16</v>
      </c>
      <c r="X58">
        <f>(Table1[[#This Row],[Total Mitigations]]-parameters!$D$2)/(parameters!$D$3-parameters!$D$2)</f>
        <v>0.29090909090909089</v>
      </c>
      <c r="Y58">
        <f>IF(Table1[[#This Row],[Mitigations Utility (unclipped)]]&gt;1,1, IF(Table1[[#This Row],[Mitigations Utility (unclipped)]]&lt;0,0, Table1[[#This Row],[Mitigations Utility (unclipped)]]) )</f>
        <v>0.29090909090909089</v>
      </c>
      <c r="Z58">
        <f>SUM(Table1[[#This Row],[Num. CAR]:[Num. Splunk]])</f>
        <v>9</v>
      </c>
      <c r="AA58">
        <f>(Table1[[#This Row],[Total Detections]]-parameters!$D$4)/(parameters!$D$5-parameters!$D$4)</f>
        <v>0.09</v>
      </c>
      <c r="AB58">
        <f>IF(Table1[[#This Row],[Detections Utility (unclipped)]]&gt;1,1, IF(Table1[[#This Row],[Detections Utility (unclipped)]]&lt;0,0, Table1[[#This Row],[Detections Utility (unclipped)]]) )</f>
        <v>0.09</v>
      </c>
      <c r="AC58" s="29" t="s">
        <v>315</v>
      </c>
      <c r="AD58" s="25" t="str" cm="1">
        <f t="array" ref="AD58">IF(SUMPRODUCT(--(NOT(ISERR(SEARCH({"Process","Command","Script","WMI","Module","Pipe","Service"},AC58)))))&gt;0,"1","0")</f>
        <v>1</v>
      </c>
      <c r="AE58" s="25">
        <f>IF(AD58="1",'TOP 10 TECHNIQUES'!C$15,0)</f>
        <v>0.19800000000000001</v>
      </c>
      <c r="AF58" s="25" t="str" cm="1">
        <f t="array" ref="AF58">IF(SUMPRODUCT(--(NOT(ISERR(SEARCH({"Network","Firewall"},AC58)))))&gt;0,"1","0")</f>
        <v>1</v>
      </c>
      <c r="AG58" s="25">
        <f>IF(AF58="1",'TOP 10 TECHNIQUES'!C$16,0)</f>
        <v>0</v>
      </c>
      <c r="AH58" s="25" t="str" cm="1">
        <f t="array" ref="AH58">IF(SUMPRODUCT(--(NOT(ISERR(SEARCH({"File","Group","Logon","Schedule","User","Registry","Active","Application"},AC58)))))&gt;0,"1","0")</f>
        <v>0</v>
      </c>
      <c r="AI58" s="25">
        <f>IF(AH58="1",'TOP 10 TECHNIQUES'!C$17,0)</f>
        <v>0</v>
      </c>
      <c r="AJ58" s="25" t="str" cm="1">
        <f t="array" ref="AJ58">IF(SUMPRODUCT(--(NOT(ISERR(SEARCH({"Cloud","Cluster","Container","Image","Instance","Pod","Snapshot","Volume"},AC58)))))&gt;0,"1","0")</f>
        <v>1</v>
      </c>
      <c r="AK58" s="25">
        <f>IF(AJ58="1",'TOP 10 TECHNIQUES'!C$18,0)</f>
        <v>0.19800000000000001</v>
      </c>
      <c r="AL58" s="25" t="str" cm="1">
        <f t="array" ref="AL58">IF(SUMPRODUCT(--(NOT(ISERR(SEARCH({"Drive","Firmware","Host","Kernel"},AC58)))))&gt;0,"1","0")</f>
        <v>0</v>
      </c>
      <c r="AM58" s="25">
        <f>IF(AL58="1",'TOP 10 TECHNIQUES'!C$19,0)</f>
        <v>0</v>
      </c>
      <c r="AN58" s="59">
        <v>0</v>
      </c>
      <c r="AO58" s="51">
        <v>0</v>
      </c>
      <c r="AP58" s="25">
        <f>parameters!$J$21*Table1[[#This Row],[TAT Utility]]+parameters!$J$22*Table1[[#This Row],[Count Utility]]</f>
        <v>5.1252377583238098E-2</v>
      </c>
      <c r="AQ58" s="25">
        <f>(Table1[[#This Row],[Total Top Att&amp;ck Score ]]-parameters!$D$19)/(parameters!$D$20-parameters!$D$19)</f>
        <v>0.17084125861079366</v>
      </c>
      <c r="AR58" s="25">
        <f>IF(Table1[[#This Row],[TAT Utility (unclipped)]]&gt;1,1, IF(Table1[[#This Row],[TAT Utility (unclipped)]]&lt;0,0, Table1[[#This Row],[TAT Utility (unclipped)]]) )</f>
        <v>0.17084125861079366</v>
      </c>
      <c r="AS58" s="25">
        <f>(Table1[[#This Row],[Ransomware (Total '# of ATT&amp;CK Observations)]]-parameters!$D$21)/(parameters!$D$22-parameters!$D$21)</f>
        <v>0</v>
      </c>
      <c r="AT58" s="25">
        <f>IF(Table1[[#This Row],[Count Utility (unclipped)]]&gt;1,1, IF(Table1[[#This Row],[Count Utility (unclipped)]]&lt;0,0, Table1[[#This Row],[Count Utility (unclipped)]]) )</f>
        <v>0</v>
      </c>
      <c r="AU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 spans="1:47" ht="64" x14ac:dyDescent="0.2">
      <c r="A59" s="25">
        <f>parameters!$J$21*Table1[[#This Row],[TAT Utility]]+parameters!$J$22*Table1[[#This Row],[Count Utility]]</f>
        <v>6.7901675340952372E-2</v>
      </c>
      <c r="B59" s="25">
        <f t="shared" si="0"/>
        <v>0.34568342007619046</v>
      </c>
      <c r="C59" s="25" t="s">
        <v>316</v>
      </c>
      <c r="D59" s="25" t="s">
        <v>317</v>
      </c>
      <c r="E59" s="25" t="s">
        <v>89</v>
      </c>
      <c r="F59" s="51">
        <v>1</v>
      </c>
      <c r="G59" s="51">
        <v>1</v>
      </c>
      <c r="H59" s="25">
        <f>parameters!$J$10*Table1[[#This Row],[Before Utility]]+parameters!$J$11*Table1[[#This Row],[After Utility]]</f>
        <v>0.1</v>
      </c>
      <c r="I59">
        <f>(Table1[[#This Row],[Num. TID Before]]-parameters!$D$8)/(parameters!$D$9-parameters!$D$8)</f>
        <v>0.1</v>
      </c>
      <c r="J59">
        <f>IF(Table1[[#This Row],[Before Utility (unclipped)]]&gt;1,1, IF(Table1[[#This Row],[Before Utility (unclipped)]]&lt;0,0, Table1[[#This Row],[Before Utility (unclipped)]]))</f>
        <v>0.1</v>
      </c>
      <c r="K59">
        <f>(Table1[[#This Row],[Num. TID After]]-parameters!$D$10)/(parameters!$D$11-parameters!$D$10)</f>
        <v>0.1</v>
      </c>
      <c r="L59">
        <f>IF(Table1[[#This Row],[After Utility (unclipped)]]&gt;1,1, IF(Table1[[#This Row],[After Utility (unclipped)]]&lt;0,0, Table1[[#This Row],[After Utility (unclipped)]]))</f>
        <v>0.1</v>
      </c>
      <c r="M59" s="44">
        <v>2.1470699999999999E-2</v>
      </c>
      <c r="N59" s="51">
        <v>0</v>
      </c>
      <c r="O59" s="51">
        <v>3</v>
      </c>
      <c r="P59" s="51">
        <v>3</v>
      </c>
      <c r="Q59" s="51">
        <v>0</v>
      </c>
      <c r="R59" s="52" t="s">
        <v>318</v>
      </c>
      <c r="S59" s="51">
        <v>2</v>
      </c>
      <c r="T59" s="52" t="s">
        <v>319</v>
      </c>
      <c r="U59" s="51">
        <v>6</v>
      </c>
      <c r="V59" s="25">
        <f>parameters!$J$4*Table1[[#This Row],[Mitigations Utility]] + parameters!$J$5*Table1[[#This Row],[Detections Utility]]</f>
        <v>0.10476190476190476</v>
      </c>
      <c r="W59">
        <f>SUM(Table1[[#This Row],[Num. 800-53 (r5)]],Table1[[#This Row],[Num. CIS Controls]])</f>
        <v>8</v>
      </c>
      <c r="X59">
        <f>(Table1[[#This Row],[Total Mitigations]]-parameters!$D$2)/(parameters!$D$3-parameters!$D$2)</f>
        <v>0.14545454545454545</v>
      </c>
      <c r="Y59">
        <f>IF(Table1[[#This Row],[Mitigations Utility (unclipped)]]&gt;1,1, IF(Table1[[#This Row],[Mitigations Utility (unclipped)]]&lt;0,0, Table1[[#This Row],[Mitigations Utility (unclipped)]]) )</f>
        <v>0.14545454545454545</v>
      </c>
      <c r="Z59">
        <f>SUM(Table1[[#This Row],[Num. CAR]:[Num. Splunk]])</f>
        <v>6</v>
      </c>
      <c r="AA59">
        <f>(Table1[[#This Row],[Total Detections]]-parameters!$D$4)/(parameters!$D$5-parameters!$D$4)</f>
        <v>0.06</v>
      </c>
      <c r="AB59">
        <f>IF(Table1[[#This Row],[Detections Utility (unclipped)]]&gt;1,1, IF(Table1[[#This Row],[Detections Utility (unclipped)]]&lt;0,0, Table1[[#This Row],[Detections Utility (unclipped)]]) )</f>
        <v>0.06</v>
      </c>
      <c r="AC59" s="29" t="s">
        <v>320</v>
      </c>
      <c r="AD59" s="25" t="str" cm="1">
        <f t="array" ref="AD59">IF(SUMPRODUCT(--(NOT(ISERR(SEARCH({"Process","Command","Script","WMI","Module","Pipe","Service"},AC59)))))&gt;0,"1","0")</f>
        <v>1</v>
      </c>
      <c r="AE59" s="25">
        <f>IF(AD59="1",'TOP 10 TECHNIQUES'!C$15,0)</f>
        <v>0.19800000000000001</v>
      </c>
      <c r="AF59" s="25" t="str" cm="1">
        <f t="array" ref="AF59">IF(SUMPRODUCT(--(NOT(ISERR(SEARCH({"Network","Firewall"},AC59)))))&gt;0,"1","0")</f>
        <v>0</v>
      </c>
      <c r="AG59" s="25">
        <f>IF(AF59="1",'TOP 10 TECHNIQUES'!C$16,0)</f>
        <v>0</v>
      </c>
      <c r="AH59" s="25" t="str" cm="1">
        <f t="array" ref="AH59">IF(SUMPRODUCT(--(NOT(ISERR(SEARCH({"File","Group","Logon","Schedule","User","Registry","Active","Application"},AC59)))))&gt;0,"1","0")</f>
        <v>1</v>
      </c>
      <c r="AI59" s="25">
        <f>IF(AH59="1",'TOP 10 TECHNIQUES'!C$17,0)</f>
        <v>0.13200000000000001</v>
      </c>
      <c r="AJ59" s="25" t="str" cm="1">
        <f t="array" ref="AJ59">IF(SUMPRODUCT(--(NOT(ISERR(SEARCH({"Cloud","Cluster","Container","Image","Instance","Pod","Snapshot","Volume"},AC59)))))&gt;0,"1","0")</f>
        <v>1</v>
      </c>
      <c r="AK59" s="25">
        <f>IF(AJ59="1",'TOP 10 TECHNIQUES'!C$18,0)</f>
        <v>0.19800000000000001</v>
      </c>
      <c r="AL59" s="25" t="str" cm="1">
        <f t="array" ref="AL59">IF(SUMPRODUCT(--(NOT(ISERR(SEARCH({"Drive","Firmware","Host","Kernel"},AC59)))))&gt;0,"1","0")</f>
        <v>0</v>
      </c>
      <c r="AM59" s="25">
        <f>IF(AL59="1",'TOP 10 TECHNIQUES'!C$19,0)</f>
        <v>0</v>
      </c>
      <c r="AN59" s="52">
        <v>1</v>
      </c>
      <c r="AO59" s="51">
        <v>1</v>
      </c>
      <c r="AP59" s="25">
        <f>parameters!$J$21*Table1[[#This Row],[TAT Utility]]+parameters!$J$22*Table1[[#This Row],[Count Utility]]</f>
        <v>6.7901675340952372E-2</v>
      </c>
      <c r="AQ59" s="25">
        <f>(Table1[[#This Row],[Total Top Att&amp;ck Score ]]-parameters!$D$19)/(parameters!$D$20-parameters!$D$19)</f>
        <v>0.11522780669206349</v>
      </c>
      <c r="AR59" s="25">
        <f>IF(Table1[[#This Row],[TAT Utility (unclipped)]]&gt;1,1, IF(Table1[[#This Row],[TAT Utility (unclipped)]]&lt;0,0, Table1[[#This Row],[TAT Utility (unclipped)]]) )</f>
        <v>0.11522780669206349</v>
      </c>
      <c r="AS59" s="25">
        <f>(Table1[[#This Row],[Ransomware (Total '# of ATT&amp;CK Observations)]]-parameters!$D$21)/(parameters!$D$22-parameters!$D$21)</f>
        <v>4.7619047619047616E-2</v>
      </c>
      <c r="AT59" s="25">
        <f>IF(Table1[[#This Row],[Count Utility (unclipped)]]&gt;1,1, IF(Table1[[#This Row],[Count Utility (unclipped)]]&lt;0,0, Table1[[#This Row],[Count Utility (unclipped)]]) )</f>
        <v>4.7619047619047616E-2</v>
      </c>
      <c r="AU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 spans="1:47" ht="48" x14ac:dyDescent="0.2">
      <c r="A60" s="25">
        <f>parameters!$J$21*Table1[[#This Row],[TAT Utility]]+parameters!$J$22*Table1[[#This Row],[Count Utility]]</f>
        <v>0.16695889518666668</v>
      </c>
      <c r="B60" s="25">
        <f t="shared" si="0"/>
        <v>0.33625561853333336</v>
      </c>
      <c r="C60" s="25" t="s">
        <v>321</v>
      </c>
      <c r="D60" s="25" t="s">
        <v>322</v>
      </c>
      <c r="E60" s="25" t="s">
        <v>89</v>
      </c>
      <c r="F60" s="51">
        <v>1</v>
      </c>
      <c r="G60" s="51">
        <v>1</v>
      </c>
      <c r="H60" s="25">
        <f>parameters!$J$10*Table1[[#This Row],[Before Utility]]+parameters!$J$11*Table1[[#This Row],[After Utility]]</f>
        <v>0.1</v>
      </c>
      <c r="I60">
        <f>(Table1[[#This Row],[Num. TID Before]]-parameters!$D$8)/(parameters!$D$9-parameters!$D$8)</f>
        <v>0.1</v>
      </c>
      <c r="J60">
        <f>IF(Table1[[#This Row],[Before Utility (unclipped)]]&gt;1,1, IF(Table1[[#This Row],[Before Utility (unclipped)]]&lt;0,0, Table1[[#This Row],[Before Utility (unclipped)]]))</f>
        <v>0.1</v>
      </c>
      <c r="K60">
        <f>(Table1[[#This Row],[Num. TID After]]-parameters!$D$10)/(parameters!$D$11-parameters!$D$10)</f>
        <v>0.1</v>
      </c>
      <c r="L60">
        <f>IF(Table1[[#This Row],[After Utility (unclipped)]]&gt;1,1, IF(Table1[[#This Row],[After Utility (unclipped)]]&lt;0,0, Table1[[#This Row],[After Utility (unclipped)]]))</f>
        <v>0.1</v>
      </c>
      <c r="M60" s="44">
        <v>1.9490440000000001E-2</v>
      </c>
      <c r="N60" s="51">
        <v>1</v>
      </c>
      <c r="O60" s="51">
        <v>8</v>
      </c>
      <c r="P60" s="51">
        <v>4</v>
      </c>
      <c r="Q60" s="51">
        <v>15</v>
      </c>
      <c r="R60" s="51"/>
      <c r="S60" s="51">
        <v>0</v>
      </c>
      <c r="T60" s="51"/>
      <c r="U60" s="51">
        <v>0</v>
      </c>
      <c r="V60" s="25">
        <f>parameters!$J$4*Table1[[#This Row],[Mitigations Utility]] + parameters!$J$5*Table1[[#This Row],[Detections Utility]]</f>
        <v>0.13333333333333333</v>
      </c>
      <c r="W60">
        <f>SUM(Table1[[#This Row],[Num. 800-53 (r5)]],Table1[[#This Row],[Num. CIS Controls]])</f>
        <v>0</v>
      </c>
      <c r="X60">
        <f>(Table1[[#This Row],[Total Mitigations]]-parameters!$D$2)/(parameters!$D$3-parameters!$D$2)</f>
        <v>0</v>
      </c>
      <c r="Y60">
        <f>IF(Table1[[#This Row],[Mitigations Utility (unclipped)]]&gt;1,1, IF(Table1[[#This Row],[Mitigations Utility (unclipped)]]&lt;0,0, Table1[[#This Row],[Mitigations Utility (unclipped)]]) )</f>
        <v>0</v>
      </c>
      <c r="Z60">
        <f>SUM(Table1[[#This Row],[Num. CAR]:[Num. Splunk]])</f>
        <v>28</v>
      </c>
      <c r="AA60">
        <f>(Table1[[#This Row],[Total Detections]]-parameters!$D$4)/(parameters!$D$5-parameters!$D$4)</f>
        <v>0.28000000000000003</v>
      </c>
      <c r="AB60">
        <f>IF(Table1[[#This Row],[Detections Utility (unclipped)]]&gt;1,1, IF(Table1[[#This Row],[Detections Utility (unclipped)]]&lt;0,0, Table1[[#This Row],[Detections Utility (unclipped)]]) )</f>
        <v>0.28000000000000003</v>
      </c>
      <c r="AC60" s="29" t="s">
        <v>323</v>
      </c>
      <c r="AD60" s="25" t="str" cm="1">
        <f t="array" ref="AD60">IF(SUMPRODUCT(--(NOT(ISERR(SEARCH({"Process","Command","Script","WMI","Module","Pipe","Service"},AC60)))))&gt;0,"1","0")</f>
        <v>1</v>
      </c>
      <c r="AE60" s="25">
        <f>IF(AD60="1",'TOP 10 TECHNIQUES'!C$15,0)</f>
        <v>0.19800000000000001</v>
      </c>
      <c r="AF60" s="25" t="str" cm="1">
        <f t="array" ref="AF60">IF(SUMPRODUCT(--(NOT(ISERR(SEARCH({"Network","Firewall"},AC60)))))&gt;0,"1","0")</f>
        <v>1</v>
      </c>
      <c r="AG60" s="25">
        <f>IF(AF60="1",'TOP 10 TECHNIQUES'!C$16,0)</f>
        <v>0</v>
      </c>
      <c r="AH60" s="25" t="str" cm="1">
        <f t="array" ref="AH60">IF(SUMPRODUCT(--(NOT(ISERR(SEARCH({"File","Group","Logon","Schedule","User","Registry","Active","Application"},AC60)))))&gt;0,"1","0")</f>
        <v>1</v>
      </c>
      <c r="AI60" s="25">
        <f>IF(AH60="1",'TOP 10 TECHNIQUES'!C$17,0)</f>
        <v>0.13200000000000001</v>
      </c>
      <c r="AJ60" s="25" t="str" cm="1">
        <f t="array" ref="AJ60">IF(SUMPRODUCT(--(NOT(ISERR(SEARCH({"Cloud","Cluster","Container","Image","Instance","Pod","Snapshot","Volume"},AC60)))))&gt;0,"1","0")</f>
        <v>0</v>
      </c>
      <c r="AK60" s="25">
        <f>IF(AJ60="1",'TOP 10 TECHNIQUES'!C$18,0)</f>
        <v>0</v>
      </c>
      <c r="AL60" s="25" t="str" cm="1">
        <f t="array" ref="AL60">IF(SUMPRODUCT(--(NOT(ISERR(SEARCH({"Drive","Firmware","Host","Kernel"},AC60)))))&gt;0,"1","0")</f>
        <v>0</v>
      </c>
      <c r="AM60" s="25">
        <f>IF(AL60="1",'TOP 10 TECHNIQUES'!C$19,0)</f>
        <v>0</v>
      </c>
      <c r="AN60" s="59">
        <v>4</v>
      </c>
      <c r="AO60" s="51">
        <v>1</v>
      </c>
      <c r="AP60" s="25">
        <f>parameters!$J$21*Table1[[#This Row],[TAT Utility]]+parameters!$J$22*Table1[[#This Row],[Count Utility]]</f>
        <v>0.16695889518666668</v>
      </c>
      <c r="AQ60" s="25">
        <f>(Table1[[#This Row],[Total Top Att&amp;ck Score ]]-parameters!$D$19)/(parameters!$D$20-parameters!$D$19)</f>
        <v>0.11208520617777779</v>
      </c>
      <c r="AR60" s="25">
        <f>IF(Table1[[#This Row],[TAT Utility (unclipped)]]&gt;1,1, IF(Table1[[#This Row],[TAT Utility (unclipped)]]&lt;0,0, Table1[[#This Row],[TAT Utility (unclipped)]]) )</f>
        <v>0.11208520617777779</v>
      </c>
      <c r="AS60" s="25">
        <f>(Table1[[#This Row],[Ransomware (Total '# of ATT&amp;CK Observations)]]-parameters!$D$21)/(parameters!$D$22-parameters!$D$21)</f>
        <v>0.19047619047619047</v>
      </c>
      <c r="AT60" s="25">
        <f>IF(Table1[[#This Row],[Count Utility (unclipped)]]&gt;1,1, IF(Table1[[#This Row],[Count Utility (unclipped)]]&lt;0,0, Table1[[#This Row],[Count Utility (unclipped)]]) )</f>
        <v>0.19047619047619047</v>
      </c>
      <c r="AU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1" spans="1:47" ht="32" x14ac:dyDescent="0.2">
      <c r="A61" s="25">
        <f>parameters!$J$21*Table1[[#This Row],[TAT Utility]]+parameters!$J$22*Table1[[#This Row],[Count Utility]]</f>
        <v>5.4793724971047619E-2</v>
      </c>
      <c r="B61" s="25">
        <f t="shared" si="0"/>
        <v>0.21460391637714288</v>
      </c>
      <c r="C61" s="25" t="s">
        <v>324</v>
      </c>
      <c r="D61" s="25" t="s">
        <v>325</v>
      </c>
      <c r="E61" s="25" t="s">
        <v>89</v>
      </c>
      <c r="F61" s="51">
        <v>1</v>
      </c>
      <c r="G61" s="51">
        <v>1</v>
      </c>
      <c r="H61" s="25">
        <f>parameters!$J$10*Table1[[#This Row],[Before Utility]]+parameters!$J$11*Table1[[#This Row],[After Utility]]</f>
        <v>0.1</v>
      </c>
      <c r="I61">
        <f>(Table1[[#This Row],[Num. TID Before]]-parameters!$D$8)/(parameters!$D$9-parameters!$D$8)</f>
        <v>0.1</v>
      </c>
      <c r="J61">
        <f>IF(Table1[[#This Row],[Before Utility (unclipped)]]&gt;1,1, IF(Table1[[#This Row],[Before Utility (unclipped)]]&lt;0,0, Table1[[#This Row],[Before Utility (unclipped)]]))</f>
        <v>0.1</v>
      </c>
      <c r="K61">
        <f>(Table1[[#This Row],[Num. TID After]]-parameters!$D$10)/(parameters!$D$11-parameters!$D$10)</f>
        <v>0.1</v>
      </c>
      <c r="L61">
        <f>IF(Table1[[#This Row],[After Utility (unclipped)]]&gt;1,1, IF(Table1[[#This Row],[After Utility (unclipped)]]&lt;0,0, Table1[[#This Row],[After Utility (unclipped)]]))</f>
        <v>0.1</v>
      </c>
      <c r="M61" s="44">
        <v>1.8150860000000001E-2</v>
      </c>
      <c r="N61" s="51">
        <v>0</v>
      </c>
      <c r="O61" s="51">
        <v>14</v>
      </c>
      <c r="P61" s="51">
        <v>0</v>
      </c>
      <c r="Q61" s="51">
        <v>1</v>
      </c>
      <c r="R61" s="51"/>
      <c r="S61" s="51">
        <v>0</v>
      </c>
      <c r="T61" s="51"/>
      <c r="U61" s="51">
        <v>0</v>
      </c>
      <c r="V61" s="25">
        <f>parameters!$J$4*Table1[[#This Row],[Mitigations Utility]] + parameters!$J$5*Table1[[#This Row],[Detections Utility]]</f>
        <v>7.1428571428571425E-2</v>
      </c>
      <c r="W61">
        <f>SUM(Table1[[#This Row],[Num. 800-53 (r5)]],Table1[[#This Row],[Num. CIS Controls]])</f>
        <v>0</v>
      </c>
      <c r="X61">
        <f>(Table1[[#This Row],[Total Mitigations]]-parameters!$D$2)/(parameters!$D$3-parameters!$D$2)</f>
        <v>0</v>
      </c>
      <c r="Y61">
        <f>IF(Table1[[#This Row],[Mitigations Utility (unclipped)]]&gt;1,1, IF(Table1[[#This Row],[Mitigations Utility (unclipped)]]&lt;0,0, Table1[[#This Row],[Mitigations Utility (unclipped)]]) )</f>
        <v>0</v>
      </c>
      <c r="Z61">
        <f>SUM(Table1[[#This Row],[Num. CAR]:[Num. Splunk]])</f>
        <v>15</v>
      </c>
      <c r="AA61">
        <f>(Table1[[#This Row],[Total Detections]]-parameters!$D$4)/(parameters!$D$5-parameters!$D$4)</f>
        <v>0.15</v>
      </c>
      <c r="AB61">
        <f>IF(Table1[[#This Row],[Detections Utility (unclipped)]]&gt;1,1, IF(Table1[[#This Row],[Detections Utility (unclipped)]]&lt;0,0, Table1[[#This Row],[Detections Utility (unclipped)]]) )</f>
        <v>0.15</v>
      </c>
      <c r="AC61" s="29" t="s">
        <v>183</v>
      </c>
      <c r="AD61" s="25" t="str" cm="1">
        <f t="array" ref="AD61">IF(SUMPRODUCT(--(NOT(ISERR(SEARCH({"Process","Command","Script","WMI","Module","Pipe","Service"},AC61)))))&gt;0,"1","0")</f>
        <v>0</v>
      </c>
      <c r="AE61" s="25">
        <f>IF(AD61="1",'TOP 10 TECHNIQUES'!C$15,0)</f>
        <v>0</v>
      </c>
      <c r="AF61" s="25" t="str" cm="1">
        <f t="array" ref="AF61">IF(SUMPRODUCT(--(NOT(ISERR(SEARCH({"Network","Firewall"},AC61)))))&gt;0,"1","0")</f>
        <v>0</v>
      </c>
      <c r="AG61" s="25">
        <f>IF(AF61="1",'TOP 10 TECHNIQUES'!C$16,0)</f>
        <v>0</v>
      </c>
      <c r="AH61" s="25" t="str" cm="1">
        <f t="array" ref="AH61">IF(SUMPRODUCT(--(NOT(ISERR(SEARCH({"File","Group","Logon","Schedule","User","Registry","Active","Application"},AC61)))))&gt;0,"1","0")</f>
        <v>1</v>
      </c>
      <c r="AI61" s="25">
        <f>IF(AH61="1",'TOP 10 TECHNIQUES'!C$17,0)</f>
        <v>0.13200000000000001</v>
      </c>
      <c r="AJ61" s="25" t="str" cm="1">
        <f t="array" ref="AJ61">IF(SUMPRODUCT(--(NOT(ISERR(SEARCH({"Cloud","Cluster","Container","Image","Instance","Pod","Snapshot","Volume"},AC61)))))&gt;0,"1","0")</f>
        <v>0</v>
      </c>
      <c r="AK61" s="25">
        <f>IF(AJ61="1",'TOP 10 TECHNIQUES'!C$18,0)</f>
        <v>0</v>
      </c>
      <c r="AL61" s="25" t="str" cm="1">
        <f t="array" ref="AL61">IF(SUMPRODUCT(--(NOT(ISERR(SEARCH({"Drive","Firmware","Host","Kernel"},AC61)))))&gt;0,"1","0")</f>
        <v>0</v>
      </c>
      <c r="AM61" s="25">
        <f>IF(AL61="1",'TOP 10 TECHNIQUES'!C$19,0)</f>
        <v>0</v>
      </c>
      <c r="AN61" s="52">
        <v>1</v>
      </c>
      <c r="AO61" s="51">
        <v>1</v>
      </c>
      <c r="AP61" s="25">
        <f>parameters!$J$21*Table1[[#This Row],[TAT Utility]]+parameters!$J$22*Table1[[#This Row],[Count Utility]]</f>
        <v>5.4793724971047619E-2</v>
      </c>
      <c r="AQ61" s="25">
        <f>(Table1[[#This Row],[Total Top Att&amp;ck Score ]]-parameters!$D$19)/(parameters!$D$20-parameters!$D$19)</f>
        <v>7.1534638792380964E-2</v>
      </c>
      <c r="AR61" s="25">
        <f>IF(Table1[[#This Row],[TAT Utility (unclipped)]]&gt;1,1, IF(Table1[[#This Row],[TAT Utility (unclipped)]]&lt;0,0, Table1[[#This Row],[TAT Utility (unclipped)]]) )</f>
        <v>7.1534638792380964E-2</v>
      </c>
      <c r="AS61" s="25">
        <f>(Table1[[#This Row],[Ransomware (Total '# of ATT&amp;CK Observations)]]-parameters!$D$21)/(parameters!$D$22-parameters!$D$21)</f>
        <v>4.7619047619047616E-2</v>
      </c>
      <c r="AT61" s="25">
        <f>IF(Table1[[#This Row],[Count Utility (unclipped)]]&gt;1,1, IF(Table1[[#This Row],[Count Utility (unclipped)]]&lt;0,0, Table1[[#This Row],[Count Utility (unclipped)]]) )</f>
        <v>4.7619047619047616E-2</v>
      </c>
      <c r="AU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2" spans="1:47" ht="64" x14ac:dyDescent="0.2">
      <c r="A62" s="25">
        <f>parameters!$J$21*Table1[[#This Row],[TAT Utility]]+parameters!$J$22*Table1[[#This Row],[Count Utility]]</f>
        <v>0.11942250797333334</v>
      </c>
      <c r="B62" s="25">
        <f t="shared" si="0"/>
        <v>0.52755841306666673</v>
      </c>
      <c r="C62" s="25" t="s">
        <v>326</v>
      </c>
      <c r="D62" s="25" t="s">
        <v>327</v>
      </c>
      <c r="E62" s="25" t="s">
        <v>89</v>
      </c>
      <c r="F62" s="51">
        <v>1</v>
      </c>
      <c r="G62" s="51">
        <v>1</v>
      </c>
      <c r="H62" s="25">
        <f>parameters!$J$10*Table1[[#This Row],[Before Utility]]+parameters!$J$11*Table1[[#This Row],[After Utility]]</f>
        <v>0.1</v>
      </c>
      <c r="I62">
        <f>(Table1[[#This Row],[Num. TID Before]]-parameters!$D$8)/(parameters!$D$9-parameters!$D$8)</f>
        <v>0.1</v>
      </c>
      <c r="J62">
        <f>IF(Table1[[#This Row],[Before Utility (unclipped)]]&gt;1,1, IF(Table1[[#This Row],[Before Utility (unclipped)]]&lt;0,0, Table1[[#This Row],[Before Utility (unclipped)]]))</f>
        <v>0.1</v>
      </c>
      <c r="K62">
        <f>(Table1[[#This Row],[Num. TID After]]-parameters!$D$10)/(parameters!$D$11-parameters!$D$10)</f>
        <v>0.1</v>
      </c>
      <c r="L62">
        <f>IF(Table1[[#This Row],[After Utility (unclipped)]]&gt;1,1, IF(Table1[[#This Row],[After Utility (unclipped)]]&lt;0,0, Table1[[#This Row],[After Utility (unclipped)]]))</f>
        <v>0.1</v>
      </c>
      <c r="M62" s="44">
        <v>1.5708079999999999E-2</v>
      </c>
      <c r="N62" s="51">
        <v>2</v>
      </c>
      <c r="O62" s="51">
        <v>7</v>
      </c>
      <c r="P62" s="51">
        <v>0</v>
      </c>
      <c r="Q62" s="51">
        <v>2</v>
      </c>
      <c r="R62" s="52" t="s">
        <v>328</v>
      </c>
      <c r="S62" s="51">
        <v>13</v>
      </c>
      <c r="T62" s="51" t="s">
        <v>329</v>
      </c>
      <c r="U62" s="51">
        <v>11</v>
      </c>
      <c r="V62" s="25">
        <f>parameters!$J$4*Table1[[#This Row],[Mitigations Utility]] + parameters!$J$5*Table1[[#This Row],[Detections Utility]]</f>
        <v>0.28095238095238095</v>
      </c>
      <c r="W62">
        <f>SUM(Table1[[#This Row],[Num. 800-53 (r5)]],Table1[[#This Row],[Num. CIS Controls]])</f>
        <v>24</v>
      </c>
      <c r="X62">
        <f>(Table1[[#This Row],[Total Mitigations]]-parameters!$D$2)/(parameters!$D$3-parameters!$D$2)</f>
        <v>0.43636363636363634</v>
      </c>
      <c r="Y62">
        <f>IF(Table1[[#This Row],[Mitigations Utility (unclipped)]]&gt;1,1, IF(Table1[[#This Row],[Mitigations Utility (unclipped)]]&lt;0,0, Table1[[#This Row],[Mitigations Utility (unclipped)]]) )</f>
        <v>0.43636363636363634</v>
      </c>
      <c r="Z62">
        <f>SUM(Table1[[#This Row],[Num. CAR]:[Num. Splunk]])</f>
        <v>11</v>
      </c>
      <c r="AA62">
        <f>(Table1[[#This Row],[Total Detections]]-parameters!$D$4)/(parameters!$D$5-parameters!$D$4)</f>
        <v>0.11</v>
      </c>
      <c r="AB62">
        <f>IF(Table1[[#This Row],[Detections Utility (unclipped)]]&gt;1,1, IF(Table1[[#This Row],[Detections Utility (unclipped)]]&lt;0,0, Table1[[#This Row],[Detections Utility (unclipped)]]) )</f>
        <v>0.11</v>
      </c>
      <c r="AC62" s="29" t="s">
        <v>107</v>
      </c>
      <c r="AD62" s="25" t="str" cm="1">
        <f t="array" ref="AD62">IF(SUMPRODUCT(--(NOT(ISERR(SEARCH({"Process","Command","Script","WMI","Module","Pipe","Service"},AC62)))))&gt;0,"1","0")</f>
        <v>1</v>
      </c>
      <c r="AE62" s="25">
        <f>IF(AD62="1",'TOP 10 TECHNIQUES'!C$15,0)</f>
        <v>0.19800000000000001</v>
      </c>
      <c r="AF62" s="25" t="str" cm="1">
        <f t="array" ref="AF62">IF(SUMPRODUCT(--(NOT(ISERR(SEARCH({"Network","Firewall"},AC62)))))&gt;0,"1","0")</f>
        <v>1</v>
      </c>
      <c r="AG62" s="25">
        <f>IF(AF62="1",'TOP 10 TECHNIQUES'!C$16,0)</f>
        <v>0</v>
      </c>
      <c r="AH62" s="25" t="str" cm="1">
        <f t="array" ref="AH62">IF(SUMPRODUCT(--(NOT(ISERR(SEARCH({"File","Group","Logon","Schedule","User","Registry","Active","Application"},AC62)))))&gt;0,"1","0")</f>
        <v>1</v>
      </c>
      <c r="AI62" s="25">
        <f>IF(AH62="1",'TOP 10 TECHNIQUES'!C$17,0)</f>
        <v>0.13200000000000001</v>
      </c>
      <c r="AJ62" s="25" t="str" cm="1">
        <f t="array" ref="AJ62">IF(SUMPRODUCT(--(NOT(ISERR(SEARCH({"Cloud","Cluster","Container","Image","Instance","Pod","Snapshot","Volume"},AC62)))))&gt;0,"1","0")</f>
        <v>0</v>
      </c>
      <c r="AK62" s="25">
        <f>IF(AJ62="1",'TOP 10 TECHNIQUES'!C$18,0)</f>
        <v>0</v>
      </c>
      <c r="AL62" s="25" t="str" cm="1">
        <f t="array" ref="AL62">IF(SUMPRODUCT(--(NOT(ISERR(SEARCH({"Drive","Firmware","Host","Kernel"},AC62)))))&gt;0,"1","0")</f>
        <v>0</v>
      </c>
      <c r="AM62" s="25">
        <f>IF(AL62="1",'TOP 10 TECHNIQUES'!C$19,0)</f>
        <v>0</v>
      </c>
      <c r="AN62" s="59">
        <v>2</v>
      </c>
      <c r="AO62" s="51">
        <v>1</v>
      </c>
      <c r="AP62" s="25">
        <f>parameters!$J$21*Table1[[#This Row],[TAT Utility]]+parameters!$J$22*Table1[[#This Row],[Count Utility]]</f>
        <v>0.11942250797333334</v>
      </c>
      <c r="AQ62" s="25">
        <f>(Table1[[#This Row],[Total Top Att&amp;ck Score ]]-parameters!$D$19)/(parameters!$D$20-parameters!$D$19)</f>
        <v>0.17585280435555559</v>
      </c>
      <c r="AR62" s="25">
        <f>IF(Table1[[#This Row],[TAT Utility (unclipped)]]&gt;1,1, IF(Table1[[#This Row],[TAT Utility (unclipped)]]&lt;0,0, Table1[[#This Row],[TAT Utility (unclipped)]]) )</f>
        <v>0.17585280435555559</v>
      </c>
      <c r="AS62" s="25">
        <f>(Table1[[#This Row],[Ransomware (Total '# of ATT&amp;CK Observations)]]-parameters!$D$21)/(parameters!$D$22-parameters!$D$21)</f>
        <v>9.5238095238095233E-2</v>
      </c>
      <c r="AT62" s="25">
        <f>IF(Table1[[#This Row],[Count Utility (unclipped)]]&gt;1,1, IF(Table1[[#This Row],[Count Utility (unclipped)]]&lt;0,0, Table1[[#This Row],[Count Utility (unclipped)]]) )</f>
        <v>9.5238095238095233E-2</v>
      </c>
      <c r="AU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3" spans="1:47" ht="64" x14ac:dyDescent="0.2">
      <c r="A63" s="25">
        <f>parameters!$J$21*Table1[[#This Row],[TAT Utility]]+parameters!$J$22*Table1[[#This Row],[Count Utility]]</f>
        <v>7.6176290930000001E-2</v>
      </c>
      <c r="B63" s="25">
        <f t="shared" si="0"/>
        <v>0.76176290930000001</v>
      </c>
      <c r="C63" s="25" t="s">
        <v>330</v>
      </c>
      <c r="D63" s="25" t="s">
        <v>331</v>
      </c>
      <c r="E63" s="25" t="s">
        <v>89</v>
      </c>
      <c r="F63" s="51">
        <v>3</v>
      </c>
      <c r="G63" s="51">
        <v>3</v>
      </c>
      <c r="H63" s="25">
        <f>parameters!$J$10*Table1[[#This Row],[Before Utility]]+parameters!$J$11*Table1[[#This Row],[After Utility]]</f>
        <v>0.3</v>
      </c>
      <c r="I63">
        <f>(Table1[[#This Row],[Num. TID Before]]-parameters!$D$8)/(parameters!$D$9-parameters!$D$8)</f>
        <v>0.3</v>
      </c>
      <c r="J63">
        <f>IF(Table1[[#This Row],[Before Utility (unclipped)]]&gt;1,1, IF(Table1[[#This Row],[Before Utility (unclipped)]]&lt;0,0, Table1[[#This Row],[Before Utility (unclipped)]]))</f>
        <v>0.3</v>
      </c>
      <c r="K63">
        <f>(Table1[[#This Row],[Num. TID After]]-parameters!$D$10)/(parameters!$D$11-parameters!$D$10)</f>
        <v>0.3</v>
      </c>
      <c r="L63">
        <f>IF(Table1[[#This Row],[After Utility (unclipped)]]&gt;1,1, IF(Table1[[#This Row],[After Utility (unclipped)]]&lt;0,0, Table1[[#This Row],[After Utility (unclipped)]]))</f>
        <v>0.3</v>
      </c>
      <c r="M63" s="44">
        <v>1.561121E-2</v>
      </c>
      <c r="N63" s="51">
        <v>0</v>
      </c>
      <c r="O63" s="51">
        <v>0</v>
      </c>
      <c r="P63" s="51">
        <v>2</v>
      </c>
      <c r="Q63" s="51">
        <v>0</v>
      </c>
      <c r="R63" s="52" t="s">
        <v>332</v>
      </c>
      <c r="S63" s="51">
        <v>7</v>
      </c>
      <c r="T63" s="52" t="s">
        <v>333</v>
      </c>
      <c r="U63" s="51">
        <v>19</v>
      </c>
      <c r="V63" s="25">
        <f>parameters!$J$4*Table1[[#This Row],[Mitigations Utility]] + parameters!$J$5*Table1[[#This Row],[Detections Utility]]</f>
        <v>0.25714285714285717</v>
      </c>
      <c r="W63">
        <f>SUM(Table1[[#This Row],[Num. 800-53 (r5)]],Table1[[#This Row],[Num. CIS Controls]])</f>
        <v>26</v>
      </c>
      <c r="X63">
        <f>(Table1[[#This Row],[Total Mitigations]]-parameters!$D$2)/(parameters!$D$3-parameters!$D$2)</f>
        <v>0.47272727272727272</v>
      </c>
      <c r="Y63">
        <f>IF(Table1[[#This Row],[Mitigations Utility (unclipped)]]&gt;1,1, IF(Table1[[#This Row],[Mitigations Utility (unclipped)]]&lt;0,0, Table1[[#This Row],[Mitigations Utility (unclipped)]]) )</f>
        <v>0.47272727272727272</v>
      </c>
      <c r="Z63">
        <f>SUM(Table1[[#This Row],[Num. CAR]:[Num. Splunk]])</f>
        <v>2</v>
      </c>
      <c r="AA63">
        <f>(Table1[[#This Row],[Total Detections]]-parameters!$D$4)/(parameters!$D$5-parameters!$D$4)</f>
        <v>0.02</v>
      </c>
      <c r="AB63">
        <f>IF(Table1[[#This Row],[Detections Utility (unclipped)]]&gt;1,1, IF(Table1[[#This Row],[Detections Utility (unclipped)]]&lt;0,0, Table1[[#This Row],[Detections Utility (unclipped)]]) )</f>
        <v>0.02</v>
      </c>
      <c r="AC63" s="29" t="s">
        <v>334</v>
      </c>
      <c r="AD63" s="25" t="str" cm="1">
        <f t="array" ref="AD63">IF(SUMPRODUCT(--(NOT(ISERR(SEARCH({"Process","Command","Script","WMI","Module","Pipe","Service"},AC63)))))&gt;0,"1","0")</f>
        <v>1</v>
      </c>
      <c r="AE63" s="25">
        <f>IF(AD63="1",'TOP 10 TECHNIQUES'!C$15,0)</f>
        <v>0.19800000000000001</v>
      </c>
      <c r="AF63" s="25" t="str" cm="1">
        <f t="array" ref="AF63">IF(SUMPRODUCT(--(NOT(ISERR(SEARCH({"Network","Firewall"},AC63)))))&gt;0,"1","0")</f>
        <v>0</v>
      </c>
      <c r="AG63" s="25">
        <f>IF(AF63="1",'TOP 10 TECHNIQUES'!C$16,0)</f>
        <v>0</v>
      </c>
      <c r="AH63" s="25" t="str" cm="1">
        <f t="array" ref="AH63">IF(SUMPRODUCT(--(NOT(ISERR(SEARCH({"File","Group","Logon","Schedule","User","Registry","Active","Application"},AC63)))))&gt;0,"1","0")</f>
        <v>1</v>
      </c>
      <c r="AI63" s="25">
        <f>IF(AH63="1",'TOP 10 TECHNIQUES'!C$17,0)</f>
        <v>0.13200000000000001</v>
      </c>
      <c r="AJ63" s="25" t="str" cm="1">
        <f t="array" ref="AJ63">IF(SUMPRODUCT(--(NOT(ISERR(SEARCH({"Cloud","Cluster","Container","Image","Instance","Pod","Snapshot","Volume"},AC63)))))&gt;0,"1","0")</f>
        <v>0</v>
      </c>
      <c r="AK63" s="25">
        <f>IF(AJ63="1",'TOP 10 TECHNIQUES'!C$18,0)</f>
        <v>0</v>
      </c>
      <c r="AL63" s="25" t="str" cm="1">
        <f t="array" ref="AL63">IF(SUMPRODUCT(--(NOT(ISERR(SEARCH({"Drive","Firmware","Host","Kernel"},AC63)))))&gt;0,"1","0")</f>
        <v>1</v>
      </c>
      <c r="AM63" s="25">
        <f>IF(AL63="1",'TOP 10 TECHNIQUES'!C$19,0)</f>
        <v>0</v>
      </c>
      <c r="AN63" s="60">
        <v>0</v>
      </c>
      <c r="AO63" s="51">
        <v>0</v>
      </c>
      <c r="AP63" s="25">
        <f>parameters!$J$21*Table1[[#This Row],[TAT Utility]]+parameters!$J$22*Table1[[#This Row],[Count Utility]]</f>
        <v>7.6176290930000001E-2</v>
      </c>
      <c r="AQ63" s="25">
        <f>(Table1[[#This Row],[Total Top Att&amp;ck Score ]]-parameters!$D$19)/(parameters!$D$20-parameters!$D$19)</f>
        <v>0.25392096976666667</v>
      </c>
      <c r="AR63" s="25">
        <f>IF(Table1[[#This Row],[TAT Utility (unclipped)]]&gt;1,1, IF(Table1[[#This Row],[TAT Utility (unclipped)]]&lt;0,0, Table1[[#This Row],[TAT Utility (unclipped)]]) )</f>
        <v>0.25392096976666667</v>
      </c>
      <c r="AS63" s="25">
        <f>(Table1[[#This Row],[Ransomware (Total '# of ATT&amp;CK Observations)]]-parameters!$D$21)/(parameters!$D$22-parameters!$D$21)</f>
        <v>0</v>
      </c>
      <c r="AT63" s="25">
        <f>IF(Table1[[#This Row],[Count Utility (unclipped)]]&gt;1,1, IF(Table1[[#This Row],[Count Utility (unclipped)]]&lt;0,0, Table1[[#This Row],[Count Utility (unclipped)]]) )</f>
        <v>0</v>
      </c>
      <c r="AU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4" spans="1:47" ht="32" x14ac:dyDescent="0.2">
      <c r="A64" s="25">
        <f>parameters!$J$21*Table1[[#This Row],[TAT Utility]]+parameters!$J$22*Table1[[#This Row],[Count Utility]]</f>
        <v>0.59351176014285723</v>
      </c>
      <c r="B64" s="25">
        <f t="shared" si="0"/>
        <v>0.26845093476190474</v>
      </c>
      <c r="C64" s="25" t="s">
        <v>335</v>
      </c>
      <c r="D64" s="25" t="s">
        <v>336</v>
      </c>
      <c r="E64" s="25" t="s">
        <v>89</v>
      </c>
      <c r="F64" s="51">
        <v>1</v>
      </c>
      <c r="G64" s="51">
        <v>0</v>
      </c>
      <c r="H64" s="25">
        <f>parameters!$J$10*Table1[[#This Row],[Before Utility]]+parameters!$J$11*Table1[[#This Row],[After Utility]]</f>
        <v>0.05</v>
      </c>
      <c r="I64">
        <f>(Table1[[#This Row],[Num. TID Before]]-parameters!$D$8)/(parameters!$D$9-parameters!$D$8)</f>
        <v>0.1</v>
      </c>
      <c r="J64">
        <f>IF(Table1[[#This Row],[Before Utility (unclipped)]]&gt;1,1, IF(Table1[[#This Row],[Before Utility (unclipped)]]&lt;0,0, Table1[[#This Row],[Before Utility (unclipped)]]))</f>
        <v>0.1</v>
      </c>
      <c r="K64">
        <f>(Table1[[#This Row],[Num. TID After]]-parameters!$D$10)/(parameters!$D$11-parameters!$D$10)</f>
        <v>0</v>
      </c>
      <c r="L64">
        <f>IF(Table1[[#This Row],[After Utility (unclipped)]]&gt;1,1, IF(Table1[[#This Row],[After Utility (unclipped)]]&lt;0,0, Table1[[#This Row],[After Utility (unclipped)]]))</f>
        <v>0</v>
      </c>
      <c r="M64" s="44">
        <v>1.368903E-2</v>
      </c>
      <c r="N64" s="51">
        <v>0</v>
      </c>
      <c r="O64" s="51">
        <v>5</v>
      </c>
      <c r="P64" s="51">
        <v>0</v>
      </c>
      <c r="Q64" s="51">
        <v>6</v>
      </c>
      <c r="R64" s="52" t="s">
        <v>288</v>
      </c>
      <c r="S64" s="51">
        <v>5</v>
      </c>
      <c r="T64" s="52" t="s">
        <v>337</v>
      </c>
      <c r="U64" s="51">
        <v>11</v>
      </c>
      <c r="V64" s="25">
        <f>parameters!$J$4*Table1[[#This Row],[Mitigations Utility]] + parameters!$J$5*Table1[[#This Row],[Detections Utility]]</f>
        <v>0.20476190476190476</v>
      </c>
      <c r="W64">
        <f>SUM(Table1[[#This Row],[Num. 800-53 (r5)]],Table1[[#This Row],[Num. CIS Controls]])</f>
        <v>16</v>
      </c>
      <c r="X64">
        <f>(Table1[[#This Row],[Total Mitigations]]-parameters!$D$2)/(parameters!$D$3-parameters!$D$2)</f>
        <v>0.29090909090909089</v>
      </c>
      <c r="Y64">
        <f>IF(Table1[[#This Row],[Mitigations Utility (unclipped)]]&gt;1,1, IF(Table1[[#This Row],[Mitigations Utility (unclipped)]]&lt;0,0, Table1[[#This Row],[Mitigations Utility (unclipped)]]) )</f>
        <v>0.29090909090909089</v>
      </c>
      <c r="Z64">
        <f>SUM(Table1[[#This Row],[Num. CAR]:[Num. Splunk]])</f>
        <v>11</v>
      </c>
      <c r="AA64">
        <f>(Table1[[#This Row],[Total Detections]]-parameters!$D$4)/(parameters!$D$5-parameters!$D$4)</f>
        <v>0.11</v>
      </c>
      <c r="AB64">
        <f>IF(Table1[[#This Row],[Detections Utility (unclipped)]]&gt;1,1, IF(Table1[[#This Row],[Detections Utility (unclipped)]]&lt;0,0, Table1[[#This Row],[Detections Utility (unclipped)]]) )</f>
        <v>0.11</v>
      </c>
      <c r="AC64" s="29" t="s">
        <v>222</v>
      </c>
      <c r="AD64" s="25" t="str" cm="1">
        <f t="array" ref="AD64">IF(SUMPRODUCT(--(NOT(ISERR(SEARCH({"Process","Command","Script","WMI","Module","Pipe","Service"},AC64)))))&gt;0,"1","0")</f>
        <v>0</v>
      </c>
      <c r="AE64" s="25">
        <f>IF(AD64="1",'TOP 10 TECHNIQUES'!C$15,0)</f>
        <v>0</v>
      </c>
      <c r="AF64" s="25" t="str" cm="1">
        <f t="array" ref="AF64">IF(SUMPRODUCT(--(NOT(ISERR(SEARCH({"Network","Firewall"},AC64)))))&gt;0,"1","0")</f>
        <v>1</v>
      </c>
      <c r="AG64" s="25">
        <f>IF(AF64="1",'TOP 10 TECHNIQUES'!C$16,0)</f>
        <v>0</v>
      </c>
      <c r="AH64" s="25" t="str" cm="1">
        <f t="array" ref="AH64">IF(SUMPRODUCT(--(NOT(ISERR(SEARCH({"File","Group","Logon","Schedule","User","Registry","Active","Application"},AC64)))))&gt;0,"1","0")</f>
        <v>0</v>
      </c>
      <c r="AI64" s="25">
        <f>IF(AH64="1",'TOP 10 TECHNIQUES'!C$17,0)</f>
        <v>0</v>
      </c>
      <c r="AJ64" s="25" t="str" cm="1">
        <f t="array" ref="AJ64">IF(SUMPRODUCT(--(NOT(ISERR(SEARCH({"Cloud","Cluster","Container","Image","Instance","Pod","Snapshot","Volume"},AC64)))))&gt;0,"1","0")</f>
        <v>0</v>
      </c>
      <c r="AK64" s="25">
        <f>IF(AJ64="1",'TOP 10 TECHNIQUES'!C$18,0)</f>
        <v>0</v>
      </c>
      <c r="AL64" s="25" t="str" cm="1">
        <f t="array" ref="AL64">IF(SUMPRODUCT(--(NOT(ISERR(SEARCH({"Drive","Firmware","Host","Kernel"},AC64)))))&gt;0,"1","0")</f>
        <v>1</v>
      </c>
      <c r="AM64" s="25">
        <f>IF(AL64="1",'TOP 10 TECHNIQUES'!C$19,0)</f>
        <v>0</v>
      </c>
      <c r="AN64" s="52">
        <v>17</v>
      </c>
      <c r="AO64" s="51">
        <v>1</v>
      </c>
      <c r="AP64" s="25">
        <f>parameters!$J$21*Table1[[#This Row],[TAT Utility]]+parameters!$J$22*Table1[[#This Row],[Count Utility]]</f>
        <v>0.59351176014285723</v>
      </c>
      <c r="AQ64" s="25">
        <f>(Table1[[#This Row],[Total Top Att&amp;ck Score ]]-parameters!$D$19)/(parameters!$D$20-parameters!$D$19)</f>
        <v>8.9483644920634917E-2</v>
      </c>
      <c r="AR64" s="25">
        <f>IF(Table1[[#This Row],[TAT Utility (unclipped)]]&gt;1,1, IF(Table1[[#This Row],[TAT Utility (unclipped)]]&lt;0,0, Table1[[#This Row],[TAT Utility (unclipped)]]) )</f>
        <v>8.9483644920634917E-2</v>
      </c>
      <c r="AS64" s="25">
        <f>(Table1[[#This Row],[Ransomware (Total '# of ATT&amp;CK Observations)]]-parameters!$D$21)/(parameters!$D$22-parameters!$D$21)</f>
        <v>0.80952380952380953</v>
      </c>
      <c r="AT64" s="25">
        <f>IF(Table1[[#This Row],[Count Utility (unclipped)]]&gt;1,1, IF(Table1[[#This Row],[Count Utility (unclipped)]]&lt;0,0, Table1[[#This Row],[Count Utility (unclipped)]]) )</f>
        <v>0.80952380952380953</v>
      </c>
      <c r="AU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5" spans="1:47" ht="17" x14ac:dyDescent="0.2">
      <c r="A65" s="25">
        <f>parameters!$J$21*Table1[[#This Row],[TAT Utility]]+parameters!$J$22*Table1[[#This Row],[Count Utility]]</f>
        <v>0.19639584223809525</v>
      </c>
      <c r="B65" s="25">
        <f t="shared" si="0"/>
        <v>0.29729175571428573</v>
      </c>
      <c r="C65" s="25" t="s">
        <v>338</v>
      </c>
      <c r="D65" s="25" t="s">
        <v>339</v>
      </c>
      <c r="E65" s="25" t="s">
        <v>89</v>
      </c>
      <c r="F65" s="51">
        <v>2</v>
      </c>
      <c r="G65" s="51">
        <v>2</v>
      </c>
      <c r="H65" s="25">
        <f>parameters!$J$10*Table1[[#This Row],[Before Utility]]+parameters!$J$11*Table1[[#This Row],[After Utility]]</f>
        <v>0.2</v>
      </c>
      <c r="I65">
        <f>(Table1[[#This Row],[Num. TID Before]]-parameters!$D$8)/(parameters!$D$9-parameters!$D$8)</f>
        <v>0.2</v>
      </c>
      <c r="J65">
        <f>IF(Table1[[#This Row],[Before Utility (unclipped)]]&gt;1,1, IF(Table1[[#This Row],[Before Utility (unclipped)]]&lt;0,0, Table1[[#This Row],[Before Utility (unclipped)]]))</f>
        <v>0.2</v>
      </c>
      <c r="K65">
        <f>(Table1[[#This Row],[Num. TID After]]-parameters!$D$10)/(parameters!$D$11-parameters!$D$10)</f>
        <v>0.2</v>
      </c>
      <c r="L65">
        <f>IF(Table1[[#This Row],[After Utility (unclipped)]]&gt;1,1, IF(Table1[[#This Row],[After Utility (unclipped)]]&lt;0,0, Table1[[#This Row],[After Utility (unclipped)]]))</f>
        <v>0.2</v>
      </c>
      <c r="M65" s="44">
        <v>1.1577469999999999E-2</v>
      </c>
      <c r="N65" s="51">
        <v>0</v>
      </c>
      <c r="O65" s="51">
        <v>0</v>
      </c>
      <c r="P65" s="51">
        <v>0</v>
      </c>
      <c r="Q65" s="51">
        <v>0</v>
      </c>
      <c r="R65" s="51" t="s">
        <v>340</v>
      </c>
      <c r="S65" s="51">
        <v>2</v>
      </c>
      <c r="T65" s="55" t="s">
        <v>303</v>
      </c>
      <c r="U65" s="51">
        <v>7</v>
      </c>
      <c r="V65" s="25">
        <f>parameters!$J$4*Table1[[#This Row],[Mitigations Utility]] + parameters!$J$5*Table1[[#This Row],[Detections Utility]]</f>
        <v>8.5714285714285715E-2</v>
      </c>
      <c r="W65">
        <f>SUM(Table1[[#This Row],[Num. 800-53 (r5)]],Table1[[#This Row],[Num. CIS Controls]])</f>
        <v>9</v>
      </c>
      <c r="X65">
        <f>(Table1[[#This Row],[Total Mitigations]]-parameters!$D$2)/(parameters!$D$3-parameters!$D$2)</f>
        <v>0.16363636363636364</v>
      </c>
      <c r="Y65">
        <f>IF(Table1[[#This Row],[Mitigations Utility (unclipped)]]&gt;1,1, IF(Table1[[#This Row],[Mitigations Utility (unclipped)]]&lt;0,0, Table1[[#This Row],[Mitigations Utility (unclipped)]]) )</f>
        <v>0.16363636363636364</v>
      </c>
      <c r="Z65">
        <f>SUM(Table1[[#This Row],[Num. CAR]:[Num. Splunk]])</f>
        <v>0</v>
      </c>
      <c r="AA65">
        <f>(Table1[[#This Row],[Total Detections]]-parameters!$D$4)/(parameters!$D$5-parameters!$D$4)</f>
        <v>0</v>
      </c>
      <c r="AB65">
        <f>IF(Table1[[#This Row],[Detections Utility (unclipped)]]&gt;1,1, IF(Table1[[#This Row],[Detections Utility (unclipped)]]&lt;0,0, Table1[[#This Row],[Detections Utility (unclipped)]]) )</f>
        <v>0</v>
      </c>
      <c r="AC65" s="29" t="s">
        <v>341</v>
      </c>
      <c r="AD65" s="25" t="str" cm="1">
        <f t="array" ref="AD65">IF(SUMPRODUCT(--(NOT(ISERR(SEARCH({"Process","Command","Script","WMI","Module","Pipe","Service"},AC65)))))&gt;0,"1","0")</f>
        <v>0</v>
      </c>
      <c r="AE65" s="25">
        <f>IF(AD65="1",'TOP 10 TECHNIQUES'!C$15,0)</f>
        <v>0</v>
      </c>
      <c r="AF65" s="25" t="str" cm="1">
        <f t="array" ref="AF65">IF(SUMPRODUCT(--(NOT(ISERR(SEARCH({"Network","Firewall"},AC65)))))&gt;0,"1","0")</f>
        <v>1</v>
      </c>
      <c r="AG65" s="25">
        <f>IF(AF65="1",'TOP 10 TECHNIQUES'!C$16,0)</f>
        <v>0</v>
      </c>
      <c r="AH65" s="25" t="str" cm="1">
        <f t="array" ref="AH65">IF(SUMPRODUCT(--(NOT(ISERR(SEARCH({"File","Group","Logon","Schedule","User","Registry","Active","Application"},AC65)))))&gt;0,"1","0")</f>
        <v>0</v>
      </c>
      <c r="AI65" s="25">
        <f>IF(AH65="1",'TOP 10 TECHNIQUES'!C$17,0)</f>
        <v>0</v>
      </c>
      <c r="AJ65" s="25" t="str" cm="1">
        <f t="array" ref="AJ65">IF(SUMPRODUCT(--(NOT(ISERR(SEARCH({"Cloud","Cluster","Container","Image","Instance","Pod","Snapshot","Volume"},AC65)))))&gt;0,"1","0")</f>
        <v>0</v>
      </c>
      <c r="AK65" s="25">
        <f>IF(AJ65="1",'TOP 10 TECHNIQUES'!C$18,0)</f>
        <v>0</v>
      </c>
      <c r="AL65" s="25" t="str" cm="1">
        <f t="array" ref="AL65">IF(SUMPRODUCT(--(NOT(ISERR(SEARCH({"Drive","Firmware","Host","Kernel"},AC65)))))&gt;0,"1","0")</f>
        <v>0</v>
      </c>
      <c r="AM65" s="25">
        <f>IF(AL65="1",'TOP 10 TECHNIQUES'!C$19,0)</f>
        <v>0</v>
      </c>
      <c r="AN65" s="61">
        <v>5</v>
      </c>
      <c r="AO65" s="51">
        <v>1</v>
      </c>
      <c r="AP65" s="25">
        <f>parameters!$J$21*Table1[[#This Row],[TAT Utility]]+parameters!$J$22*Table1[[#This Row],[Count Utility]]</f>
        <v>0.19639584223809525</v>
      </c>
      <c r="AQ65" s="25">
        <f>(Table1[[#This Row],[Total Top Att&amp;ck Score ]]-parameters!$D$19)/(parameters!$D$20-parameters!$D$19)</f>
        <v>9.9097251904761915E-2</v>
      </c>
      <c r="AR65" s="25">
        <f>IF(Table1[[#This Row],[TAT Utility (unclipped)]]&gt;1,1, IF(Table1[[#This Row],[TAT Utility (unclipped)]]&lt;0,0, Table1[[#This Row],[TAT Utility (unclipped)]]) )</f>
        <v>9.9097251904761915E-2</v>
      </c>
      <c r="AS65" s="25">
        <f>(Table1[[#This Row],[Ransomware (Total '# of ATT&amp;CK Observations)]]-parameters!$D$21)/(parameters!$D$22-parameters!$D$21)</f>
        <v>0.23809523809523808</v>
      </c>
      <c r="AT65" s="25">
        <f>IF(Table1[[#This Row],[Count Utility (unclipped)]]&gt;1,1, IF(Table1[[#This Row],[Count Utility (unclipped)]]&lt;0,0, Table1[[#This Row],[Count Utility (unclipped)]]) )</f>
        <v>0.23809523809523808</v>
      </c>
      <c r="AU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6" spans="1:47" ht="32" x14ac:dyDescent="0.2">
      <c r="A66" s="25">
        <f>parameters!$J$21*Table1[[#This Row],[TAT Utility]]+parameters!$J$22*Table1[[#This Row],[Count Utility]]</f>
        <v>0.13223613574666668</v>
      </c>
      <c r="B66" s="25">
        <f t="shared" si="0"/>
        <v>0.98902802413333335</v>
      </c>
      <c r="C66" s="25" t="s">
        <v>342</v>
      </c>
      <c r="D66" s="25" t="s">
        <v>343</v>
      </c>
      <c r="E66" s="25" t="s">
        <v>89</v>
      </c>
      <c r="F66" s="51">
        <v>3</v>
      </c>
      <c r="G66" s="51">
        <v>3</v>
      </c>
      <c r="H66" s="25">
        <f>parameters!$J$10*Table1[[#This Row],[Before Utility]]+parameters!$J$11*Table1[[#This Row],[After Utility]]</f>
        <v>0.3</v>
      </c>
      <c r="I66">
        <f>(Table1[[#This Row],[Num. TID Before]]-parameters!$D$8)/(parameters!$D$9-parameters!$D$8)</f>
        <v>0.3</v>
      </c>
      <c r="J66">
        <f>IF(Table1[[#This Row],[Before Utility (unclipped)]]&gt;1,1, IF(Table1[[#This Row],[Before Utility (unclipped)]]&lt;0,0, Table1[[#This Row],[Before Utility (unclipped)]]))</f>
        <v>0.3</v>
      </c>
      <c r="K66">
        <f>(Table1[[#This Row],[Num. TID After]]-parameters!$D$10)/(parameters!$D$11-parameters!$D$10)</f>
        <v>0.3</v>
      </c>
      <c r="L66">
        <f>IF(Table1[[#This Row],[After Utility (unclipped)]]&gt;1,1, IF(Table1[[#This Row],[After Utility (unclipped)]]&lt;0,0, Table1[[#This Row],[After Utility (unclipped)]]))</f>
        <v>0.3</v>
      </c>
      <c r="M66" s="44">
        <v>1.029676E-2</v>
      </c>
      <c r="N66" s="51">
        <v>0</v>
      </c>
      <c r="O66" s="51">
        <v>0</v>
      </c>
      <c r="P66" s="51">
        <v>0</v>
      </c>
      <c r="Q66" s="51">
        <v>1</v>
      </c>
      <c r="R66" s="52" t="s">
        <v>344</v>
      </c>
      <c r="S66" s="51">
        <v>21</v>
      </c>
      <c r="T66" s="52" t="s">
        <v>345</v>
      </c>
      <c r="U66" s="51">
        <v>24</v>
      </c>
      <c r="V66" s="25">
        <f>parameters!$J$4*Table1[[#This Row],[Mitigations Utility]] + parameters!$J$5*Table1[[#This Row],[Detections Utility]]</f>
        <v>0.43333333333333335</v>
      </c>
      <c r="W66">
        <f>SUM(Table1[[#This Row],[Num. 800-53 (r5)]],Table1[[#This Row],[Num. CIS Controls]])</f>
        <v>45</v>
      </c>
      <c r="X66">
        <f>(Table1[[#This Row],[Total Mitigations]]-parameters!$D$2)/(parameters!$D$3-parameters!$D$2)</f>
        <v>0.81818181818181823</v>
      </c>
      <c r="Y66">
        <f>IF(Table1[[#This Row],[Mitigations Utility (unclipped)]]&gt;1,1, IF(Table1[[#This Row],[Mitigations Utility (unclipped)]]&lt;0,0, Table1[[#This Row],[Mitigations Utility (unclipped)]]) )</f>
        <v>0.81818181818181823</v>
      </c>
      <c r="Z66">
        <f>SUM(Table1[[#This Row],[Num. CAR]:[Num. Splunk]])</f>
        <v>1</v>
      </c>
      <c r="AA66">
        <f>(Table1[[#This Row],[Total Detections]]-parameters!$D$4)/(parameters!$D$5-parameters!$D$4)</f>
        <v>0.01</v>
      </c>
      <c r="AB66">
        <f>IF(Table1[[#This Row],[Detections Utility (unclipped)]]&gt;1,1, IF(Table1[[#This Row],[Detections Utility (unclipped)]]&lt;0,0, Table1[[#This Row],[Detections Utility (unclipped)]]) )</f>
        <v>0.01</v>
      </c>
      <c r="AC66" s="29" t="s">
        <v>346</v>
      </c>
      <c r="AD66" s="25" t="str" cm="1">
        <f t="array" ref="AD66">IF(SUMPRODUCT(--(NOT(ISERR(SEARCH({"Process","Command","Script","WMI","Module","Pipe","Service"},AC66)))))&gt;0,"1","0")</f>
        <v>1</v>
      </c>
      <c r="AE66" s="25">
        <f>IF(AD66="1",'TOP 10 TECHNIQUES'!C$15,0)</f>
        <v>0.19800000000000001</v>
      </c>
      <c r="AF66" s="25" t="str" cm="1">
        <f t="array" ref="AF66">IF(SUMPRODUCT(--(NOT(ISERR(SEARCH({"Network","Firewall"},AC66)))))&gt;0,"1","0")</f>
        <v>0</v>
      </c>
      <c r="AG66" s="25">
        <f>IF(AF66="1",'TOP 10 TECHNIQUES'!C$16,0)</f>
        <v>0</v>
      </c>
      <c r="AH66" s="25" t="str" cm="1">
        <f t="array" ref="AH66">IF(SUMPRODUCT(--(NOT(ISERR(SEARCH({"File","Group","Logon","Schedule","User","Registry","Active","Application"},AC66)))))&gt;0,"1","0")</f>
        <v>1</v>
      </c>
      <c r="AI66" s="25">
        <f>IF(AH66="1",'TOP 10 TECHNIQUES'!C$17,0)</f>
        <v>0.13200000000000001</v>
      </c>
      <c r="AJ66" s="25" t="str" cm="1">
        <f t="array" ref="AJ66">IF(SUMPRODUCT(--(NOT(ISERR(SEARCH({"Cloud","Cluster","Container","Image","Instance","Pod","Snapshot","Volume"},AC66)))))&gt;0,"1","0")</f>
        <v>0</v>
      </c>
      <c r="AK66" s="25">
        <f>IF(AJ66="1",'TOP 10 TECHNIQUES'!C$18,0)</f>
        <v>0</v>
      </c>
      <c r="AL66" s="25" t="str" cm="1">
        <f t="array" ref="AL66">IF(SUMPRODUCT(--(NOT(ISERR(SEARCH({"Drive","Firmware","Host","Kernel"},AC66)))))&gt;0,"1","0")</f>
        <v>0</v>
      </c>
      <c r="AM66" s="25">
        <f>IF(AL66="1",'TOP 10 TECHNIQUES'!C$19,0)</f>
        <v>0</v>
      </c>
      <c r="AN66" s="60">
        <v>1</v>
      </c>
      <c r="AO66" s="51">
        <v>1</v>
      </c>
      <c r="AP66" s="25">
        <f>parameters!$J$21*Table1[[#This Row],[TAT Utility]]+parameters!$J$22*Table1[[#This Row],[Count Utility]]</f>
        <v>0.13223613574666668</v>
      </c>
      <c r="AQ66" s="25">
        <f>(Table1[[#This Row],[Total Top Att&amp;ck Score ]]-parameters!$D$19)/(parameters!$D$20-parameters!$D$19)</f>
        <v>0.32967600804444447</v>
      </c>
      <c r="AR66" s="25">
        <f>IF(Table1[[#This Row],[TAT Utility (unclipped)]]&gt;1,1, IF(Table1[[#This Row],[TAT Utility (unclipped)]]&lt;0,0, Table1[[#This Row],[TAT Utility (unclipped)]]) )</f>
        <v>0.32967600804444447</v>
      </c>
      <c r="AS66" s="25">
        <f>(Table1[[#This Row],[Ransomware (Total '# of ATT&amp;CK Observations)]]-parameters!$D$21)/(parameters!$D$22-parameters!$D$21)</f>
        <v>4.7619047619047616E-2</v>
      </c>
      <c r="AT66" s="25">
        <f>IF(Table1[[#This Row],[Count Utility (unclipped)]]&gt;1,1, IF(Table1[[#This Row],[Count Utility (unclipped)]]&lt;0,0, Table1[[#This Row],[Count Utility (unclipped)]]) )</f>
        <v>4.7619047619047616E-2</v>
      </c>
      <c r="AU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7" spans="1:47" ht="48" x14ac:dyDescent="0.2">
      <c r="A67" s="25">
        <f>parameters!$J$21*Table1[[#This Row],[TAT Utility]]+parameters!$J$22*Table1[[#This Row],[Count Utility]]</f>
        <v>4.8559227300190487E-2</v>
      </c>
      <c r="B67" s="25">
        <f t="shared" si="0"/>
        <v>0.48559227300190483</v>
      </c>
      <c r="C67" s="25" t="s">
        <v>347</v>
      </c>
      <c r="D67" s="25" t="s">
        <v>348</v>
      </c>
      <c r="E67" s="25" t="s">
        <v>89</v>
      </c>
      <c r="F67" s="51">
        <v>1</v>
      </c>
      <c r="G67" s="51">
        <v>1</v>
      </c>
      <c r="H67" s="25">
        <f>parameters!$J$10*Table1[[#This Row],[Before Utility]]+parameters!$J$11*Table1[[#This Row],[After Utility]]</f>
        <v>0.1</v>
      </c>
      <c r="I67">
        <f>(Table1[[#This Row],[Num. TID Before]]-parameters!$D$8)/(parameters!$D$9-parameters!$D$8)</f>
        <v>0.1</v>
      </c>
      <c r="J67">
        <f>IF(Table1[[#This Row],[Before Utility (unclipped)]]&gt;1,1, IF(Table1[[#This Row],[Before Utility (unclipped)]]&lt;0,0, Table1[[#This Row],[Before Utility (unclipped)]]))</f>
        <v>0.1</v>
      </c>
      <c r="K67">
        <f>(Table1[[#This Row],[Num. TID After]]-parameters!$D$10)/(parameters!$D$11-parameters!$D$10)</f>
        <v>0.1</v>
      </c>
      <c r="L67">
        <f>IF(Table1[[#This Row],[After Utility (unclipped)]]&gt;1,1, IF(Table1[[#This Row],[After Utility (unclipped)]]&lt;0,0, Table1[[#This Row],[After Utility (unclipped)]]))</f>
        <v>0.1</v>
      </c>
      <c r="M67" s="44">
        <v>9.9208200000000003E-3</v>
      </c>
      <c r="N67" s="51">
        <v>0</v>
      </c>
      <c r="O67" s="51">
        <v>1</v>
      </c>
      <c r="P67" s="51">
        <v>2</v>
      </c>
      <c r="Q67" s="51">
        <v>0</v>
      </c>
      <c r="R67" s="52" t="s">
        <v>349</v>
      </c>
      <c r="S67" s="51">
        <v>9</v>
      </c>
      <c r="T67" s="52" t="s">
        <v>350</v>
      </c>
      <c r="U67" s="51">
        <v>23</v>
      </c>
      <c r="V67" s="25">
        <f>parameters!$J$4*Table1[[#This Row],[Mitigations Utility]] + parameters!$J$5*Table1[[#This Row],[Detections Utility]]</f>
        <v>0.31904761904761908</v>
      </c>
      <c r="W67">
        <f>SUM(Table1[[#This Row],[Num. 800-53 (r5)]],Table1[[#This Row],[Num. CIS Controls]])</f>
        <v>32</v>
      </c>
      <c r="X67">
        <f>(Table1[[#This Row],[Total Mitigations]]-parameters!$D$2)/(parameters!$D$3-parameters!$D$2)</f>
        <v>0.58181818181818179</v>
      </c>
      <c r="Y67">
        <f>IF(Table1[[#This Row],[Mitigations Utility (unclipped)]]&gt;1,1, IF(Table1[[#This Row],[Mitigations Utility (unclipped)]]&lt;0,0, Table1[[#This Row],[Mitigations Utility (unclipped)]]) )</f>
        <v>0.58181818181818179</v>
      </c>
      <c r="Z67">
        <f>SUM(Table1[[#This Row],[Num. CAR]:[Num. Splunk]])</f>
        <v>3</v>
      </c>
      <c r="AA67">
        <f>(Table1[[#This Row],[Total Detections]]-parameters!$D$4)/(parameters!$D$5-parameters!$D$4)</f>
        <v>0.03</v>
      </c>
      <c r="AB67">
        <f>IF(Table1[[#This Row],[Detections Utility (unclipped)]]&gt;1,1, IF(Table1[[#This Row],[Detections Utility (unclipped)]]&lt;0,0, Table1[[#This Row],[Detections Utility (unclipped)]]) )</f>
        <v>0.03</v>
      </c>
      <c r="AC67" s="29" t="s">
        <v>351</v>
      </c>
      <c r="AD67" s="25" t="str" cm="1">
        <f t="array" ref="AD67">IF(SUMPRODUCT(--(NOT(ISERR(SEARCH({"Process","Command","Script","WMI","Module","Pipe","Service"},AC67)))))&gt;0,"1","0")</f>
        <v>0</v>
      </c>
      <c r="AE67" s="25">
        <f>IF(AD67="1",'TOP 10 TECHNIQUES'!C$15,0)</f>
        <v>0</v>
      </c>
      <c r="AF67" s="25" t="str" cm="1">
        <f t="array" ref="AF67">IF(SUMPRODUCT(--(NOT(ISERR(SEARCH({"Network","Firewall"},AC67)))))&gt;0,"1","0")</f>
        <v>0</v>
      </c>
      <c r="AG67" s="25">
        <f>IF(AF67="1",'TOP 10 TECHNIQUES'!C$16,0)</f>
        <v>0</v>
      </c>
      <c r="AH67" s="25" t="str" cm="1">
        <f t="array" ref="AH67">IF(SUMPRODUCT(--(NOT(ISERR(SEARCH({"File","Group","Logon","Schedule","User","Registry","Active","Application"},AC67)))))&gt;0,"1","0")</f>
        <v>1</v>
      </c>
      <c r="AI67" s="25">
        <f>IF(AH67="1",'TOP 10 TECHNIQUES'!C$17,0)</f>
        <v>0.13200000000000001</v>
      </c>
      <c r="AJ67" s="25" t="str" cm="1">
        <f t="array" ref="AJ67">IF(SUMPRODUCT(--(NOT(ISERR(SEARCH({"Cloud","Cluster","Container","Image","Instance","Pod","Snapshot","Volume"},AC67)))))&gt;0,"1","0")</f>
        <v>0</v>
      </c>
      <c r="AK67" s="25">
        <f>IF(AJ67="1",'TOP 10 TECHNIQUES'!C$18,0)</f>
        <v>0</v>
      </c>
      <c r="AL67" s="25" t="str" cm="1">
        <f t="array" ref="AL67">IF(SUMPRODUCT(--(NOT(ISERR(SEARCH({"Drive","Firmware","Host","Kernel"},AC67)))))&gt;0,"1","0")</f>
        <v>0</v>
      </c>
      <c r="AM67" s="25">
        <f>IF(AL67="1",'TOP 10 TECHNIQUES'!C$19,0)</f>
        <v>0</v>
      </c>
      <c r="AN67" s="52">
        <v>0</v>
      </c>
      <c r="AO67" s="51">
        <v>0</v>
      </c>
      <c r="AP67" s="25">
        <f>parameters!$J$21*Table1[[#This Row],[TAT Utility]]+parameters!$J$22*Table1[[#This Row],[Count Utility]]</f>
        <v>4.8559227300190487E-2</v>
      </c>
      <c r="AQ67" s="25">
        <f>(Table1[[#This Row],[Total Top Att&amp;ck Score ]]-parameters!$D$19)/(parameters!$D$20-parameters!$D$19)</f>
        <v>0.16186409100063495</v>
      </c>
      <c r="AR67" s="25">
        <f>IF(Table1[[#This Row],[TAT Utility (unclipped)]]&gt;1,1, IF(Table1[[#This Row],[TAT Utility (unclipped)]]&lt;0,0, Table1[[#This Row],[TAT Utility (unclipped)]]) )</f>
        <v>0.16186409100063495</v>
      </c>
      <c r="AS67" s="25">
        <f>(Table1[[#This Row],[Ransomware (Total '# of ATT&amp;CK Observations)]]-parameters!$D$21)/(parameters!$D$22-parameters!$D$21)</f>
        <v>0</v>
      </c>
      <c r="AT67" s="25">
        <f>IF(Table1[[#This Row],[Count Utility (unclipped)]]&gt;1,1, IF(Table1[[#This Row],[Count Utility (unclipped)]]&lt;0,0, Table1[[#This Row],[Count Utility (unclipped)]]) )</f>
        <v>0</v>
      </c>
      <c r="AU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8" spans="1:47" ht="32" x14ac:dyDescent="0.2">
      <c r="A68" s="25">
        <f>parameters!$J$21*Table1[[#This Row],[TAT Utility]]+parameters!$J$22*Table1[[#This Row],[Count Utility]]</f>
        <v>0.28984384295666665</v>
      </c>
      <c r="B68" s="25">
        <f t="shared" ref="B68:B131" si="1">SUM(H68,M68,V68)*(1+SUM(AE68,AG68,AI68,AK68,AM68))</f>
        <v>1.5651050962333335</v>
      </c>
      <c r="C68" s="25" t="s">
        <v>352</v>
      </c>
      <c r="D68" s="25" t="s">
        <v>353</v>
      </c>
      <c r="E68" s="25" t="s">
        <v>89</v>
      </c>
      <c r="F68" s="51">
        <v>6</v>
      </c>
      <c r="G68" s="51">
        <v>5</v>
      </c>
      <c r="H68" s="25">
        <f>parameters!$J$10*Table1[[#This Row],[Before Utility]]+parameters!$J$11*Table1[[#This Row],[After Utility]]</f>
        <v>0.55000000000000004</v>
      </c>
      <c r="I68">
        <f>(Table1[[#This Row],[Num. TID Before]]-parameters!$D$8)/(parameters!$D$9-parameters!$D$8)</f>
        <v>0.6</v>
      </c>
      <c r="J68">
        <f>IF(Table1[[#This Row],[Before Utility (unclipped)]]&gt;1,1, IF(Table1[[#This Row],[Before Utility (unclipped)]]&lt;0,0, Table1[[#This Row],[Before Utility (unclipped)]]))</f>
        <v>0.6</v>
      </c>
      <c r="K68">
        <f>(Table1[[#This Row],[Num. TID After]]-parameters!$D$10)/(parameters!$D$11-parameters!$D$10)</f>
        <v>0.5</v>
      </c>
      <c r="L68">
        <f>IF(Table1[[#This Row],[After Utility (unclipped)]]&gt;1,1, IF(Table1[[#This Row],[After Utility (unclipped)]]&lt;0,0, Table1[[#This Row],[After Utility (unclipped)]]))</f>
        <v>0.5</v>
      </c>
      <c r="M68" s="44">
        <v>7.7231299999999999E-3</v>
      </c>
      <c r="N68" s="51">
        <v>0</v>
      </c>
      <c r="O68" s="51">
        <v>13</v>
      </c>
      <c r="P68" s="51">
        <v>24</v>
      </c>
      <c r="Q68" s="51">
        <v>25</v>
      </c>
      <c r="R68" s="52" t="s">
        <v>354</v>
      </c>
      <c r="S68" s="51">
        <v>11</v>
      </c>
      <c r="T68" s="51" t="s">
        <v>355</v>
      </c>
      <c r="U68" s="51">
        <v>23</v>
      </c>
      <c r="V68" s="25">
        <f>parameters!$J$4*Table1[[#This Row],[Mitigations Utility]] + parameters!$J$5*Table1[[#This Row],[Detections Utility]]</f>
        <v>0.61904761904761907</v>
      </c>
      <c r="W68">
        <f>SUM(Table1[[#This Row],[Num. 800-53 (r5)]],Table1[[#This Row],[Num. CIS Controls]])</f>
        <v>34</v>
      </c>
      <c r="X68">
        <f>(Table1[[#This Row],[Total Mitigations]]-parameters!$D$2)/(parameters!$D$3-parameters!$D$2)</f>
        <v>0.61818181818181817</v>
      </c>
      <c r="Y68">
        <f>IF(Table1[[#This Row],[Mitigations Utility (unclipped)]]&gt;1,1, IF(Table1[[#This Row],[Mitigations Utility (unclipped)]]&lt;0,0, Table1[[#This Row],[Mitigations Utility (unclipped)]]) )</f>
        <v>0.61818181818181817</v>
      </c>
      <c r="Z68">
        <f>SUM(Table1[[#This Row],[Num. CAR]:[Num. Splunk]])</f>
        <v>62</v>
      </c>
      <c r="AA68">
        <f>(Table1[[#This Row],[Total Detections]]-parameters!$D$4)/(parameters!$D$5-parameters!$D$4)</f>
        <v>0.62</v>
      </c>
      <c r="AB68">
        <f>IF(Table1[[#This Row],[Detections Utility (unclipped)]]&gt;1,1, IF(Table1[[#This Row],[Detections Utility (unclipped)]]&lt;0,0, Table1[[#This Row],[Detections Utility (unclipped)]]) )</f>
        <v>0.62</v>
      </c>
      <c r="AC68" s="29" t="s">
        <v>356</v>
      </c>
      <c r="AD68" s="25" t="str" cm="1">
        <f t="array" ref="AD68">IF(SUMPRODUCT(--(NOT(ISERR(SEARCH({"Process","Command","Script","WMI","Module","Pipe","Service"},AC68)))))&gt;0,"1","0")</f>
        <v>1</v>
      </c>
      <c r="AE68" s="25">
        <f>IF(AD68="1",'TOP 10 TECHNIQUES'!C$15,0)</f>
        <v>0.19800000000000001</v>
      </c>
      <c r="AF68" s="25" t="str" cm="1">
        <f t="array" ref="AF68">IF(SUMPRODUCT(--(NOT(ISERR(SEARCH({"Network","Firewall"},AC68)))))&gt;0,"1","0")</f>
        <v>0</v>
      </c>
      <c r="AG68" s="25">
        <f>IF(AF68="1",'TOP 10 TECHNIQUES'!C$16,0)</f>
        <v>0</v>
      </c>
      <c r="AH68" s="25" t="str" cm="1">
        <f t="array" ref="AH68">IF(SUMPRODUCT(--(NOT(ISERR(SEARCH({"File","Group","Logon","Schedule","User","Registry","Active","Application"},AC68)))))&gt;0,"1","0")</f>
        <v>1</v>
      </c>
      <c r="AI68" s="25">
        <f>IF(AH68="1",'TOP 10 TECHNIQUES'!C$17,0)</f>
        <v>0.13200000000000001</v>
      </c>
      <c r="AJ68" s="25" t="str" cm="1">
        <f t="array" ref="AJ68">IF(SUMPRODUCT(--(NOT(ISERR(SEARCH({"Cloud","Cluster","Container","Image","Instance","Pod","Snapshot","Volume"},AC68)))))&gt;0,"1","0")</f>
        <v>0</v>
      </c>
      <c r="AK68" s="25">
        <f>IF(AJ68="1",'TOP 10 TECHNIQUES'!C$18,0)</f>
        <v>0</v>
      </c>
      <c r="AL68" s="25" t="str" cm="1">
        <f t="array" ref="AL68">IF(SUMPRODUCT(--(NOT(ISERR(SEARCH({"Drive","Firmware","Host","Kernel"},AC68)))))&gt;0,"1","0")</f>
        <v>0</v>
      </c>
      <c r="AM68" s="25">
        <f>IF(AL68="1",'TOP 10 TECHNIQUES'!C$19,0)</f>
        <v>0</v>
      </c>
      <c r="AN68" s="52">
        <v>4</v>
      </c>
      <c r="AO68" s="51">
        <v>1</v>
      </c>
      <c r="AP68" s="25">
        <f>parameters!$J$21*Table1[[#This Row],[TAT Utility]]+parameters!$J$22*Table1[[#This Row],[Count Utility]]</f>
        <v>0.28984384295666665</v>
      </c>
      <c r="AQ68" s="25">
        <f>(Table1[[#This Row],[Total Top Att&amp;ck Score ]]-parameters!$D$19)/(parameters!$D$20-parameters!$D$19)</f>
        <v>0.5217016987444445</v>
      </c>
      <c r="AR68" s="25">
        <f>IF(Table1[[#This Row],[TAT Utility (unclipped)]]&gt;1,1, IF(Table1[[#This Row],[TAT Utility (unclipped)]]&lt;0,0, Table1[[#This Row],[TAT Utility (unclipped)]]) )</f>
        <v>0.5217016987444445</v>
      </c>
      <c r="AS68" s="25">
        <f>(Table1[[#This Row],[Ransomware (Total '# of ATT&amp;CK Observations)]]-parameters!$D$21)/(parameters!$D$22-parameters!$D$21)</f>
        <v>0.19047619047619047</v>
      </c>
      <c r="AT68" s="25">
        <f>IF(Table1[[#This Row],[Count Utility (unclipped)]]&gt;1,1, IF(Table1[[#This Row],[Count Utility (unclipped)]]&lt;0,0, Table1[[#This Row],[Count Utility (unclipped)]]) )</f>
        <v>0.19047619047619047</v>
      </c>
      <c r="AU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9" spans="1:47" ht="48" x14ac:dyDescent="0.2">
      <c r="A69" s="25">
        <f>parameters!$J$21*Table1[[#This Row],[TAT Utility]]+parameters!$J$22*Table1[[#This Row],[Count Utility]]</f>
        <v>0.1345592528095238</v>
      </c>
      <c r="B69" s="25">
        <f t="shared" si="1"/>
        <v>0.67892586142857136</v>
      </c>
      <c r="C69" s="25" t="s">
        <v>357</v>
      </c>
      <c r="D69" s="25" t="s">
        <v>358</v>
      </c>
      <c r="E69" s="25" t="s">
        <v>89</v>
      </c>
      <c r="F69" s="51">
        <v>1</v>
      </c>
      <c r="G69" s="51">
        <v>1</v>
      </c>
      <c r="H69" s="25">
        <f>parameters!$J$10*Table1[[#This Row],[Before Utility]]+parameters!$J$11*Table1[[#This Row],[After Utility]]</f>
        <v>0.1</v>
      </c>
      <c r="I69">
        <f>(Table1[[#This Row],[Num. TID Before]]-parameters!$D$8)/(parameters!$D$9-parameters!$D$8)</f>
        <v>0.1</v>
      </c>
      <c r="J69">
        <f>IF(Table1[[#This Row],[Before Utility (unclipped)]]&gt;1,1, IF(Table1[[#This Row],[Before Utility (unclipped)]]&lt;0,0, Table1[[#This Row],[Before Utility (unclipped)]]))</f>
        <v>0.1</v>
      </c>
      <c r="K69">
        <f>(Table1[[#This Row],[Num. TID After]]-parameters!$D$10)/(parameters!$D$11-parameters!$D$10)</f>
        <v>0.1</v>
      </c>
      <c r="L69">
        <f>IF(Table1[[#This Row],[After Utility (unclipped)]]&gt;1,1, IF(Table1[[#This Row],[After Utility (unclipped)]]&lt;0,0, Table1[[#This Row],[After Utility (unclipped)]]))</f>
        <v>0.1</v>
      </c>
      <c r="M69" s="44">
        <v>7.4972900000000002E-3</v>
      </c>
      <c r="N69" s="51">
        <v>1</v>
      </c>
      <c r="O69" s="51">
        <v>14</v>
      </c>
      <c r="P69" s="51">
        <v>24</v>
      </c>
      <c r="Q69" s="51">
        <v>15</v>
      </c>
      <c r="R69" s="52" t="s">
        <v>359</v>
      </c>
      <c r="S69" s="51">
        <v>21</v>
      </c>
      <c r="T69" s="51" t="s">
        <v>360</v>
      </c>
      <c r="U69" s="51">
        <v>12</v>
      </c>
      <c r="V69" s="25">
        <f>parameters!$J$4*Table1[[#This Row],[Mitigations Utility]] + parameters!$J$5*Table1[[#This Row],[Detections Utility]]</f>
        <v>0.5714285714285714</v>
      </c>
      <c r="W69">
        <f>SUM(Table1[[#This Row],[Num. 800-53 (r5)]],Table1[[#This Row],[Num. CIS Controls]])</f>
        <v>33</v>
      </c>
      <c r="X69">
        <f>(Table1[[#This Row],[Total Mitigations]]-parameters!$D$2)/(parameters!$D$3-parameters!$D$2)</f>
        <v>0.6</v>
      </c>
      <c r="Y69">
        <f>IF(Table1[[#This Row],[Mitigations Utility (unclipped)]]&gt;1,1, IF(Table1[[#This Row],[Mitigations Utility (unclipped)]]&lt;0,0, Table1[[#This Row],[Mitigations Utility (unclipped)]]) )</f>
        <v>0.6</v>
      </c>
      <c r="Z69">
        <f>SUM(Table1[[#This Row],[Num. CAR]:[Num. Splunk]])</f>
        <v>54</v>
      </c>
      <c r="AA69">
        <f>(Table1[[#This Row],[Total Detections]]-parameters!$D$4)/(parameters!$D$5-parameters!$D$4)</f>
        <v>0.54</v>
      </c>
      <c r="AB69">
        <f>IF(Table1[[#This Row],[Detections Utility (unclipped)]]&gt;1,1, IF(Table1[[#This Row],[Detections Utility (unclipped)]]&lt;0,0, Table1[[#This Row],[Detections Utility (unclipped)]]) )</f>
        <v>0.54</v>
      </c>
      <c r="AC69" s="29" t="s">
        <v>141</v>
      </c>
      <c r="AD69" s="25" t="str" cm="1">
        <f t="array" ref="AD69">IF(SUMPRODUCT(--(NOT(ISERR(SEARCH({"Process","Command","Script","WMI","Module","Pipe","Service"},AC69)))))&gt;0,"1","0")</f>
        <v>0</v>
      </c>
      <c r="AE69" s="25">
        <f>IF(AD69="1",'TOP 10 TECHNIQUES'!C$15,0)</f>
        <v>0</v>
      </c>
      <c r="AF69" s="25" t="str" cm="1">
        <f t="array" ref="AF69">IF(SUMPRODUCT(--(NOT(ISERR(SEARCH({"Network","Firewall"},AC69)))))&gt;0,"1","0")</f>
        <v>1</v>
      </c>
      <c r="AG69" s="25">
        <f>IF(AF69="1",'TOP 10 TECHNIQUES'!C$16,0)</f>
        <v>0</v>
      </c>
      <c r="AH69" s="25" t="str" cm="1">
        <f t="array" ref="AH69">IF(SUMPRODUCT(--(NOT(ISERR(SEARCH({"File","Group","Logon","Schedule","User","Registry","Active","Application"},AC69)))))&gt;0,"1","0")</f>
        <v>0</v>
      </c>
      <c r="AI69" s="25">
        <f>IF(AH69="1",'TOP 10 TECHNIQUES'!C$17,0)</f>
        <v>0</v>
      </c>
      <c r="AJ69" s="25" t="str" cm="1">
        <f t="array" ref="AJ69">IF(SUMPRODUCT(--(NOT(ISERR(SEARCH({"Cloud","Cluster","Container","Image","Instance","Pod","Snapshot","Volume"},AC69)))))&gt;0,"1","0")</f>
        <v>0</v>
      </c>
      <c r="AK69" s="25">
        <f>IF(AJ69="1",'TOP 10 TECHNIQUES'!C$18,0)</f>
        <v>0</v>
      </c>
      <c r="AL69" s="25" t="str" cm="1">
        <f t="array" ref="AL69">IF(SUMPRODUCT(--(NOT(ISERR(SEARCH({"Drive","Firmware","Host","Kernel"},AC69)))))&gt;0,"1","0")</f>
        <v>0</v>
      </c>
      <c r="AM69" s="25">
        <f>IF(AL69="1",'TOP 10 TECHNIQUES'!C$19,0)</f>
        <v>0</v>
      </c>
      <c r="AN69" s="60">
        <v>2</v>
      </c>
      <c r="AO69" s="51">
        <v>1</v>
      </c>
      <c r="AP69" s="25">
        <f>parameters!$J$21*Table1[[#This Row],[TAT Utility]]+parameters!$J$22*Table1[[#This Row],[Count Utility]]</f>
        <v>0.1345592528095238</v>
      </c>
      <c r="AQ69" s="25">
        <f>(Table1[[#This Row],[Total Top Att&amp;ck Score ]]-parameters!$D$19)/(parameters!$D$20-parameters!$D$19)</f>
        <v>0.22630862047619046</v>
      </c>
      <c r="AR69" s="25">
        <f>IF(Table1[[#This Row],[TAT Utility (unclipped)]]&gt;1,1, IF(Table1[[#This Row],[TAT Utility (unclipped)]]&lt;0,0, Table1[[#This Row],[TAT Utility (unclipped)]]) )</f>
        <v>0.22630862047619046</v>
      </c>
      <c r="AS69" s="25">
        <f>(Table1[[#This Row],[Ransomware (Total '# of ATT&amp;CK Observations)]]-parameters!$D$21)/(parameters!$D$22-parameters!$D$21)</f>
        <v>9.5238095238095233E-2</v>
      </c>
      <c r="AT69" s="25">
        <f>IF(Table1[[#This Row],[Count Utility (unclipped)]]&gt;1,1, IF(Table1[[#This Row],[Count Utility (unclipped)]]&lt;0,0, Table1[[#This Row],[Count Utility (unclipped)]]) )</f>
        <v>9.5238095238095233E-2</v>
      </c>
      <c r="AU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0" spans="1:47" ht="32" x14ac:dyDescent="0.2">
      <c r="A70" s="25">
        <f>parameters!$J$21*Table1[[#This Row],[TAT Utility]]+parameters!$J$22*Table1[[#This Row],[Count Utility]]</f>
        <v>9.7741124692952375E-2</v>
      </c>
      <c r="B70" s="25">
        <f t="shared" si="1"/>
        <v>0.6440779135961906</v>
      </c>
      <c r="C70" s="25" t="s">
        <v>361</v>
      </c>
      <c r="D70" s="25" t="s">
        <v>362</v>
      </c>
      <c r="E70" s="25" t="s">
        <v>89</v>
      </c>
      <c r="F70" s="51">
        <v>5</v>
      </c>
      <c r="G70" s="51">
        <v>1</v>
      </c>
      <c r="H70" s="25">
        <f>parameters!$J$10*Table1[[#This Row],[Before Utility]]+parameters!$J$11*Table1[[#This Row],[After Utility]]</f>
        <v>0.3</v>
      </c>
      <c r="I70">
        <f>(Table1[[#This Row],[Num. TID Before]]-parameters!$D$8)/(parameters!$D$9-parameters!$D$8)</f>
        <v>0.5</v>
      </c>
      <c r="J70">
        <f>IF(Table1[[#This Row],[Before Utility (unclipped)]]&gt;1,1, IF(Table1[[#This Row],[Before Utility (unclipped)]]&lt;0,0, Table1[[#This Row],[Before Utility (unclipped)]]))</f>
        <v>0.5</v>
      </c>
      <c r="K70">
        <f>(Table1[[#This Row],[Num. TID After]]-parameters!$D$10)/(parameters!$D$11-parameters!$D$10)</f>
        <v>0.1</v>
      </c>
      <c r="L70">
        <f>IF(Table1[[#This Row],[After Utility (unclipped)]]&gt;1,1, IF(Table1[[#This Row],[After Utility (unclipped)]]&lt;0,0, Table1[[#This Row],[After Utility (unclipped)]]))</f>
        <v>0.1</v>
      </c>
      <c r="M70" s="44">
        <v>7.06866E-3</v>
      </c>
      <c r="N70" s="51">
        <v>0</v>
      </c>
      <c r="O70" s="51">
        <v>18</v>
      </c>
      <c r="P70" s="51">
        <v>1</v>
      </c>
      <c r="Q70" s="51">
        <v>4</v>
      </c>
      <c r="R70" s="51"/>
      <c r="S70" s="51">
        <v>1</v>
      </c>
      <c r="T70" s="52" t="s">
        <v>363</v>
      </c>
      <c r="U70" s="51">
        <v>15</v>
      </c>
      <c r="V70" s="25">
        <f>parameters!$J$4*Table1[[#This Row],[Mitigations Utility]] + parameters!$J$5*Table1[[#This Row],[Detections Utility]]</f>
        <v>0.26190476190476192</v>
      </c>
      <c r="W70">
        <f>SUM(Table1[[#This Row],[Num. 800-53 (r5)]],Table1[[#This Row],[Num. CIS Controls]])</f>
        <v>16</v>
      </c>
      <c r="X70">
        <f>(Table1[[#This Row],[Total Mitigations]]-parameters!$D$2)/(parameters!$D$3-parameters!$D$2)</f>
        <v>0.29090909090909089</v>
      </c>
      <c r="Y70">
        <f>IF(Table1[[#This Row],[Mitigations Utility (unclipped)]]&gt;1,1, IF(Table1[[#This Row],[Mitigations Utility (unclipped)]]&lt;0,0, Table1[[#This Row],[Mitigations Utility (unclipped)]]) )</f>
        <v>0.29090909090909089</v>
      </c>
      <c r="Z70">
        <f>SUM(Table1[[#This Row],[Num. CAR]:[Num. Splunk]])</f>
        <v>23</v>
      </c>
      <c r="AA70">
        <f>(Table1[[#This Row],[Total Detections]]-parameters!$D$4)/(parameters!$D$5-parameters!$D$4)</f>
        <v>0.23</v>
      </c>
      <c r="AB70">
        <f>IF(Table1[[#This Row],[Detections Utility (unclipped)]]&gt;1,1, IF(Table1[[#This Row],[Detections Utility (unclipped)]]&lt;0,0, Table1[[#This Row],[Detections Utility (unclipped)]]) )</f>
        <v>0.23</v>
      </c>
      <c r="AC70" s="29" t="s">
        <v>183</v>
      </c>
      <c r="AD70" s="25" t="str" cm="1">
        <f t="array" ref="AD70">IF(SUMPRODUCT(--(NOT(ISERR(SEARCH({"Process","Command","Script","WMI","Module","Pipe","Service"},AC70)))))&gt;0,"1","0")</f>
        <v>0</v>
      </c>
      <c r="AE70" s="25">
        <f>IF(AD70="1",'TOP 10 TECHNIQUES'!C$15,0)</f>
        <v>0</v>
      </c>
      <c r="AF70" s="25" t="str" cm="1">
        <f t="array" ref="AF70">IF(SUMPRODUCT(--(NOT(ISERR(SEARCH({"Network","Firewall"},AC70)))))&gt;0,"1","0")</f>
        <v>0</v>
      </c>
      <c r="AG70" s="25">
        <f>IF(AF70="1",'TOP 10 TECHNIQUES'!C$16,0)</f>
        <v>0</v>
      </c>
      <c r="AH70" s="25" t="str" cm="1">
        <f t="array" ref="AH70">IF(SUMPRODUCT(--(NOT(ISERR(SEARCH({"File","Group","Logon","Schedule","User","Registry","Active","Application"},AC70)))))&gt;0,"1","0")</f>
        <v>1</v>
      </c>
      <c r="AI70" s="25">
        <f>IF(AH70="1",'TOP 10 TECHNIQUES'!C$17,0)</f>
        <v>0.13200000000000001</v>
      </c>
      <c r="AJ70" s="25" t="str" cm="1">
        <f t="array" ref="AJ70">IF(SUMPRODUCT(--(NOT(ISERR(SEARCH({"Cloud","Cluster","Container","Image","Instance","Pod","Snapshot","Volume"},AC70)))))&gt;0,"1","0")</f>
        <v>0</v>
      </c>
      <c r="AK70" s="25">
        <f>IF(AJ70="1",'TOP 10 TECHNIQUES'!C$18,0)</f>
        <v>0</v>
      </c>
      <c r="AL70" s="25" t="str" cm="1">
        <f t="array" ref="AL70">IF(SUMPRODUCT(--(NOT(ISERR(SEARCH({"Drive","Firmware","Host","Kernel"},AC70)))))&gt;0,"1","0")</f>
        <v>0</v>
      </c>
      <c r="AM70" s="25">
        <f>IF(AL70="1",'TOP 10 TECHNIQUES'!C$19,0)</f>
        <v>0</v>
      </c>
      <c r="AN70" s="60">
        <v>1</v>
      </c>
      <c r="AO70" s="51">
        <v>1</v>
      </c>
      <c r="AP70" s="25">
        <f>parameters!$J$21*Table1[[#This Row],[TAT Utility]]+parameters!$J$22*Table1[[#This Row],[Count Utility]]</f>
        <v>9.7741124692952375E-2</v>
      </c>
      <c r="AQ70" s="25">
        <f>(Table1[[#This Row],[Total Top Att&amp;ck Score ]]-parameters!$D$19)/(parameters!$D$20-parameters!$D$19)</f>
        <v>0.21469263786539686</v>
      </c>
      <c r="AR70" s="25">
        <f>IF(Table1[[#This Row],[TAT Utility (unclipped)]]&gt;1,1, IF(Table1[[#This Row],[TAT Utility (unclipped)]]&lt;0,0, Table1[[#This Row],[TAT Utility (unclipped)]]) )</f>
        <v>0.21469263786539686</v>
      </c>
      <c r="AS70" s="25">
        <f>(Table1[[#This Row],[Ransomware (Total '# of ATT&amp;CK Observations)]]-parameters!$D$21)/(parameters!$D$22-parameters!$D$21)</f>
        <v>4.7619047619047616E-2</v>
      </c>
      <c r="AT70" s="25">
        <f>IF(Table1[[#This Row],[Count Utility (unclipped)]]&gt;1,1, IF(Table1[[#This Row],[Count Utility (unclipped)]]&lt;0,0, Table1[[#This Row],[Count Utility (unclipped)]]) )</f>
        <v>4.7619047619047616E-2</v>
      </c>
      <c r="AU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1" spans="1:47" ht="32" x14ac:dyDescent="0.2">
      <c r="A71" s="25">
        <f>parameters!$J$21*Table1[[#This Row],[TAT Utility]]+parameters!$J$22*Table1[[#This Row],[Count Utility]]</f>
        <v>7.7023125963333328E-2</v>
      </c>
      <c r="B71" s="25">
        <f t="shared" si="1"/>
        <v>0.43689792630000002</v>
      </c>
      <c r="C71" s="25" t="s">
        <v>364</v>
      </c>
      <c r="D71" s="25" t="s">
        <v>365</v>
      </c>
      <c r="E71" s="25" t="s">
        <v>89</v>
      </c>
      <c r="F71" s="51">
        <v>2</v>
      </c>
      <c r="G71" s="51">
        <v>1</v>
      </c>
      <c r="H71" s="25">
        <f>parameters!$J$10*Table1[[#This Row],[Before Utility]]+parameters!$J$11*Table1[[#This Row],[After Utility]]</f>
        <v>0.15000000000000002</v>
      </c>
      <c r="I71">
        <f>(Table1[[#This Row],[Num. TID Before]]-parameters!$D$8)/(parameters!$D$9-parameters!$D$8)</f>
        <v>0.2</v>
      </c>
      <c r="J71">
        <f>IF(Table1[[#This Row],[Before Utility (unclipped)]]&gt;1,1, IF(Table1[[#This Row],[Before Utility (unclipped)]]&lt;0,0, Table1[[#This Row],[Before Utility (unclipped)]]))</f>
        <v>0.2</v>
      </c>
      <c r="K71">
        <f>(Table1[[#This Row],[Num. TID After]]-parameters!$D$10)/(parameters!$D$11-parameters!$D$10)</f>
        <v>0.1</v>
      </c>
      <c r="L71">
        <f>IF(Table1[[#This Row],[After Utility (unclipped)]]&gt;1,1, IF(Table1[[#This Row],[After Utility (unclipped)]]&lt;0,0, Table1[[#This Row],[After Utility (unclipped)]]))</f>
        <v>0.1</v>
      </c>
      <c r="M71" s="44">
        <v>7.0661099999999996E-3</v>
      </c>
      <c r="N71" s="51">
        <v>0</v>
      </c>
      <c r="O71" s="51">
        <v>2</v>
      </c>
      <c r="P71" s="51">
        <v>2</v>
      </c>
      <c r="Q71" s="51">
        <v>0</v>
      </c>
      <c r="R71" s="52" t="s">
        <v>366</v>
      </c>
      <c r="S71" s="51">
        <v>7</v>
      </c>
      <c r="T71" s="51" t="s">
        <v>367</v>
      </c>
      <c r="U71" s="51">
        <v>9</v>
      </c>
      <c r="V71" s="25">
        <f>parameters!$J$4*Table1[[#This Row],[Mitigations Utility]] + parameters!$J$5*Table1[[#This Row],[Detections Utility]]</f>
        <v>0.17142857142857143</v>
      </c>
      <c r="W71">
        <f>SUM(Table1[[#This Row],[Num. 800-53 (r5)]],Table1[[#This Row],[Num. CIS Controls]])</f>
        <v>16</v>
      </c>
      <c r="X71">
        <f>(Table1[[#This Row],[Total Mitigations]]-parameters!$D$2)/(parameters!$D$3-parameters!$D$2)</f>
        <v>0.29090909090909089</v>
      </c>
      <c r="Y71">
        <f>IF(Table1[[#This Row],[Mitigations Utility (unclipped)]]&gt;1,1, IF(Table1[[#This Row],[Mitigations Utility (unclipped)]]&lt;0,0, Table1[[#This Row],[Mitigations Utility (unclipped)]]) )</f>
        <v>0.29090909090909089</v>
      </c>
      <c r="Z71">
        <f>SUM(Table1[[#This Row],[Num. CAR]:[Num. Splunk]])</f>
        <v>4</v>
      </c>
      <c r="AA71">
        <f>(Table1[[#This Row],[Total Detections]]-parameters!$D$4)/(parameters!$D$5-parameters!$D$4)</f>
        <v>0.04</v>
      </c>
      <c r="AB71">
        <f>IF(Table1[[#This Row],[Detections Utility (unclipped)]]&gt;1,1, IF(Table1[[#This Row],[Detections Utility (unclipped)]]&lt;0,0, Table1[[#This Row],[Detections Utility (unclipped)]]) )</f>
        <v>0.04</v>
      </c>
      <c r="AC71" s="29" t="s">
        <v>368</v>
      </c>
      <c r="AD71" s="25" t="str" cm="1">
        <f t="array" ref="AD71">IF(SUMPRODUCT(--(NOT(ISERR(SEARCH({"Process","Command","Script","WMI","Module","Pipe","Service"},AC71)))))&gt;0,"1","0")</f>
        <v>1</v>
      </c>
      <c r="AE71" s="25">
        <f>IF(AD71="1",'TOP 10 TECHNIQUES'!C$15,0)</f>
        <v>0.19800000000000001</v>
      </c>
      <c r="AF71" s="25" t="str" cm="1">
        <f t="array" ref="AF71">IF(SUMPRODUCT(--(NOT(ISERR(SEARCH({"Network","Firewall"},AC71)))))&gt;0,"1","0")</f>
        <v>0</v>
      </c>
      <c r="AG71" s="25">
        <f>IF(AF71="1",'TOP 10 TECHNIQUES'!C$16,0)</f>
        <v>0</v>
      </c>
      <c r="AH71" s="25" t="str" cm="1">
        <f t="array" ref="AH71">IF(SUMPRODUCT(--(NOT(ISERR(SEARCH({"File","Group","Logon","Schedule","User","Registry","Active","Application"},AC71)))))&gt;0,"1","0")</f>
        <v>1</v>
      </c>
      <c r="AI71" s="25">
        <f>IF(AH71="1",'TOP 10 TECHNIQUES'!C$17,0)</f>
        <v>0.13200000000000001</v>
      </c>
      <c r="AJ71" s="25" t="str" cm="1">
        <f t="array" ref="AJ71">IF(SUMPRODUCT(--(NOT(ISERR(SEARCH({"Cloud","Cluster","Container","Image","Instance","Pod","Snapshot","Volume"},AC71)))))&gt;0,"1","0")</f>
        <v>0</v>
      </c>
      <c r="AK71" s="25">
        <f>IF(AJ71="1",'TOP 10 TECHNIQUES'!C$18,0)</f>
        <v>0</v>
      </c>
      <c r="AL71" s="25" t="str" cm="1">
        <f t="array" ref="AL71">IF(SUMPRODUCT(--(NOT(ISERR(SEARCH({"Drive","Firmware","Host","Kernel"},AC71)))))&gt;0,"1","0")</f>
        <v>0</v>
      </c>
      <c r="AM71" s="25">
        <f>IF(AL71="1",'TOP 10 TECHNIQUES'!C$19,0)</f>
        <v>0</v>
      </c>
      <c r="AN71" s="58">
        <v>1</v>
      </c>
      <c r="AO71" s="51">
        <v>1</v>
      </c>
      <c r="AP71" s="25">
        <f>parameters!$J$21*Table1[[#This Row],[TAT Utility]]+parameters!$J$22*Table1[[#This Row],[Count Utility]]</f>
        <v>7.7023125963333328E-2</v>
      </c>
      <c r="AQ71" s="25">
        <f>(Table1[[#This Row],[Total Top Att&amp;ck Score ]]-parameters!$D$19)/(parameters!$D$20-parameters!$D$19)</f>
        <v>0.14563264210000001</v>
      </c>
      <c r="AR71" s="25">
        <f>IF(Table1[[#This Row],[TAT Utility (unclipped)]]&gt;1,1, IF(Table1[[#This Row],[TAT Utility (unclipped)]]&lt;0,0, Table1[[#This Row],[TAT Utility (unclipped)]]) )</f>
        <v>0.14563264210000001</v>
      </c>
      <c r="AS71" s="25">
        <f>(Table1[[#This Row],[Ransomware (Total '# of ATT&amp;CK Observations)]]-parameters!$D$21)/(parameters!$D$22-parameters!$D$21)</f>
        <v>4.7619047619047616E-2</v>
      </c>
      <c r="AT71" s="25">
        <f>IF(Table1[[#This Row],[Count Utility (unclipped)]]&gt;1,1, IF(Table1[[#This Row],[Count Utility (unclipped)]]&lt;0,0, Table1[[#This Row],[Count Utility (unclipped)]]) )</f>
        <v>4.7619047619047616E-2</v>
      </c>
      <c r="AU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2" spans="1:47" ht="48" x14ac:dyDescent="0.2">
      <c r="A72" s="25">
        <f>parameters!$J$21*Table1[[#This Row],[TAT Utility]]+parameters!$J$22*Table1[[#This Row],[Count Utility]]</f>
        <v>2.7536174216380948E-2</v>
      </c>
      <c r="B72" s="25">
        <f t="shared" si="1"/>
        <v>0.27536174216380949</v>
      </c>
      <c r="C72" s="25" t="s">
        <v>369</v>
      </c>
      <c r="D72" s="25" t="s">
        <v>370</v>
      </c>
      <c r="E72" s="25" t="s">
        <v>89</v>
      </c>
      <c r="F72" s="51">
        <v>1</v>
      </c>
      <c r="G72" s="51">
        <v>1</v>
      </c>
      <c r="H72" s="25">
        <f>parameters!$J$10*Table1[[#This Row],[Before Utility]]+parameters!$J$11*Table1[[#This Row],[After Utility]]</f>
        <v>0.1</v>
      </c>
      <c r="I72">
        <f>(Table1[[#This Row],[Num. TID Before]]-parameters!$D$8)/(parameters!$D$9-parameters!$D$8)</f>
        <v>0.1</v>
      </c>
      <c r="J72">
        <f>IF(Table1[[#This Row],[Before Utility (unclipped)]]&gt;1,1, IF(Table1[[#This Row],[Before Utility (unclipped)]]&lt;0,0, Table1[[#This Row],[Before Utility (unclipped)]]))</f>
        <v>0.1</v>
      </c>
      <c r="K72">
        <f>(Table1[[#This Row],[Num. TID After]]-parameters!$D$10)/(parameters!$D$11-parameters!$D$10)</f>
        <v>0.1</v>
      </c>
      <c r="L72">
        <f>IF(Table1[[#This Row],[After Utility (unclipped)]]&gt;1,1, IF(Table1[[#This Row],[After Utility (unclipped)]]&lt;0,0, Table1[[#This Row],[After Utility (unclipped)]]))</f>
        <v>0.1</v>
      </c>
      <c r="M72" s="44">
        <v>6.0416799999999998E-3</v>
      </c>
      <c r="N72" s="51">
        <v>0</v>
      </c>
      <c r="O72" s="51">
        <v>12</v>
      </c>
      <c r="P72" s="51">
        <v>0</v>
      </c>
      <c r="Q72" s="51">
        <v>0</v>
      </c>
      <c r="R72" s="52">
        <v>2.7</v>
      </c>
      <c r="S72" s="51">
        <v>1</v>
      </c>
      <c r="T72" s="52" t="s">
        <v>319</v>
      </c>
      <c r="U72" s="51">
        <v>6</v>
      </c>
      <c r="V72" s="25">
        <f>parameters!$J$4*Table1[[#This Row],[Mitigations Utility]] + parameters!$J$5*Table1[[#This Row],[Detections Utility]]</f>
        <v>0.1238095238095238</v>
      </c>
      <c r="W72">
        <f>SUM(Table1[[#This Row],[Num. 800-53 (r5)]],Table1[[#This Row],[Num. CIS Controls]])</f>
        <v>7</v>
      </c>
      <c r="X72">
        <f>(Table1[[#This Row],[Total Mitigations]]-parameters!$D$2)/(parameters!$D$3-parameters!$D$2)</f>
        <v>0.12727272727272726</v>
      </c>
      <c r="Y72">
        <f>IF(Table1[[#This Row],[Mitigations Utility (unclipped)]]&gt;1,1, IF(Table1[[#This Row],[Mitigations Utility (unclipped)]]&lt;0,0, Table1[[#This Row],[Mitigations Utility (unclipped)]]) )</f>
        <v>0.12727272727272726</v>
      </c>
      <c r="Z72">
        <f>SUM(Table1[[#This Row],[Num. CAR]:[Num. Splunk]])</f>
        <v>12</v>
      </c>
      <c r="AA72">
        <f>(Table1[[#This Row],[Total Detections]]-parameters!$D$4)/(parameters!$D$5-parameters!$D$4)</f>
        <v>0.12</v>
      </c>
      <c r="AB72">
        <f>IF(Table1[[#This Row],[Detections Utility (unclipped)]]&gt;1,1, IF(Table1[[#This Row],[Detections Utility (unclipped)]]&lt;0,0, Table1[[#This Row],[Detections Utility (unclipped)]]) )</f>
        <v>0.12</v>
      </c>
      <c r="AC72" s="29" t="s">
        <v>371</v>
      </c>
      <c r="AD72" s="25" t="str" cm="1">
        <f t="array" ref="AD72">IF(SUMPRODUCT(--(NOT(ISERR(SEARCH({"Process","Command","Script","WMI","Module","Pipe","Service"},AC72)))))&gt;0,"1","0")</f>
        <v>1</v>
      </c>
      <c r="AE72" s="25">
        <f>IF(AD72="1",'TOP 10 TECHNIQUES'!C$15,0)</f>
        <v>0.19800000000000001</v>
      </c>
      <c r="AF72" s="25" t="str" cm="1">
        <f t="array" ref="AF72">IF(SUMPRODUCT(--(NOT(ISERR(SEARCH({"Network","Firewall"},AC72)))))&gt;0,"1","0")</f>
        <v>1</v>
      </c>
      <c r="AG72" s="25">
        <f>IF(AF72="1",'TOP 10 TECHNIQUES'!C$16,0)</f>
        <v>0</v>
      </c>
      <c r="AH72" s="25" t="str" cm="1">
        <f t="array" ref="AH72">IF(SUMPRODUCT(--(NOT(ISERR(SEARCH({"File","Group","Logon","Schedule","User","Registry","Active","Application"},AC72)))))&gt;0,"1","0")</f>
        <v>0</v>
      </c>
      <c r="AI72" s="25">
        <f>IF(AH72="1",'TOP 10 TECHNIQUES'!C$17,0)</f>
        <v>0</v>
      </c>
      <c r="AJ72" s="25" t="str" cm="1">
        <f t="array" ref="AJ72">IF(SUMPRODUCT(--(NOT(ISERR(SEARCH({"Cloud","Cluster","Container","Image","Instance","Pod","Snapshot","Volume"},AC72)))))&gt;0,"1","0")</f>
        <v>0</v>
      </c>
      <c r="AK72" s="25">
        <f>IF(AJ72="1",'TOP 10 TECHNIQUES'!C$18,0)</f>
        <v>0</v>
      </c>
      <c r="AL72" s="25" t="str" cm="1">
        <f t="array" ref="AL72">IF(SUMPRODUCT(--(NOT(ISERR(SEARCH({"Drive","Firmware","Host","Kernel"},AC72)))))&gt;0,"1","0")</f>
        <v>0</v>
      </c>
      <c r="AM72" s="25">
        <f>IF(AL72="1",'TOP 10 TECHNIQUES'!C$19,0)</f>
        <v>0</v>
      </c>
      <c r="AN72" s="52">
        <v>0</v>
      </c>
      <c r="AO72" s="51">
        <v>0</v>
      </c>
      <c r="AP72" s="25">
        <f>parameters!$J$21*Table1[[#This Row],[TAT Utility]]+parameters!$J$22*Table1[[#This Row],[Count Utility]]</f>
        <v>2.7536174216380948E-2</v>
      </c>
      <c r="AQ72" s="25">
        <f>(Table1[[#This Row],[Total Top Att&amp;ck Score ]]-parameters!$D$19)/(parameters!$D$20-parameters!$D$19)</f>
        <v>9.1787247387936491E-2</v>
      </c>
      <c r="AR72" s="25">
        <f>IF(Table1[[#This Row],[TAT Utility (unclipped)]]&gt;1,1, IF(Table1[[#This Row],[TAT Utility (unclipped)]]&lt;0,0, Table1[[#This Row],[TAT Utility (unclipped)]]) )</f>
        <v>9.1787247387936491E-2</v>
      </c>
      <c r="AS72" s="25">
        <f>(Table1[[#This Row],[Ransomware (Total '# of ATT&amp;CK Observations)]]-parameters!$D$21)/(parameters!$D$22-parameters!$D$21)</f>
        <v>0</v>
      </c>
      <c r="AT72" s="25">
        <f>IF(Table1[[#This Row],[Count Utility (unclipped)]]&gt;1,1, IF(Table1[[#This Row],[Count Utility (unclipped)]]&lt;0,0, Table1[[#This Row],[Count Utility (unclipped)]]) )</f>
        <v>0</v>
      </c>
      <c r="AU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3" spans="1:47" x14ac:dyDescent="0.2">
      <c r="A73" s="25">
        <f>parameters!$J$21*Table1[[#This Row],[TAT Utility]]+parameters!$J$22*Table1[[#This Row],[Count Utility]]</f>
        <v>9.8697301095238096E-2</v>
      </c>
      <c r="B73" s="25">
        <f t="shared" si="1"/>
        <v>0.32030634428571431</v>
      </c>
      <c r="C73" s="25" t="s">
        <v>372</v>
      </c>
      <c r="D73" s="25" t="s">
        <v>373</v>
      </c>
      <c r="E73" s="25" t="s">
        <v>89</v>
      </c>
      <c r="F73" s="51">
        <v>1</v>
      </c>
      <c r="G73" s="51">
        <v>1</v>
      </c>
      <c r="H73" s="25">
        <f>parameters!$J$10*Table1[[#This Row],[Before Utility]]+parameters!$J$11*Table1[[#This Row],[After Utility]]</f>
        <v>0.1</v>
      </c>
      <c r="I73">
        <f>(Table1[[#This Row],[Num. TID Before]]-parameters!$D$8)/(parameters!$D$9-parameters!$D$8)</f>
        <v>0.1</v>
      </c>
      <c r="J73">
        <f>IF(Table1[[#This Row],[Before Utility (unclipped)]]&gt;1,1, IF(Table1[[#This Row],[Before Utility (unclipped)]]&lt;0,0, Table1[[#This Row],[Before Utility (unclipped)]]))</f>
        <v>0.1</v>
      </c>
      <c r="K73">
        <f>(Table1[[#This Row],[Num. TID After]]-parameters!$D$10)/(parameters!$D$11-parameters!$D$10)</f>
        <v>0.1</v>
      </c>
      <c r="L73">
        <f>IF(Table1[[#This Row],[After Utility (unclipped)]]&gt;1,1, IF(Table1[[#This Row],[After Utility (unclipped)]]&lt;0,0, Table1[[#This Row],[After Utility (unclipped)]]))</f>
        <v>0.1</v>
      </c>
      <c r="M73" s="44">
        <v>6.0206299999999999E-3</v>
      </c>
      <c r="N73" s="51">
        <v>0</v>
      </c>
      <c r="O73" s="51">
        <v>5</v>
      </c>
      <c r="P73" s="51">
        <v>0</v>
      </c>
      <c r="Q73" s="51">
        <v>0</v>
      </c>
      <c r="R73" s="52" t="s">
        <v>374</v>
      </c>
      <c r="S73" s="51">
        <v>3</v>
      </c>
      <c r="T73" s="51" t="s">
        <v>375</v>
      </c>
      <c r="U73" s="51">
        <v>17</v>
      </c>
      <c r="V73" s="25">
        <f>parameters!$J$4*Table1[[#This Row],[Mitigations Utility]] + parameters!$J$5*Table1[[#This Row],[Detections Utility]]</f>
        <v>0.2142857142857143</v>
      </c>
      <c r="W73">
        <f>SUM(Table1[[#This Row],[Num. 800-53 (r5)]],Table1[[#This Row],[Num. CIS Controls]])</f>
        <v>20</v>
      </c>
      <c r="X73">
        <f>(Table1[[#This Row],[Total Mitigations]]-parameters!$D$2)/(parameters!$D$3-parameters!$D$2)</f>
        <v>0.36363636363636365</v>
      </c>
      <c r="Y73">
        <f>IF(Table1[[#This Row],[Mitigations Utility (unclipped)]]&gt;1,1, IF(Table1[[#This Row],[Mitigations Utility (unclipped)]]&lt;0,0, Table1[[#This Row],[Mitigations Utility (unclipped)]]) )</f>
        <v>0.36363636363636365</v>
      </c>
      <c r="Z73">
        <f>SUM(Table1[[#This Row],[Num. CAR]:[Num. Splunk]])</f>
        <v>5</v>
      </c>
      <c r="AA73">
        <f>(Table1[[#This Row],[Total Detections]]-parameters!$D$4)/(parameters!$D$5-parameters!$D$4)</f>
        <v>0.05</v>
      </c>
      <c r="AB73">
        <f>IF(Table1[[#This Row],[Detections Utility (unclipped)]]&gt;1,1, IF(Table1[[#This Row],[Detections Utility (unclipped)]]&lt;0,0, Table1[[#This Row],[Detections Utility (unclipped)]]) )</f>
        <v>0.05</v>
      </c>
      <c r="AC73" s="29" t="s">
        <v>341</v>
      </c>
      <c r="AD73" s="25" t="str" cm="1">
        <f t="array" ref="AD73">IF(SUMPRODUCT(--(NOT(ISERR(SEARCH({"Process","Command","Script","WMI","Module","Pipe","Service"},AC73)))))&gt;0,"1","0")</f>
        <v>0</v>
      </c>
      <c r="AE73" s="25">
        <f>IF(AD73="1",'TOP 10 TECHNIQUES'!C$15,0)</f>
        <v>0</v>
      </c>
      <c r="AF73" s="25" t="str" cm="1">
        <f t="array" ref="AF73">IF(SUMPRODUCT(--(NOT(ISERR(SEARCH({"Network","Firewall"},AC73)))))&gt;0,"1","0")</f>
        <v>1</v>
      </c>
      <c r="AG73" s="25">
        <f>IF(AF73="1",'TOP 10 TECHNIQUES'!C$16,0)</f>
        <v>0</v>
      </c>
      <c r="AH73" s="25" t="str" cm="1">
        <f t="array" ref="AH73">IF(SUMPRODUCT(--(NOT(ISERR(SEARCH({"File","Group","Logon","Schedule","User","Registry","Active","Application"},AC73)))))&gt;0,"1","0")</f>
        <v>0</v>
      </c>
      <c r="AI73" s="25">
        <f>IF(AH73="1",'TOP 10 TECHNIQUES'!C$17,0)</f>
        <v>0</v>
      </c>
      <c r="AJ73" s="25" t="str" cm="1">
        <f t="array" ref="AJ73">IF(SUMPRODUCT(--(NOT(ISERR(SEARCH({"Cloud","Cluster","Container","Image","Instance","Pod","Snapshot","Volume"},AC73)))))&gt;0,"1","0")</f>
        <v>0</v>
      </c>
      <c r="AK73" s="25">
        <f>IF(AJ73="1",'TOP 10 TECHNIQUES'!C$18,0)</f>
        <v>0</v>
      </c>
      <c r="AL73" s="25" t="str" cm="1">
        <f t="array" ref="AL73">IF(SUMPRODUCT(--(NOT(ISERR(SEARCH({"Drive","Firmware","Host","Kernel"},AC73)))))&gt;0,"1","0")</f>
        <v>0</v>
      </c>
      <c r="AM73" s="25">
        <f>IF(AL73="1",'TOP 10 TECHNIQUES'!C$19,0)</f>
        <v>0</v>
      </c>
      <c r="AN73" s="52">
        <v>2</v>
      </c>
      <c r="AO73" s="51">
        <v>1</v>
      </c>
      <c r="AP73" s="25">
        <f>parameters!$J$21*Table1[[#This Row],[TAT Utility]]+parameters!$J$22*Table1[[#This Row],[Count Utility]]</f>
        <v>9.8697301095238096E-2</v>
      </c>
      <c r="AQ73" s="25">
        <f>(Table1[[#This Row],[Total Top Att&amp;ck Score ]]-parameters!$D$19)/(parameters!$D$20-parameters!$D$19)</f>
        <v>0.10676878142857144</v>
      </c>
      <c r="AR73" s="25">
        <f>IF(Table1[[#This Row],[TAT Utility (unclipped)]]&gt;1,1, IF(Table1[[#This Row],[TAT Utility (unclipped)]]&lt;0,0, Table1[[#This Row],[TAT Utility (unclipped)]]) )</f>
        <v>0.10676878142857144</v>
      </c>
      <c r="AS73" s="25">
        <f>(Table1[[#This Row],[Ransomware (Total '# of ATT&amp;CK Observations)]]-parameters!$D$21)/(parameters!$D$22-parameters!$D$21)</f>
        <v>9.5238095238095233E-2</v>
      </c>
      <c r="AT73" s="25">
        <f>IF(Table1[[#This Row],[Count Utility (unclipped)]]&gt;1,1, IF(Table1[[#This Row],[Count Utility (unclipped)]]&lt;0,0, Table1[[#This Row],[Count Utility (unclipped)]]) )</f>
        <v>9.5238095238095233E-2</v>
      </c>
      <c r="AU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4" spans="1:47" x14ac:dyDescent="0.2">
      <c r="A74" s="25">
        <f>parameters!$J$21*Table1[[#This Row],[TAT Utility]]+parameters!$J$22*Table1[[#This Row],[Count Utility]]</f>
        <v>2.6285879714285715E-2</v>
      </c>
      <c r="B74" s="25">
        <f t="shared" si="1"/>
        <v>0.26285879714285715</v>
      </c>
      <c r="C74" s="25" t="s">
        <v>376</v>
      </c>
      <c r="D74" s="25" t="s">
        <v>377</v>
      </c>
      <c r="E74" s="25" t="s">
        <v>89</v>
      </c>
      <c r="F74" s="51">
        <v>1</v>
      </c>
      <c r="G74" s="51">
        <v>1</v>
      </c>
      <c r="H74" s="25">
        <f>parameters!$J$10*Table1[[#This Row],[Before Utility]]+parameters!$J$11*Table1[[#This Row],[After Utility]]</f>
        <v>0.1</v>
      </c>
      <c r="I74">
        <f>(Table1[[#This Row],[Num. TID Before]]-parameters!$D$8)/(parameters!$D$9-parameters!$D$8)</f>
        <v>0.1</v>
      </c>
      <c r="J74">
        <f>IF(Table1[[#This Row],[Before Utility (unclipped)]]&gt;1,1, IF(Table1[[#This Row],[Before Utility (unclipped)]]&lt;0,0, Table1[[#This Row],[Before Utility (unclipped)]]))</f>
        <v>0.1</v>
      </c>
      <c r="K74">
        <f>(Table1[[#This Row],[Num. TID After]]-parameters!$D$10)/(parameters!$D$11-parameters!$D$10)</f>
        <v>0.1</v>
      </c>
      <c r="L74">
        <f>IF(Table1[[#This Row],[After Utility (unclipped)]]&gt;1,1, IF(Table1[[#This Row],[After Utility (unclipped)]]&lt;0,0, Table1[[#This Row],[After Utility (unclipped)]]))</f>
        <v>0.1</v>
      </c>
      <c r="M74" s="44">
        <v>5.7159400000000001E-3</v>
      </c>
      <c r="N74" s="51">
        <v>0</v>
      </c>
      <c r="O74" s="51">
        <v>2</v>
      </c>
      <c r="P74" s="51">
        <v>0</v>
      </c>
      <c r="Q74" s="51">
        <v>5</v>
      </c>
      <c r="R74" s="52" t="s">
        <v>378</v>
      </c>
      <c r="S74" s="51">
        <v>8</v>
      </c>
      <c r="T74" s="52" t="s">
        <v>379</v>
      </c>
      <c r="U74" s="51">
        <v>5</v>
      </c>
      <c r="V74" s="25">
        <f>parameters!$J$4*Table1[[#This Row],[Mitigations Utility]] + parameters!$J$5*Table1[[#This Row],[Detections Utility]]</f>
        <v>0.15714285714285714</v>
      </c>
      <c r="W74">
        <f>SUM(Table1[[#This Row],[Num. 800-53 (r5)]],Table1[[#This Row],[Num. CIS Controls]])</f>
        <v>13</v>
      </c>
      <c r="X74">
        <f>(Table1[[#This Row],[Total Mitigations]]-parameters!$D$2)/(parameters!$D$3-parameters!$D$2)</f>
        <v>0.23636363636363636</v>
      </c>
      <c r="Y74">
        <f>IF(Table1[[#This Row],[Mitigations Utility (unclipped)]]&gt;1,1, IF(Table1[[#This Row],[Mitigations Utility (unclipped)]]&lt;0,0, Table1[[#This Row],[Mitigations Utility (unclipped)]]) )</f>
        <v>0.23636363636363636</v>
      </c>
      <c r="Z74">
        <f>SUM(Table1[[#This Row],[Num. CAR]:[Num. Splunk]])</f>
        <v>7</v>
      </c>
      <c r="AA74">
        <f>(Table1[[#This Row],[Total Detections]]-parameters!$D$4)/(parameters!$D$5-parameters!$D$4)</f>
        <v>7.0000000000000007E-2</v>
      </c>
      <c r="AB74">
        <f>IF(Table1[[#This Row],[Detections Utility (unclipped)]]&gt;1,1, IF(Table1[[#This Row],[Detections Utility (unclipped)]]&lt;0,0, Table1[[#This Row],[Detections Utility (unclipped)]]) )</f>
        <v>7.0000000000000007E-2</v>
      </c>
      <c r="AC74" s="29"/>
      <c r="AD74" s="25" t="str" cm="1">
        <f t="array" ref="AD74">IF(SUMPRODUCT(--(NOT(ISERR(SEARCH({"Process","Command","Script","WMI","Module","Pipe","Service"},AC74)))))&gt;0,"1","0")</f>
        <v>0</v>
      </c>
      <c r="AE74" s="25">
        <f>IF(AD74="1",'TOP 10 TECHNIQUES'!C$15,0)</f>
        <v>0</v>
      </c>
      <c r="AF74" s="25" t="str" cm="1">
        <f t="array" ref="AF74">IF(SUMPRODUCT(--(NOT(ISERR(SEARCH({"Network","Firewall"},AC74)))))&gt;0,"1","0")</f>
        <v>0</v>
      </c>
      <c r="AG74" s="25">
        <f>IF(AF74="1",'TOP 10 TECHNIQUES'!C$16,0)</f>
        <v>0</v>
      </c>
      <c r="AH74" s="25" t="str" cm="1">
        <f t="array" ref="AH74">IF(SUMPRODUCT(--(NOT(ISERR(SEARCH({"File","Group","Logon","Schedule","User","Registry","Active","Application"},AC74)))))&gt;0,"1","0")</f>
        <v>0</v>
      </c>
      <c r="AI74" s="25">
        <f>IF(AH74="1",'TOP 10 TECHNIQUES'!C$17,0)</f>
        <v>0</v>
      </c>
      <c r="AJ74" s="25" t="str" cm="1">
        <f t="array" ref="AJ74">IF(SUMPRODUCT(--(NOT(ISERR(SEARCH({"Cloud","Cluster","Container","Image","Instance","Pod","Snapshot","Volume"},AC74)))))&gt;0,"1","0")</f>
        <v>0</v>
      </c>
      <c r="AK74" s="25">
        <f>IF(AJ74="1",'TOP 10 TECHNIQUES'!C$18,0)</f>
        <v>0</v>
      </c>
      <c r="AL74" s="25" t="str" cm="1">
        <f t="array" ref="AL74">IF(SUMPRODUCT(--(NOT(ISERR(SEARCH({"Drive","Firmware","Host","Kernel"},AC74)))))&gt;0,"1","0")</f>
        <v>0</v>
      </c>
      <c r="AM74" s="25">
        <f>IF(AL74="1",'TOP 10 TECHNIQUES'!C$19,0)</f>
        <v>0</v>
      </c>
      <c r="AN74" s="52">
        <v>0</v>
      </c>
      <c r="AO74" s="51">
        <v>0</v>
      </c>
      <c r="AP74" s="25">
        <f>parameters!$J$21*Table1[[#This Row],[TAT Utility]]+parameters!$J$22*Table1[[#This Row],[Count Utility]]</f>
        <v>2.6285879714285715E-2</v>
      </c>
      <c r="AQ74" s="25">
        <f>(Table1[[#This Row],[Total Top Att&amp;ck Score ]]-parameters!$D$19)/(parameters!$D$20-parameters!$D$19)</f>
        <v>8.7619599047619054E-2</v>
      </c>
      <c r="AR74" s="25">
        <f>IF(Table1[[#This Row],[TAT Utility (unclipped)]]&gt;1,1, IF(Table1[[#This Row],[TAT Utility (unclipped)]]&lt;0,0, Table1[[#This Row],[TAT Utility (unclipped)]]) )</f>
        <v>8.7619599047619054E-2</v>
      </c>
      <c r="AS74" s="25">
        <f>(Table1[[#This Row],[Ransomware (Total '# of ATT&amp;CK Observations)]]-parameters!$D$21)/(parameters!$D$22-parameters!$D$21)</f>
        <v>0</v>
      </c>
      <c r="AT74" s="25">
        <f>IF(Table1[[#This Row],[Count Utility (unclipped)]]&gt;1,1, IF(Table1[[#This Row],[Count Utility (unclipped)]]&lt;0,0, Table1[[#This Row],[Count Utility (unclipped)]]) )</f>
        <v>0</v>
      </c>
      <c r="AU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5" spans="1:47" ht="48" x14ac:dyDescent="0.2">
      <c r="A75" s="25">
        <f>parameters!$J$21*Table1[[#This Row],[TAT Utility]]+parameters!$J$22*Table1[[#This Row],[Count Utility]]</f>
        <v>7.047253848533333E-2</v>
      </c>
      <c r="B75" s="25">
        <f t="shared" si="1"/>
        <v>0.70472538485333336</v>
      </c>
      <c r="C75" s="25" t="s">
        <v>380</v>
      </c>
      <c r="D75" s="25" t="s">
        <v>381</v>
      </c>
      <c r="E75" s="25" t="s">
        <v>89</v>
      </c>
      <c r="F75" s="51">
        <v>2</v>
      </c>
      <c r="G75" s="51">
        <v>3</v>
      </c>
      <c r="H75" s="25">
        <f>parameters!$J$10*Table1[[#This Row],[Before Utility]]+parameters!$J$11*Table1[[#This Row],[After Utility]]</f>
        <v>0.25</v>
      </c>
      <c r="I75">
        <f>(Table1[[#This Row],[Num. TID Before]]-parameters!$D$8)/(parameters!$D$9-parameters!$D$8)</f>
        <v>0.2</v>
      </c>
      <c r="J75">
        <f>IF(Table1[[#This Row],[Before Utility (unclipped)]]&gt;1,1, IF(Table1[[#This Row],[Before Utility (unclipped)]]&lt;0,0, Table1[[#This Row],[Before Utility (unclipped)]]))</f>
        <v>0.2</v>
      </c>
      <c r="K75">
        <f>(Table1[[#This Row],[Num. TID After]]-parameters!$D$10)/(parameters!$D$11-parameters!$D$10)</f>
        <v>0.3</v>
      </c>
      <c r="L75">
        <f>IF(Table1[[#This Row],[After Utility (unclipped)]]&gt;1,1, IF(Table1[[#This Row],[After Utility (unclipped)]]&lt;0,0, Table1[[#This Row],[After Utility (unclipped)]]))</f>
        <v>0.3</v>
      </c>
      <c r="M75" s="44">
        <v>4.9182399999999999E-3</v>
      </c>
      <c r="N75" s="51">
        <v>0</v>
      </c>
      <c r="O75" s="51">
        <v>3</v>
      </c>
      <c r="P75" s="51">
        <v>3</v>
      </c>
      <c r="Q75" s="51">
        <v>2</v>
      </c>
      <c r="R75" s="52" t="s">
        <v>382</v>
      </c>
      <c r="S75" s="51">
        <v>12</v>
      </c>
      <c r="T75" s="52" t="s">
        <v>383</v>
      </c>
      <c r="U75" s="51">
        <v>19</v>
      </c>
      <c r="V75" s="25">
        <f>parameters!$J$4*Table1[[#This Row],[Mitigations Utility]] + parameters!$J$5*Table1[[#This Row],[Detections Utility]]</f>
        <v>0.33333333333333331</v>
      </c>
      <c r="W75">
        <f>SUM(Table1[[#This Row],[Num. 800-53 (r5)]],Table1[[#This Row],[Num. CIS Controls]])</f>
        <v>31</v>
      </c>
      <c r="X75">
        <f>(Table1[[#This Row],[Total Mitigations]]-parameters!$D$2)/(parameters!$D$3-parameters!$D$2)</f>
        <v>0.5636363636363636</v>
      </c>
      <c r="Y75">
        <f>IF(Table1[[#This Row],[Mitigations Utility (unclipped)]]&gt;1,1, IF(Table1[[#This Row],[Mitigations Utility (unclipped)]]&lt;0,0, Table1[[#This Row],[Mitigations Utility (unclipped)]]) )</f>
        <v>0.5636363636363636</v>
      </c>
      <c r="Z75">
        <f>SUM(Table1[[#This Row],[Num. CAR]:[Num. Splunk]])</f>
        <v>8</v>
      </c>
      <c r="AA75">
        <f>(Table1[[#This Row],[Total Detections]]-parameters!$D$4)/(parameters!$D$5-parameters!$D$4)</f>
        <v>0.08</v>
      </c>
      <c r="AB75">
        <f>IF(Table1[[#This Row],[Detections Utility (unclipped)]]&gt;1,1, IF(Table1[[#This Row],[Detections Utility (unclipped)]]&lt;0,0, Table1[[#This Row],[Detections Utility (unclipped)]]) )</f>
        <v>0.08</v>
      </c>
      <c r="AC75" s="29" t="s">
        <v>384</v>
      </c>
      <c r="AD75" s="25" t="str" cm="1">
        <f t="array" ref="AD75">IF(SUMPRODUCT(--(NOT(ISERR(SEARCH({"Process","Command","Script","WMI","Module","Pipe","Service"},AC75)))))&gt;0,"1","0")</f>
        <v>1</v>
      </c>
      <c r="AE75" s="25">
        <f>IF(AD75="1",'TOP 10 TECHNIQUES'!C$15,0)</f>
        <v>0.19800000000000001</v>
      </c>
      <c r="AF75" s="25" t="str" cm="1">
        <f t="array" ref="AF75">IF(SUMPRODUCT(--(NOT(ISERR(SEARCH({"Network","Firewall"},AC75)))))&gt;0,"1","0")</f>
        <v>0</v>
      </c>
      <c r="AG75" s="25">
        <f>IF(AF75="1",'TOP 10 TECHNIQUES'!C$16,0)</f>
        <v>0</v>
      </c>
      <c r="AH75" s="25" t="str" cm="1">
        <f t="array" ref="AH75">IF(SUMPRODUCT(--(NOT(ISERR(SEARCH({"File","Group","Logon","Schedule","User","Registry","Active","Application"},AC75)))))&gt;0,"1","0")</f>
        <v>0</v>
      </c>
      <c r="AI75" s="25">
        <f>IF(AH75="1",'TOP 10 TECHNIQUES'!C$17,0)</f>
        <v>0</v>
      </c>
      <c r="AJ75" s="25" t="str" cm="1">
        <f t="array" ref="AJ75">IF(SUMPRODUCT(--(NOT(ISERR(SEARCH({"Cloud","Cluster","Container","Image","Instance","Pod","Snapshot","Volume"},AC75)))))&gt;0,"1","0")</f>
        <v>0</v>
      </c>
      <c r="AK75" s="25">
        <f>IF(AJ75="1",'TOP 10 TECHNIQUES'!C$18,0)</f>
        <v>0</v>
      </c>
      <c r="AL75" s="25" t="str" cm="1">
        <f t="array" ref="AL75">IF(SUMPRODUCT(--(NOT(ISERR(SEARCH({"Drive","Firmware","Host","Kernel"},AC75)))))&gt;0,"1","0")</f>
        <v>1</v>
      </c>
      <c r="AM75" s="25">
        <f>IF(AL75="1",'TOP 10 TECHNIQUES'!C$19,0)</f>
        <v>0</v>
      </c>
      <c r="AN75" s="52">
        <v>0</v>
      </c>
      <c r="AO75" s="51">
        <v>0</v>
      </c>
      <c r="AP75" s="25">
        <f>parameters!$J$21*Table1[[#This Row],[TAT Utility]]+parameters!$J$22*Table1[[#This Row],[Count Utility]]</f>
        <v>7.047253848533333E-2</v>
      </c>
      <c r="AQ75" s="25">
        <f>(Table1[[#This Row],[Total Top Att&amp;ck Score ]]-parameters!$D$19)/(parameters!$D$20-parameters!$D$19)</f>
        <v>0.23490846161777779</v>
      </c>
      <c r="AR75" s="25">
        <f>IF(Table1[[#This Row],[TAT Utility (unclipped)]]&gt;1,1, IF(Table1[[#This Row],[TAT Utility (unclipped)]]&lt;0,0, Table1[[#This Row],[TAT Utility (unclipped)]]) )</f>
        <v>0.23490846161777779</v>
      </c>
      <c r="AS75" s="25">
        <f>(Table1[[#This Row],[Ransomware (Total '# of ATT&amp;CK Observations)]]-parameters!$D$21)/(parameters!$D$22-parameters!$D$21)</f>
        <v>0</v>
      </c>
      <c r="AT75" s="25">
        <f>IF(Table1[[#This Row],[Count Utility (unclipped)]]&gt;1,1, IF(Table1[[#This Row],[Count Utility (unclipped)]]&lt;0,0, Table1[[#This Row],[Count Utility (unclipped)]]) )</f>
        <v>0</v>
      </c>
      <c r="AU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6" spans="1:47" ht="80" x14ac:dyDescent="0.2">
      <c r="A76" s="25">
        <f>parameters!$J$21*Table1[[#This Row],[TAT Utility]]+parameters!$J$22*Table1[[#This Row],[Count Utility]]</f>
        <v>0.19144284594171429</v>
      </c>
      <c r="B76" s="25">
        <f t="shared" si="1"/>
        <v>1.2477617927504763</v>
      </c>
      <c r="C76" s="25" t="s">
        <v>385</v>
      </c>
      <c r="D76" s="25" t="s">
        <v>386</v>
      </c>
      <c r="E76" s="25" t="s">
        <v>89</v>
      </c>
      <c r="F76" s="51">
        <v>1</v>
      </c>
      <c r="G76" s="51">
        <v>16</v>
      </c>
      <c r="H76" s="25">
        <f>parameters!$J$10*Table1[[#This Row],[Before Utility]]+parameters!$J$11*Table1[[#This Row],[After Utility]]</f>
        <v>0.55000000000000004</v>
      </c>
      <c r="I76">
        <f>(Table1[[#This Row],[Num. TID Before]]-parameters!$D$8)/(parameters!$D$9-parameters!$D$8)</f>
        <v>0.1</v>
      </c>
      <c r="J76">
        <f>IF(Table1[[#This Row],[Before Utility (unclipped)]]&gt;1,1, IF(Table1[[#This Row],[Before Utility (unclipped)]]&lt;0,0, Table1[[#This Row],[Before Utility (unclipped)]]))</f>
        <v>0.1</v>
      </c>
      <c r="K76">
        <f>(Table1[[#This Row],[Num. TID After]]-parameters!$D$10)/(parameters!$D$11-parameters!$D$10)</f>
        <v>1.6</v>
      </c>
      <c r="L76">
        <f>IF(Table1[[#This Row],[After Utility (unclipped)]]&gt;1,1, IF(Table1[[#This Row],[After Utility (unclipped)]]&lt;0,0, Table1[[#This Row],[After Utility (unclipped)]]))</f>
        <v>1</v>
      </c>
      <c r="M76" s="44">
        <v>4.6932700000000003E-3</v>
      </c>
      <c r="N76" s="51">
        <v>0</v>
      </c>
      <c r="O76" s="51">
        <v>6</v>
      </c>
      <c r="P76" s="51">
        <v>3</v>
      </c>
      <c r="Q76" s="51">
        <v>0</v>
      </c>
      <c r="R76" s="52" t="s">
        <v>387</v>
      </c>
      <c r="S76" s="51">
        <v>10</v>
      </c>
      <c r="T76" s="52" t="s">
        <v>388</v>
      </c>
      <c r="U76" s="51">
        <v>13</v>
      </c>
      <c r="V76" s="25">
        <f>parameters!$J$4*Table1[[#This Row],[Mitigations Utility]] + parameters!$J$5*Table1[[#This Row],[Detections Utility]]</f>
        <v>0.26190476190476192</v>
      </c>
      <c r="W76">
        <f>SUM(Table1[[#This Row],[Num. 800-53 (r5)]],Table1[[#This Row],[Num. CIS Controls]])</f>
        <v>23</v>
      </c>
      <c r="X76">
        <f>(Table1[[#This Row],[Total Mitigations]]-parameters!$D$2)/(parameters!$D$3-parameters!$D$2)</f>
        <v>0.41818181818181815</v>
      </c>
      <c r="Y76">
        <f>IF(Table1[[#This Row],[Mitigations Utility (unclipped)]]&gt;1,1, IF(Table1[[#This Row],[Mitigations Utility (unclipped)]]&lt;0,0, Table1[[#This Row],[Mitigations Utility (unclipped)]]) )</f>
        <v>0.41818181818181815</v>
      </c>
      <c r="Z76">
        <f>SUM(Table1[[#This Row],[Num. CAR]:[Num. Splunk]])</f>
        <v>9</v>
      </c>
      <c r="AA76">
        <f>(Table1[[#This Row],[Total Detections]]-parameters!$D$4)/(parameters!$D$5-parameters!$D$4)</f>
        <v>0.09</v>
      </c>
      <c r="AB76">
        <f>IF(Table1[[#This Row],[Detections Utility (unclipped)]]&gt;1,1, IF(Table1[[#This Row],[Detections Utility (unclipped)]]&lt;0,0, Table1[[#This Row],[Detections Utility (unclipped)]]) )</f>
        <v>0.09</v>
      </c>
      <c r="AC76" s="29" t="s">
        <v>389</v>
      </c>
      <c r="AD76" s="25" t="str" cm="1">
        <f t="array" ref="AD76">IF(SUMPRODUCT(--(NOT(ISERR(SEARCH({"Process","Command","Script","WMI","Module","Pipe","Service"},AC76)))))&gt;0,"1","0")</f>
        <v>1</v>
      </c>
      <c r="AE76" s="25">
        <f>IF(AD76="1",'TOP 10 TECHNIQUES'!C$15,0)</f>
        <v>0.19800000000000001</v>
      </c>
      <c r="AF76" s="25" t="str" cm="1">
        <f t="array" ref="AF76">IF(SUMPRODUCT(--(NOT(ISERR(SEARCH({"Network","Firewall"},AC76)))))&gt;0,"1","0")</f>
        <v>0</v>
      </c>
      <c r="AG76" s="25">
        <f>IF(AF76="1",'TOP 10 TECHNIQUES'!C$16,0)</f>
        <v>0</v>
      </c>
      <c r="AH76" s="25" t="str" cm="1">
        <f t="array" ref="AH76">IF(SUMPRODUCT(--(NOT(ISERR(SEARCH({"File","Group","Logon","Schedule","User","Registry","Active","Application"},AC76)))))&gt;0,"1","0")</f>
        <v>1</v>
      </c>
      <c r="AI76" s="25">
        <f>IF(AH76="1",'TOP 10 TECHNIQUES'!C$17,0)</f>
        <v>0.13200000000000001</v>
      </c>
      <c r="AJ76" s="25" t="str" cm="1">
        <f t="array" ref="AJ76">IF(SUMPRODUCT(--(NOT(ISERR(SEARCH({"Cloud","Cluster","Container","Image","Instance","Pod","Snapshot","Volume"},AC76)))))&gt;0,"1","0")</f>
        <v>1</v>
      </c>
      <c r="AK76" s="25">
        <f>IF(AJ76="1",'TOP 10 TECHNIQUES'!C$18,0)</f>
        <v>0.19800000000000001</v>
      </c>
      <c r="AL76" s="25" t="str" cm="1">
        <f t="array" ref="AL76">IF(SUMPRODUCT(--(NOT(ISERR(SEARCH({"Drive","Firmware","Host","Kernel"},AC76)))))&gt;0,"1","0")</f>
        <v>0</v>
      </c>
      <c r="AM76" s="25">
        <f>IF(AL76="1",'TOP 10 TECHNIQUES'!C$19,0)</f>
        <v>0</v>
      </c>
      <c r="AN76" s="60">
        <v>2</v>
      </c>
      <c r="AO76" s="51">
        <v>1</v>
      </c>
      <c r="AP76" s="25">
        <f>parameters!$J$21*Table1[[#This Row],[TAT Utility]]+parameters!$J$22*Table1[[#This Row],[Count Utility]]</f>
        <v>0.19144284594171429</v>
      </c>
      <c r="AQ76" s="25">
        <f>(Table1[[#This Row],[Total Top Att&amp;ck Score ]]-parameters!$D$19)/(parameters!$D$20-parameters!$D$19)</f>
        <v>0.41592059758349209</v>
      </c>
      <c r="AR76" s="25">
        <f>IF(Table1[[#This Row],[TAT Utility (unclipped)]]&gt;1,1, IF(Table1[[#This Row],[TAT Utility (unclipped)]]&lt;0,0, Table1[[#This Row],[TAT Utility (unclipped)]]) )</f>
        <v>0.41592059758349209</v>
      </c>
      <c r="AS76" s="25">
        <f>(Table1[[#This Row],[Ransomware (Total '# of ATT&amp;CK Observations)]]-parameters!$D$21)/(parameters!$D$22-parameters!$D$21)</f>
        <v>9.5238095238095233E-2</v>
      </c>
      <c r="AT76" s="25">
        <f>IF(Table1[[#This Row],[Count Utility (unclipped)]]&gt;1,1, IF(Table1[[#This Row],[Count Utility (unclipped)]]&lt;0,0, Table1[[#This Row],[Count Utility (unclipped)]]) )</f>
        <v>9.5238095238095233E-2</v>
      </c>
      <c r="AU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7" spans="1:47" ht="32" x14ac:dyDescent="0.2">
      <c r="A77" s="25">
        <f>parameters!$J$21*Table1[[#This Row],[TAT Utility]]+parameters!$J$22*Table1[[#This Row],[Count Utility]]</f>
        <v>0.11667441415666667</v>
      </c>
      <c r="B77" s="25">
        <f t="shared" si="1"/>
        <v>0.5000774749000001</v>
      </c>
      <c r="C77" s="25" t="s">
        <v>390</v>
      </c>
      <c r="D77" s="25" t="s">
        <v>391</v>
      </c>
      <c r="E77" s="25" t="s">
        <v>89</v>
      </c>
      <c r="F77" s="51">
        <v>1</v>
      </c>
      <c r="G77" s="51">
        <v>1</v>
      </c>
      <c r="H77" s="25">
        <f>parameters!$J$10*Table1[[#This Row],[Before Utility]]+parameters!$J$11*Table1[[#This Row],[After Utility]]</f>
        <v>0.1</v>
      </c>
      <c r="I77">
        <f>(Table1[[#This Row],[Num. TID Before]]-parameters!$D$8)/(parameters!$D$9-parameters!$D$8)</f>
        <v>0.1</v>
      </c>
      <c r="J77">
        <f>IF(Table1[[#This Row],[Before Utility (unclipped)]]&gt;1,1, IF(Table1[[#This Row],[Before Utility (unclipped)]]&lt;0,0, Table1[[#This Row],[Before Utility (unclipped)]]))</f>
        <v>0.1</v>
      </c>
      <c r="K77">
        <f>(Table1[[#This Row],[Num. TID After]]-parameters!$D$10)/(parameters!$D$11-parameters!$D$10)</f>
        <v>0.1</v>
      </c>
      <c r="L77">
        <f>IF(Table1[[#This Row],[After Utility (unclipped)]]&gt;1,1, IF(Table1[[#This Row],[After Utility (unclipped)]]&lt;0,0, Table1[[#This Row],[After Utility (unclipped)]]))</f>
        <v>0.1</v>
      </c>
      <c r="M77" s="44">
        <v>4.5695299999999996E-3</v>
      </c>
      <c r="N77" s="51">
        <v>0</v>
      </c>
      <c r="O77" s="51">
        <v>3</v>
      </c>
      <c r="P77" s="51">
        <v>2</v>
      </c>
      <c r="Q77" s="51">
        <v>0</v>
      </c>
      <c r="R77" s="52" t="s">
        <v>392</v>
      </c>
      <c r="S77" s="51">
        <v>13</v>
      </c>
      <c r="T77" s="51" t="s">
        <v>393</v>
      </c>
      <c r="U77" s="51">
        <v>13</v>
      </c>
      <c r="V77" s="25">
        <f>parameters!$J$4*Table1[[#This Row],[Mitigations Utility]] + parameters!$J$5*Table1[[#This Row],[Detections Utility]]</f>
        <v>0.27142857142857146</v>
      </c>
      <c r="W77">
        <f>SUM(Table1[[#This Row],[Num. 800-53 (r5)]],Table1[[#This Row],[Num. CIS Controls]])</f>
        <v>26</v>
      </c>
      <c r="X77">
        <f>(Table1[[#This Row],[Total Mitigations]]-parameters!$D$2)/(parameters!$D$3-parameters!$D$2)</f>
        <v>0.47272727272727272</v>
      </c>
      <c r="Y77">
        <f>IF(Table1[[#This Row],[Mitigations Utility (unclipped)]]&gt;1,1, IF(Table1[[#This Row],[Mitigations Utility (unclipped)]]&lt;0,0, Table1[[#This Row],[Mitigations Utility (unclipped)]]) )</f>
        <v>0.47272727272727272</v>
      </c>
      <c r="Z77">
        <f>SUM(Table1[[#This Row],[Num. CAR]:[Num. Splunk]])</f>
        <v>5</v>
      </c>
      <c r="AA77">
        <f>(Table1[[#This Row],[Total Detections]]-parameters!$D$4)/(parameters!$D$5-parameters!$D$4)</f>
        <v>0.05</v>
      </c>
      <c r="AB77">
        <f>IF(Table1[[#This Row],[Detections Utility (unclipped)]]&gt;1,1, IF(Table1[[#This Row],[Detections Utility (unclipped)]]&lt;0,0, Table1[[#This Row],[Detections Utility (unclipped)]]) )</f>
        <v>0.05</v>
      </c>
      <c r="AC77" s="29" t="s">
        <v>394</v>
      </c>
      <c r="AD77" s="25" t="str" cm="1">
        <f t="array" ref="AD77">IF(SUMPRODUCT(--(NOT(ISERR(SEARCH({"Process","Command","Script","WMI","Module","Pipe","Service"},AC77)))))&gt;0,"1","0")</f>
        <v>1</v>
      </c>
      <c r="AE77" s="25">
        <f>IF(AD77="1",'TOP 10 TECHNIQUES'!C$15,0)</f>
        <v>0.19800000000000001</v>
      </c>
      <c r="AF77" s="25" t="str" cm="1">
        <f t="array" ref="AF77">IF(SUMPRODUCT(--(NOT(ISERR(SEARCH({"Network","Firewall"},AC77)))))&gt;0,"1","0")</f>
        <v>0</v>
      </c>
      <c r="AG77" s="25">
        <f>IF(AF77="1",'TOP 10 TECHNIQUES'!C$16,0)</f>
        <v>0</v>
      </c>
      <c r="AH77" s="25" t="str" cm="1">
        <f t="array" ref="AH77">IF(SUMPRODUCT(--(NOT(ISERR(SEARCH({"File","Group","Logon","Schedule","User","Registry","Active","Application"},AC77)))))&gt;0,"1","0")</f>
        <v>1</v>
      </c>
      <c r="AI77" s="25">
        <f>IF(AH77="1",'TOP 10 TECHNIQUES'!C$17,0)</f>
        <v>0.13200000000000001</v>
      </c>
      <c r="AJ77" s="25" t="str" cm="1">
        <f t="array" ref="AJ77">IF(SUMPRODUCT(--(NOT(ISERR(SEARCH({"Cloud","Cluster","Container","Image","Instance","Pod","Snapshot","Volume"},AC77)))))&gt;0,"1","0")</f>
        <v>0</v>
      </c>
      <c r="AK77" s="25">
        <f>IF(AJ77="1",'TOP 10 TECHNIQUES'!C$18,0)</f>
        <v>0</v>
      </c>
      <c r="AL77" s="25" t="str" cm="1">
        <f t="array" ref="AL77">IF(SUMPRODUCT(--(NOT(ISERR(SEARCH({"Drive","Firmware","Host","Kernel"},AC77)))))&gt;0,"1","0")</f>
        <v>0</v>
      </c>
      <c r="AM77" s="25">
        <f>IF(AL77="1",'TOP 10 TECHNIQUES'!C$19,0)</f>
        <v>0</v>
      </c>
      <c r="AN77" s="60">
        <v>2</v>
      </c>
      <c r="AO77" s="51">
        <v>1</v>
      </c>
      <c r="AP77" s="25">
        <f>parameters!$J$21*Table1[[#This Row],[TAT Utility]]+parameters!$J$22*Table1[[#This Row],[Count Utility]]</f>
        <v>0.11667441415666667</v>
      </c>
      <c r="AQ77" s="25">
        <f>(Table1[[#This Row],[Total Top Att&amp;ck Score ]]-parameters!$D$19)/(parameters!$D$20-parameters!$D$19)</f>
        <v>0.16669249163333336</v>
      </c>
      <c r="AR77" s="25">
        <f>IF(Table1[[#This Row],[TAT Utility (unclipped)]]&gt;1,1, IF(Table1[[#This Row],[TAT Utility (unclipped)]]&lt;0,0, Table1[[#This Row],[TAT Utility (unclipped)]]) )</f>
        <v>0.16669249163333336</v>
      </c>
      <c r="AS77" s="25">
        <f>(Table1[[#This Row],[Ransomware (Total '# of ATT&amp;CK Observations)]]-parameters!$D$21)/(parameters!$D$22-parameters!$D$21)</f>
        <v>9.5238095238095233E-2</v>
      </c>
      <c r="AT77" s="25">
        <f>IF(Table1[[#This Row],[Count Utility (unclipped)]]&gt;1,1, IF(Table1[[#This Row],[Count Utility (unclipped)]]&lt;0,0, Table1[[#This Row],[Count Utility (unclipped)]]) )</f>
        <v>9.5238095238095233E-2</v>
      </c>
      <c r="AU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8" spans="1:47" x14ac:dyDescent="0.2">
      <c r="A78" s="25">
        <f>parameters!$J$21*Table1[[#This Row],[TAT Utility]]+parameters!$J$22*Table1[[#This Row],[Count Utility]]</f>
        <v>0.28990133955000003</v>
      </c>
      <c r="B78" s="25">
        <f t="shared" si="1"/>
        <v>0.89901339550000015</v>
      </c>
      <c r="C78" s="25" t="s">
        <v>395</v>
      </c>
      <c r="D78" s="25" t="s">
        <v>396</v>
      </c>
      <c r="E78" s="25" t="s">
        <v>89</v>
      </c>
      <c r="F78" s="51">
        <v>4</v>
      </c>
      <c r="G78" s="51">
        <v>4</v>
      </c>
      <c r="H78" s="25">
        <f>parameters!$J$10*Table1[[#This Row],[Before Utility]]+parameters!$J$11*Table1[[#This Row],[After Utility]]</f>
        <v>0.4</v>
      </c>
      <c r="I78">
        <f>(Table1[[#This Row],[Num. TID Before]]-parameters!$D$8)/(parameters!$D$9-parameters!$D$8)</f>
        <v>0.4</v>
      </c>
      <c r="J78">
        <f>IF(Table1[[#This Row],[Before Utility (unclipped)]]&gt;1,1, IF(Table1[[#This Row],[Before Utility (unclipped)]]&lt;0,0, Table1[[#This Row],[Before Utility (unclipped)]]))</f>
        <v>0.4</v>
      </c>
      <c r="K78">
        <f>(Table1[[#This Row],[Num. TID After]]-parameters!$D$10)/(parameters!$D$11-parameters!$D$10)</f>
        <v>0.4</v>
      </c>
      <c r="L78">
        <f>IF(Table1[[#This Row],[After Utility (unclipped)]]&gt;1,1, IF(Table1[[#This Row],[After Utility (unclipped)]]&lt;0,0, Table1[[#This Row],[After Utility (unclipped)]]))</f>
        <v>0.4</v>
      </c>
      <c r="M78" s="44">
        <v>4.5213500000000004E-3</v>
      </c>
      <c r="N78" s="51">
        <v>0</v>
      </c>
      <c r="O78" s="51">
        <v>3</v>
      </c>
      <c r="P78" s="51">
        <v>8</v>
      </c>
      <c r="Q78" s="51">
        <v>2</v>
      </c>
      <c r="R78" s="52" t="s">
        <v>397</v>
      </c>
      <c r="S78" s="51">
        <v>8</v>
      </c>
      <c r="T78" s="51" t="s">
        <v>398</v>
      </c>
      <c r="U78" s="51">
        <v>14</v>
      </c>
      <c r="V78" s="25">
        <f>parameters!$J$4*Table1[[#This Row],[Mitigations Utility]] + parameters!$J$5*Table1[[#This Row],[Detections Utility]]</f>
        <v>0.27142857142857146</v>
      </c>
      <c r="W78">
        <f>SUM(Table1[[#This Row],[Num. 800-53 (r5)]],Table1[[#This Row],[Num. CIS Controls]])</f>
        <v>22</v>
      </c>
      <c r="X78">
        <f>(Table1[[#This Row],[Total Mitigations]]-parameters!$D$2)/(parameters!$D$3-parameters!$D$2)</f>
        <v>0.4</v>
      </c>
      <c r="Y78">
        <f>IF(Table1[[#This Row],[Mitigations Utility (unclipped)]]&gt;1,1, IF(Table1[[#This Row],[Mitigations Utility (unclipped)]]&lt;0,0, Table1[[#This Row],[Mitigations Utility (unclipped)]]) )</f>
        <v>0.4</v>
      </c>
      <c r="Z78">
        <f>SUM(Table1[[#This Row],[Num. CAR]:[Num. Splunk]])</f>
        <v>13</v>
      </c>
      <c r="AA78">
        <f>(Table1[[#This Row],[Total Detections]]-parameters!$D$4)/(parameters!$D$5-parameters!$D$4)</f>
        <v>0.13</v>
      </c>
      <c r="AB78">
        <f>IF(Table1[[#This Row],[Detections Utility (unclipped)]]&gt;1,1, IF(Table1[[#This Row],[Detections Utility (unclipped)]]&lt;0,0, Table1[[#This Row],[Detections Utility (unclipped)]]) )</f>
        <v>0.13</v>
      </c>
      <c r="AC78" s="29" t="s">
        <v>399</v>
      </c>
      <c r="AD78" s="25" t="str" cm="1">
        <f t="array" ref="AD78">IF(SUMPRODUCT(--(NOT(ISERR(SEARCH({"Process","Command","Script","WMI","Module","Pipe","Service"},AC78)))))&gt;0,"1","0")</f>
        <v>1</v>
      </c>
      <c r="AE78" s="25">
        <f>IF(AD78="1",'TOP 10 TECHNIQUES'!C$15,0)</f>
        <v>0.19800000000000001</v>
      </c>
      <c r="AF78" s="25" t="str" cm="1">
        <f t="array" ref="AF78">IF(SUMPRODUCT(--(NOT(ISERR(SEARCH({"Network","Firewall"},AC78)))))&gt;0,"1","0")</f>
        <v>0</v>
      </c>
      <c r="AG78" s="25">
        <f>IF(AF78="1",'TOP 10 TECHNIQUES'!C$16,0)</f>
        <v>0</v>
      </c>
      <c r="AH78" s="25" t="str" cm="1">
        <f t="array" ref="AH78">IF(SUMPRODUCT(--(NOT(ISERR(SEARCH({"File","Group","Logon","Schedule","User","Registry","Active","Application"},AC78)))))&gt;0,"1","0")</f>
        <v>1</v>
      </c>
      <c r="AI78" s="25">
        <f>IF(AH78="1",'TOP 10 TECHNIQUES'!C$17,0)</f>
        <v>0.13200000000000001</v>
      </c>
      <c r="AJ78" s="25" t="str" cm="1">
        <f t="array" ref="AJ78">IF(SUMPRODUCT(--(NOT(ISERR(SEARCH({"Cloud","Cluster","Container","Image","Instance","Pod","Snapshot","Volume"},AC78)))))&gt;0,"1","0")</f>
        <v>0</v>
      </c>
      <c r="AK78" s="25">
        <f>IF(AJ78="1",'TOP 10 TECHNIQUES'!C$18,0)</f>
        <v>0</v>
      </c>
      <c r="AL78" s="25" t="str" cm="1">
        <f t="array" ref="AL78">IF(SUMPRODUCT(--(NOT(ISERR(SEARCH({"Drive","Firmware","Host","Kernel"},AC78)))))&gt;0,"1","0")</f>
        <v>0</v>
      </c>
      <c r="AM78" s="25">
        <f>IF(AL78="1",'TOP 10 TECHNIQUES'!C$19,0)</f>
        <v>0</v>
      </c>
      <c r="AN78" s="60">
        <v>6</v>
      </c>
      <c r="AO78" s="51">
        <v>1</v>
      </c>
      <c r="AP78" s="25">
        <f>parameters!$J$21*Table1[[#This Row],[TAT Utility]]+parameters!$J$22*Table1[[#This Row],[Count Utility]]</f>
        <v>0.28990133955000003</v>
      </c>
      <c r="AQ78" s="25">
        <f>(Table1[[#This Row],[Total Top Att&amp;ck Score ]]-parameters!$D$19)/(parameters!$D$20-parameters!$D$19)</f>
        <v>0.29967113183333338</v>
      </c>
      <c r="AR78" s="25">
        <f>IF(Table1[[#This Row],[TAT Utility (unclipped)]]&gt;1,1, IF(Table1[[#This Row],[TAT Utility (unclipped)]]&lt;0,0, Table1[[#This Row],[TAT Utility (unclipped)]]) )</f>
        <v>0.29967113183333338</v>
      </c>
      <c r="AS78" s="25">
        <f>(Table1[[#This Row],[Ransomware (Total '# of ATT&amp;CK Observations)]]-parameters!$D$21)/(parameters!$D$22-parameters!$D$21)</f>
        <v>0.2857142857142857</v>
      </c>
      <c r="AT78" s="25">
        <f>IF(Table1[[#This Row],[Count Utility (unclipped)]]&gt;1,1, IF(Table1[[#This Row],[Count Utility (unclipped)]]&lt;0,0, Table1[[#This Row],[Count Utility (unclipped)]]) )</f>
        <v>0.2857142857142857</v>
      </c>
      <c r="AU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9" spans="1:47" x14ac:dyDescent="0.2">
      <c r="A79" s="25">
        <f>parameters!$J$21*Table1[[#This Row],[TAT Utility]]+parameters!$J$22*Table1[[#This Row],[Count Utility]]</f>
        <v>4.4867880283333335E-2</v>
      </c>
      <c r="B79" s="25">
        <f t="shared" si="1"/>
        <v>0.44867880283333339</v>
      </c>
      <c r="C79" s="25" t="s">
        <v>400</v>
      </c>
      <c r="D79" s="25" t="s">
        <v>401</v>
      </c>
      <c r="E79" s="25" t="s">
        <v>89</v>
      </c>
      <c r="F79" s="51">
        <v>1</v>
      </c>
      <c r="G79" s="51">
        <v>1</v>
      </c>
      <c r="H79" s="25">
        <f>parameters!$J$10*Table1[[#This Row],[Before Utility]]+parameters!$J$11*Table1[[#This Row],[After Utility]]</f>
        <v>0.1</v>
      </c>
      <c r="I79">
        <f>(Table1[[#This Row],[Num. TID Before]]-parameters!$D$8)/(parameters!$D$9-parameters!$D$8)</f>
        <v>0.1</v>
      </c>
      <c r="J79">
        <f>IF(Table1[[#This Row],[Before Utility (unclipped)]]&gt;1,1, IF(Table1[[#This Row],[Before Utility (unclipped)]]&lt;0,0, Table1[[#This Row],[Before Utility (unclipped)]]))</f>
        <v>0.1</v>
      </c>
      <c r="K79">
        <f>(Table1[[#This Row],[Num. TID After]]-parameters!$D$10)/(parameters!$D$11-parameters!$D$10)</f>
        <v>0.1</v>
      </c>
      <c r="L79">
        <f>IF(Table1[[#This Row],[After Utility (unclipped)]]&gt;1,1, IF(Table1[[#This Row],[After Utility (unclipped)]]&lt;0,0, Table1[[#This Row],[After Utility (unclipped)]]))</f>
        <v>0.1</v>
      </c>
      <c r="M79" s="44">
        <v>4.01915E-3</v>
      </c>
      <c r="N79" s="51">
        <v>0</v>
      </c>
      <c r="O79" s="51">
        <v>1</v>
      </c>
      <c r="P79" s="51">
        <v>4</v>
      </c>
      <c r="Q79" s="51">
        <v>0</v>
      </c>
      <c r="R79" s="52" t="s">
        <v>402</v>
      </c>
      <c r="S79" s="51">
        <v>14</v>
      </c>
      <c r="T79" s="51" t="s">
        <v>403</v>
      </c>
      <c r="U79" s="51">
        <v>8</v>
      </c>
      <c r="V79" s="25">
        <f>parameters!$J$4*Table1[[#This Row],[Mitigations Utility]] + parameters!$J$5*Table1[[#This Row],[Detections Utility]]</f>
        <v>0.23333333333333336</v>
      </c>
      <c r="W79">
        <f>SUM(Table1[[#This Row],[Num. 800-53 (r5)]],Table1[[#This Row],[Num. CIS Controls]])</f>
        <v>22</v>
      </c>
      <c r="X79">
        <f>(Table1[[#This Row],[Total Mitigations]]-parameters!$D$2)/(parameters!$D$3-parameters!$D$2)</f>
        <v>0.4</v>
      </c>
      <c r="Y79">
        <f>IF(Table1[[#This Row],[Mitigations Utility (unclipped)]]&gt;1,1, IF(Table1[[#This Row],[Mitigations Utility (unclipped)]]&lt;0,0, Table1[[#This Row],[Mitigations Utility (unclipped)]]) )</f>
        <v>0.4</v>
      </c>
      <c r="Z79">
        <f>SUM(Table1[[#This Row],[Num. CAR]:[Num. Splunk]])</f>
        <v>5</v>
      </c>
      <c r="AA79">
        <f>(Table1[[#This Row],[Total Detections]]-parameters!$D$4)/(parameters!$D$5-parameters!$D$4)</f>
        <v>0.05</v>
      </c>
      <c r="AB79">
        <f>IF(Table1[[#This Row],[Detections Utility (unclipped)]]&gt;1,1, IF(Table1[[#This Row],[Detections Utility (unclipped)]]&lt;0,0, Table1[[#This Row],[Detections Utility (unclipped)]]) )</f>
        <v>0.05</v>
      </c>
      <c r="AC79" s="29" t="s">
        <v>404</v>
      </c>
      <c r="AD79" s="25" t="str" cm="1">
        <f t="array" ref="AD79">IF(SUMPRODUCT(--(NOT(ISERR(SEARCH({"Process","Command","Script","WMI","Module","Pipe","Service"},AC79)))))&gt;0,"1","0")</f>
        <v>1</v>
      </c>
      <c r="AE79" s="25">
        <f>IF(AD79="1",'TOP 10 TECHNIQUES'!C$15,0)</f>
        <v>0.19800000000000001</v>
      </c>
      <c r="AF79" s="25" t="str" cm="1">
        <f t="array" ref="AF79">IF(SUMPRODUCT(--(NOT(ISERR(SEARCH({"Network","Firewall"},AC79)))))&gt;0,"1","0")</f>
        <v>0</v>
      </c>
      <c r="AG79" s="25">
        <f>IF(AF79="1",'TOP 10 TECHNIQUES'!C$16,0)</f>
        <v>0</v>
      </c>
      <c r="AH79" s="25" t="str" cm="1">
        <f t="array" ref="AH79">IF(SUMPRODUCT(--(NOT(ISERR(SEARCH({"File","Group","Logon","Schedule","User","Registry","Active","Application"},AC79)))))&gt;0,"1","0")</f>
        <v>1</v>
      </c>
      <c r="AI79" s="25">
        <f>IF(AH79="1",'TOP 10 TECHNIQUES'!C$17,0)</f>
        <v>0.13200000000000001</v>
      </c>
      <c r="AJ79" s="25" t="str" cm="1">
        <f t="array" ref="AJ79">IF(SUMPRODUCT(--(NOT(ISERR(SEARCH({"Cloud","Cluster","Container","Image","Instance","Pod","Snapshot","Volume"},AC79)))))&gt;0,"1","0")</f>
        <v>0</v>
      </c>
      <c r="AK79" s="25">
        <f>IF(AJ79="1",'TOP 10 TECHNIQUES'!C$18,0)</f>
        <v>0</v>
      </c>
      <c r="AL79" s="25" t="str" cm="1">
        <f t="array" ref="AL79">IF(SUMPRODUCT(--(NOT(ISERR(SEARCH({"Drive","Firmware","Host","Kernel"},AC79)))))&gt;0,"1","0")</f>
        <v>0</v>
      </c>
      <c r="AM79" s="25">
        <f>IF(AL79="1",'TOP 10 TECHNIQUES'!C$19,0)</f>
        <v>0</v>
      </c>
      <c r="AN79" s="52">
        <v>0</v>
      </c>
      <c r="AO79" s="51">
        <v>0</v>
      </c>
      <c r="AP79" s="25">
        <f>parameters!$J$21*Table1[[#This Row],[TAT Utility]]+parameters!$J$22*Table1[[#This Row],[Count Utility]]</f>
        <v>4.4867880283333335E-2</v>
      </c>
      <c r="AQ79" s="25">
        <f>(Table1[[#This Row],[Total Top Att&amp;ck Score ]]-parameters!$D$19)/(parameters!$D$20-parameters!$D$19)</f>
        <v>0.14955960094444445</v>
      </c>
      <c r="AR79" s="25">
        <f>IF(Table1[[#This Row],[TAT Utility (unclipped)]]&gt;1,1, IF(Table1[[#This Row],[TAT Utility (unclipped)]]&lt;0,0, Table1[[#This Row],[TAT Utility (unclipped)]]) )</f>
        <v>0.14955960094444445</v>
      </c>
      <c r="AS79" s="25">
        <f>(Table1[[#This Row],[Ransomware (Total '# of ATT&amp;CK Observations)]]-parameters!$D$21)/(parameters!$D$22-parameters!$D$21)</f>
        <v>0</v>
      </c>
      <c r="AT79" s="25">
        <f>IF(Table1[[#This Row],[Count Utility (unclipped)]]&gt;1,1, IF(Table1[[#This Row],[Count Utility (unclipped)]]&lt;0,0, Table1[[#This Row],[Count Utility (unclipped)]]) )</f>
        <v>0</v>
      </c>
      <c r="AU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0" spans="1:47" x14ac:dyDescent="0.2">
      <c r="A80" s="25">
        <f>parameters!$J$21*Table1[[#This Row],[TAT Utility]]+parameters!$J$22*Table1[[#This Row],[Count Utility]]</f>
        <v>3.6421494169999999E-2</v>
      </c>
      <c r="B80" s="25">
        <f t="shared" si="1"/>
        <v>0.36421494170000002</v>
      </c>
      <c r="C80" s="25" t="s">
        <v>405</v>
      </c>
      <c r="D80" s="25" t="s">
        <v>406</v>
      </c>
      <c r="E80" s="25" t="s">
        <v>89</v>
      </c>
      <c r="F80" s="51">
        <v>1</v>
      </c>
      <c r="G80" s="51">
        <v>1</v>
      </c>
      <c r="H80" s="25">
        <f>parameters!$J$10*Table1[[#This Row],[Before Utility]]+parameters!$J$11*Table1[[#This Row],[After Utility]]</f>
        <v>0.1</v>
      </c>
      <c r="I80">
        <f>(Table1[[#This Row],[Num. TID Before]]-parameters!$D$8)/(parameters!$D$9-parameters!$D$8)</f>
        <v>0.1</v>
      </c>
      <c r="J80">
        <f>IF(Table1[[#This Row],[Before Utility (unclipped)]]&gt;1,1, IF(Table1[[#This Row],[Before Utility (unclipped)]]&lt;0,0, Table1[[#This Row],[Before Utility (unclipped)]]))</f>
        <v>0.1</v>
      </c>
      <c r="K80">
        <f>(Table1[[#This Row],[Num. TID After]]-parameters!$D$10)/(parameters!$D$11-parameters!$D$10)</f>
        <v>0.1</v>
      </c>
      <c r="L80">
        <f>IF(Table1[[#This Row],[After Utility (unclipped)]]&gt;1,1, IF(Table1[[#This Row],[After Utility (unclipped)]]&lt;0,0, Table1[[#This Row],[After Utility (unclipped)]]))</f>
        <v>0.1</v>
      </c>
      <c r="M80" s="44">
        <v>4.01915E-3</v>
      </c>
      <c r="N80" s="51">
        <v>0</v>
      </c>
      <c r="O80" s="51">
        <v>0</v>
      </c>
      <c r="P80" s="51">
        <v>0</v>
      </c>
      <c r="Q80" s="51">
        <v>0</v>
      </c>
      <c r="R80" s="52" t="s">
        <v>407</v>
      </c>
      <c r="S80" s="51">
        <v>7</v>
      </c>
      <c r="T80" s="51" t="s">
        <v>408</v>
      </c>
      <c r="U80" s="51">
        <v>14</v>
      </c>
      <c r="V80" s="25">
        <f>parameters!$J$4*Table1[[#This Row],[Mitigations Utility]] + parameters!$J$5*Table1[[#This Row],[Detections Utility]]</f>
        <v>0.2</v>
      </c>
      <c r="W80">
        <f>SUM(Table1[[#This Row],[Num. 800-53 (r5)]],Table1[[#This Row],[Num. CIS Controls]])</f>
        <v>21</v>
      </c>
      <c r="X80">
        <f>(Table1[[#This Row],[Total Mitigations]]-parameters!$D$2)/(parameters!$D$3-parameters!$D$2)</f>
        <v>0.38181818181818183</v>
      </c>
      <c r="Y80">
        <f>IF(Table1[[#This Row],[Mitigations Utility (unclipped)]]&gt;1,1, IF(Table1[[#This Row],[Mitigations Utility (unclipped)]]&lt;0,0, Table1[[#This Row],[Mitigations Utility (unclipped)]]) )</f>
        <v>0.38181818181818183</v>
      </c>
      <c r="Z80">
        <f>SUM(Table1[[#This Row],[Num. CAR]:[Num. Splunk]])</f>
        <v>0</v>
      </c>
      <c r="AA80">
        <f>(Table1[[#This Row],[Total Detections]]-parameters!$D$4)/(parameters!$D$5-parameters!$D$4)</f>
        <v>0</v>
      </c>
      <c r="AB80">
        <f>IF(Table1[[#This Row],[Detections Utility (unclipped)]]&gt;1,1, IF(Table1[[#This Row],[Detections Utility (unclipped)]]&lt;0,0, Table1[[#This Row],[Detections Utility (unclipped)]]) )</f>
        <v>0</v>
      </c>
      <c r="AC80" s="29" t="s">
        <v>97</v>
      </c>
      <c r="AD80" s="25" t="str" cm="1">
        <f t="array" ref="AD80">IF(SUMPRODUCT(--(NOT(ISERR(SEARCH({"Process","Command","Script","WMI","Module","Pipe","Service"},AC80)))))&gt;0,"1","0")</f>
        <v>1</v>
      </c>
      <c r="AE80" s="25">
        <f>IF(AD80="1",'TOP 10 TECHNIQUES'!C$15,0)</f>
        <v>0.19800000000000001</v>
      </c>
      <c r="AF80" s="25" t="str" cm="1">
        <f t="array" ref="AF80">IF(SUMPRODUCT(--(NOT(ISERR(SEARCH({"Network","Firewall"},AC80)))))&gt;0,"1","0")</f>
        <v>0</v>
      </c>
      <c r="AG80" s="25">
        <f>IF(AF80="1",'TOP 10 TECHNIQUES'!C$16,0)</f>
        <v>0</v>
      </c>
      <c r="AH80" s="25" t="str" cm="1">
        <f t="array" ref="AH80">IF(SUMPRODUCT(--(NOT(ISERR(SEARCH({"File","Group","Logon","Schedule","User","Registry","Active","Application"},AC80)))))&gt;0,"1","0")</f>
        <v>0</v>
      </c>
      <c r="AI80" s="25">
        <f>IF(AH80="1",'TOP 10 TECHNIQUES'!C$17,0)</f>
        <v>0</v>
      </c>
      <c r="AJ80" s="25" t="str" cm="1">
        <f t="array" ref="AJ80">IF(SUMPRODUCT(--(NOT(ISERR(SEARCH({"Cloud","Cluster","Container","Image","Instance","Pod","Snapshot","Volume"},AC80)))))&gt;0,"1","0")</f>
        <v>0</v>
      </c>
      <c r="AK80" s="25">
        <f>IF(AJ80="1",'TOP 10 TECHNIQUES'!C$18,0)</f>
        <v>0</v>
      </c>
      <c r="AL80" s="25" t="str" cm="1">
        <f t="array" ref="AL80">IF(SUMPRODUCT(--(NOT(ISERR(SEARCH({"Drive","Firmware","Host","Kernel"},AC80)))))&gt;0,"1","0")</f>
        <v>0</v>
      </c>
      <c r="AM80" s="25">
        <f>IF(AL80="1",'TOP 10 TECHNIQUES'!C$19,0)</f>
        <v>0</v>
      </c>
      <c r="AN80" s="52">
        <v>0</v>
      </c>
      <c r="AO80" s="51"/>
      <c r="AP80" s="25">
        <f>parameters!$J$21*Table1[[#This Row],[TAT Utility]]+parameters!$J$22*Table1[[#This Row],[Count Utility]]</f>
        <v>3.6421494169999999E-2</v>
      </c>
      <c r="AQ80" s="25">
        <f>(Table1[[#This Row],[Total Top Att&amp;ck Score ]]-parameters!$D$19)/(parameters!$D$20-parameters!$D$19)</f>
        <v>0.12140498056666667</v>
      </c>
      <c r="AR80" s="25">
        <f>IF(Table1[[#This Row],[TAT Utility (unclipped)]]&gt;1,1, IF(Table1[[#This Row],[TAT Utility (unclipped)]]&lt;0,0, Table1[[#This Row],[TAT Utility (unclipped)]]) )</f>
        <v>0.12140498056666667</v>
      </c>
      <c r="AS80" s="25">
        <f>(Table1[[#This Row],[Ransomware (Total '# of ATT&amp;CK Observations)]]-parameters!$D$21)/(parameters!$D$22-parameters!$D$21)</f>
        <v>0</v>
      </c>
      <c r="AT80" s="25">
        <f>IF(Table1[[#This Row],[Count Utility (unclipped)]]&gt;1,1, IF(Table1[[#This Row],[Count Utility (unclipped)]]&lt;0,0, Table1[[#This Row],[Count Utility (unclipped)]]) )</f>
        <v>0</v>
      </c>
      <c r="AU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1" spans="1:47" x14ac:dyDescent="0.2">
      <c r="A81" s="25">
        <f>parameters!$J$21*Table1[[#This Row],[TAT Utility]]+parameters!$J$22*Table1[[#This Row],[Count Utility]]</f>
        <v>3.921143880952381E-2</v>
      </c>
      <c r="B81" s="25">
        <f t="shared" si="1"/>
        <v>5.8781054761904761E-2</v>
      </c>
      <c r="C81" s="25" t="s">
        <v>409</v>
      </c>
      <c r="D81" s="25" t="s">
        <v>410</v>
      </c>
      <c r="E81" s="25" t="s">
        <v>89</v>
      </c>
      <c r="F81" s="51">
        <v>0</v>
      </c>
      <c r="G81" s="51">
        <v>1</v>
      </c>
      <c r="H81" s="25">
        <f>parameters!$J$10*Table1[[#This Row],[Before Utility]]+parameters!$J$11*Table1[[#This Row],[After Utility]]</f>
        <v>0.05</v>
      </c>
      <c r="I81">
        <f>(Table1[[#This Row],[Num. TID Before]]-parameters!$D$8)/(parameters!$D$9-parameters!$D$8)</f>
        <v>0</v>
      </c>
      <c r="J81">
        <f>IF(Table1[[#This Row],[Before Utility (unclipped)]]&gt;1,1, IF(Table1[[#This Row],[Before Utility (unclipped)]]&lt;0,0, Table1[[#This Row],[Before Utility (unclipped)]]))</f>
        <v>0</v>
      </c>
      <c r="K81">
        <f>(Table1[[#This Row],[Num. TID After]]-parameters!$D$10)/(parameters!$D$11-parameters!$D$10)</f>
        <v>0.1</v>
      </c>
      <c r="L81">
        <f>IF(Table1[[#This Row],[After Utility (unclipped)]]&gt;1,1, IF(Table1[[#This Row],[After Utility (unclipped)]]&lt;0,0, Table1[[#This Row],[After Utility (unclipped)]]))</f>
        <v>0.1</v>
      </c>
      <c r="M81" s="44">
        <v>4.01915E-3</v>
      </c>
      <c r="N81" s="51">
        <v>0</v>
      </c>
      <c r="O81" s="51">
        <v>1</v>
      </c>
      <c r="P81" s="51">
        <v>0</v>
      </c>
      <c r="Q81" s="51">
        <v>0</v>
      </c>
      <c r="R81" s="51"/>
      <c r="S81" s="51">
        <v>0</v>
      </c>
      <c r="T81" s="51"/>
      <c r="U81" s="51">
        <v>0</v>
      </c>
      <c r="V81" s="25">
        <f>parameters!$J$4*Table1[[#This Row],[Mitigations Utility]] + parameters!$J$5*Table1[[#This Row],[Detections Utility]]</f>
        <v>4.7619047619047615E-3</v>
      </c>
      <c r="W81">
        <f>SUM(Table1[[#This Row],[Num. 800-53 (r5)]],Table1[[#This Row],[Num. CIS Controls]])</f>
        <v>0</v>
      </c>
      <c r="X81">
        <f>(Table1[[#This Row],[Total Mitigations]]-parameters!$D$2)/(parameters!$D$3-parameters!$D$2)</f>
        <v>0</v>
      </c>
      <c r="Y81">
        <f>IF(Table1[[#This Row],[Mitigations Utility (unclipped)]]&gt;1,1, IF(Table1[[#This Row],[Mitigations Utility (unclipped)]]&lt;0,0, Table1[[#This Row],[Mitigations Utility (unclipped)]]) )</f>
        <v>0</v>
      </c>
      <c r="Z81">
        <f>SUM(Table1[[#This Row],[Num. CAR]:[Num. Splunk]])</f>
        <v>1</v>
      </c>
      <c r="AA81">
        <f>(Table1[[#This Row],[Total Detections]]-parameters!$D$4)/(parameters!$D$5-parameters!$D$4)</f>
        <v>0.01</v>
      </c>
      <c r="AB81">
        <f>IF(Table1[[#This Row],[Detections Utility (unclipped)]]&gt;1,1, IF(Table1[[#This Row],[Detections Utility (unclipped)]]&lt;0,0, Table1[[#This Row],[Detections Utility (unclipped)]]) )</f>
        <v>0.01</v>
      </c>
      <c r="AC81" s="29"/>
      <c r="AD81" s="25" t="str" cm="1">
        <f t="array" ref="AD81">IF(SUMPRODUCT(--(NOT(ISERR(SEARCH({"Process","Command","Script","WMI","Module","Pipe","Service"},AC81)))))&gt;0,"1","0")</f>
        <v>0</v>
      </c>
      <c r="AE81" s="25">
        <f>IF(AD81="1",'TOP 10 TECHNIQUES'!C$15,0)</f>
        <v>0</v>
      </c>
      <c r="AF81" s="25" t="str" cm="1">
        <f t="array" ref="AF81">IF(SUMPRODUCT(--(NOT(ISERR(SEARCH({"Network","Firewall"},AC81)))))&gt;0,"1","0")</f>
        <v>0</v>
      </c>
      <c r="AG81" s="25">
        <f>IF(AF81="1",'TOP 10 TECHNIQUES'!C$16,0)</f>
        <v>0</v>
      </c>
      <c r="AH81" s="25" t="str" cm="1">
        <f t="array" ref="AH81">IF(SUMPRODUCT(--(NOT(ISERR(SEARCH({"File","Group","Logon","Schedule","User","Registry","Active","Application"},AC81)))))&gt;0,"1","0")</f>
        <v>0</v>
      </c>
      <c r="AI81" s="25">
        <f>IF(AH81="1",'TOP 10 TECHNIQUES'!C$17,0)</f>
        <v>0</v>
      </c>
      <c r="AJ81" s="25" t="str" cm="1">
        <f t="array" ref="AJ81">IF(SUMPRODUCT(--(NOT(ISERR(SEARCH({"Cloud","Cluster","Container","Image","Instance","Pod","Snapshot","Volume"},AC81)))))&gt;0,"1","0")</f>
        <v>0</v>
      </c>
      <c r="AK81" s="25">
        <f>IF(AJ81="1",'TOP 10 TECHNIQUES'!C$18,0)</f>
        <v>0</v>
      </c>
      <c r="AL81" s="25" t="str" cm="1">
        <f t="array" ref="AL81">IF(SUMPRODUCT(--(NOT(ISERR(SEARCH({"Drive","Firmware","Host","Kernel"},AC81)))))&gt;0,"1","0")</f>
        <v>0</v>
      </c>
      <c r="AM81" s="25">
        <f>IF(AL81="1",'TOP 10 TECHNIQUES'!C$19,0)</f>
        <v>0</v>
      </c>
      <c r="AN81" s="60">
        <v>1</v>
      </c>
      <c r="AO81" s="51">
        <v>1</v>
      </c>
      <c r="AP81" s="25">
        <f>parameters!$J$21*Table1[[#This Row],[TAT Utility]]+parameters!$J$22*Table1[[#This Row],[Count Utility]]</f>
        <v>3.921143880952381E-2</v>
      </c>
      <c r="AQ81" s="25">
        <f>(Table1[[#This Row],[Total Top Att&amp;ck Score ]]-parameters!$D$19)/(parameters!$D$20-parameters!$D$19)</f>
        <v>1.9593684920634919E-2</v>
      </c>
      <c r="AR81" s="25">
        <f>IF(Table1[[#This Row],[TAT Utility (unclipped)]]&gt;1,1, IF(Table1[[#This Row],[TAT Utility (unclipped)]]&lt;0,0, Table1[[#This Row],[TAT Utility (unclipped)]]) )</f>
        <v>1.9593684920634919E-2</v>
      </c>
      <c r="AS81" s="25">
        <f>(Table1[[#This Row],[Ransomware (Total '# of ATT&amp;CK Observations)]]-parameters!$D$21)/(parameters!$D$22-parameters!$D$21)</f>
        <v>4.7619047619047616E-2</v>
      </c>
      <c r="AT81" s="25">
        <f>IF(Table1[[#This Row],[Count Utility (unclipped)]]&gt;1,1, IF(Table1[[#This Row],[Count Utility (unclipped)]]&lt;0,0, Table1[[#This Row],[Count Utility (unclipped)]]) )</f>
        <v>4.7619047619047616E-2</v>
      </c>
      <c r="AU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2" spans="1:47" x14ac:dyDescent="0.2">
      <c r="A82" s="25">
        <f>parameters!$J$21*Table1[[#This Row],[TAT Utility]]+parameters!$J$22*Table1[[#This Row],[Count Utility]]</f>
        <v>4.4683586285714283E-2</v>
      </c>
      <c r="B82" s="25">
        <f t="shared" si="1"/>
        <v>0.11350252952380953</v>
      </c>
      <c r="C82" s="25" t="s">
        <v>411</v>
      </c>
      <c r="D82" s="25" t="s">
        <v>412</v>
      </c>
      <c r="E82" s="25" t="s">
        <v>89</v>
      </c>
      <c r="F82" s="51">
        <v>1</v>
      </c>
      <c r="G82" s="51">
        <v>1</v>
      </c>
      <c r="H82" s="25">
        <f>parameters!$J$10*Table1[[#This Row],[Before Utility]]+parameters!$J$11*Table1[[#This Row],[After Utility]]</f>
        <v>0.1</v>
      </c>
      <c r="I82">
        <f>(Table1[[#This Row],[Num. TID Before]]-parameters!$D$8)/(parameters!$D$9-parameters!$D$8)</f>
        <v>0.1</v>
      </c>
      <c r="J82">
        <f>IF(Table1[[#This Row],[Before Utility (unclipped)]]&gt;1,1, IF(Table1[[#This Row],[Before Utility (unclipped)]]&lt;0,0, Table1[[#This Row],[Before Utility (unclipped)]]))</f>
        <v>0.1</v>
      </c>
      <c r="K82">
        <f>(Table1[[#This Row],[Num. TID After]]-parameters!$D$10)/(parameters!$D$11-parameters!$D$10)</f>
        <v>0.1</v>
      </c>
      <c r="L82">
        <f>IF(Table1[[#This Row],[After Utility (unclipped)]]&gt;1,1, IF(Table1[[#This Row],[After Utility (unclipped)]]&lt;0,0, Table1[[#This Row],[After Utility (unclipped)]]))</f>
        <v>0.1</v>
      </c>
      <c r="M82" s="44">
        <v>3.9787199999999998E-3</v>
      </c>
      <c r="N82" s="51">
        <v>0</v>
      </c>
      <c r="O82" s="51">
        <v>1</v>
      </c>
      <c r="P82" s="51">
        <v>1</v>
      </c>
      <c r="Q82" s="51">
        <v>0</v>
      </c>
      <c r="R82" s="51"/>
      <c r="S82" s="51">
        <v>0</v>
      </c>
      <c r="T82" s="51"/>
      <c r="U82" s="51">
        <v>0</v>
      </c>
      <c r="V82" s="25">
        <f>parameters!$J$4*Table1[[#This Row],[Mitigations Utility]] + parameters!$J$5*Table1[[#This Row],[Detections Utility]]</f>
        <v>9.5238095238095229E-3</v>
      </c>
      <c r="W82">
        <f>SUM(Table1[[#This Row],[Num. 800-53 (r5)]],Table1[[#This Row],[Num. CIS Controls]])</f>
        <v>0</v>
      </c>
      <c r="X82">
        <f>(Table1[[#This Row],[Total Mitigations]]-parameters!$D$2)/(parameters!$D$3-parameters!$D$2)</f>
        <v>0</v>
      </c>
      <c r="Y82">
        <f>IF(Table1[[#This Row],[Mitigations Utility (unclipped)]]&gt;1,1, IF(Table1[[#This Row],[Mitigations Utility (unclipped)]]&lt;0,0, Table1[[#This Row],[Mitigations Utility (unclipped)]]) )</f>
        <v>0</v>
      </c>
      <c r="Z82">
        <f>SUM(Table1[[#This Row],[Num. CAR]:[Num. Splunk]])</f>
        <v>2</v>
      </c>
      <c r="AA82">
        <f>(Table1[[#This Row],[Total Detections]]-parameters!$D$4)/(parameters!$D$5-parameters!$D$4)</f>
        <v>0.02</v>
      </c>
      <c r="AB82">
        <f>IF(Table1[[#This Row],[Detections Utility (unclipped)]]&gt;1,1, IF(Table1[[#This Row],[Detections Utility (unclipped)]]&lt;0,0, Table1[[#This Row],[Detections Utility (unclipped)]]) )</f>
        <v>0.02</v>
      </c>
      <c r="AC82" s="29" t="s">
        <v>341</v>
      </c>
      <c r="AD82" s="25" t="str" cm="1">
        <f t="array" ref="AD82">IF(SUMPRODUCT(--(NOT(ISERR(SEARCH({"Process","Command","Script","WMI","Module","Pipe","Service"},AC82)))))&gt;0,"1","0")</f>
        <v>0</v>
      </c>
      <c r="AE82" s="25">
        <f>IF(AD82="1",'TOP 10 TECHNIQUES'!C$15,0)</f>
        <v>0</v>
      </c>
      <c r="AF82" s="25" t="str" cm="1">
        <f t="array" ref="AF82">IF(SUMPRODUCT(--(NOT(ISERR(SEARCH({"Network","Firewall"},AC82)))))&gt;0,"1","0")</f>
        <v>1</v>
      </c>
      <c r="AG82" s="25">
        <f>IF(AF82="1",'TOP 10 TECHNIQUES'!C$16,0)</f>
        <v>0</v>
      </c>
      <c r="AH82" s="25" t="str" cm="1">
        <f t="array" ref="AH82">IF(SUMPRODUCT(--(NOT(ISERR(SEARCH({"File","Group","Logon","Schedule","User","Registry","Active","Application"},AC82)))))&gt;0,"1","0")</f>
        <v>0</v>
      </c>
      <c r="AI82" s="25">
        <f>IF(AH82="1",'TOP 10 TECHNIQUES'!C$17,0)</f>
        <v>0</v>
      </c>
      <c r="AJ82" s="25" t="str" cm="1">
        <f t="array" ref="AJ82">IF(SUMPRODUCT(--(NOT(ISERR(SEARCH({"Cloud","Cluster","Container","Image","Instance","Pod","Snapshot","Volume"},AC82)))))&gt;0,"1","0")</f>
        <v>0</v>
      </c>
      <c r="AK82" s="25">
        <f>IF(AJ82="1",'TOP 10 TECHNIQUES'!C$18,0)</f>
        <v>0</v>
      </c>
      <c r="AL82" s="25" t="str" cm="1">
        <f t="array" ref="AL82">IF(SUMPRODUCT(--(NOT(ISERR(SEARCH({"Drive","Firmware","Host","Kernel"},AC82)))))&gt;0,"1","0")</f>
        <v>0</v>
      </c>
      <c r="AM82" s="25">
        <f>IF(AL82="1",'TOP 10 TECHNIQUES'!C$19,0)</f>
        <v>0</v>
      </c>
      <c r="AN82" s="60">
        <v>1</v>
      </c>
      <c r="AO82" s="51">
        <v>1</v>
      </c>
      <c r="AP82" s="25">
        <f>parameters!$J$21*Table1[[#This Row],[TAT Utility]]+parameters!$J$22*Table1[[#This Row],[Count Utility]]</f>
        <v>4.4683586285714283E-2</v>
      </c>
      <c r="AQ82" s="25">
        <f>(Table1[[#This Row],[Total Top Att&amp;ck Score ]]-parameters!$D$19)/(parameters!$D$20-parameters!$D$19)</f>
        <v>3.7834176507936509E-2</v>
      </c>
      <c r="AR82" s="25">
        <f>IF(Table1[[#This Row],[TAT Utility (unclipped)]]&gt;1,1, IF(Table1[[#This Row],[TAT Utility (unclipped)]]&lt;0,0, Table1[[#This Row],[TAT Utility (unclipped)]]) )</f>
        <v>3.7834176507936509E-2</v>
      </c>
      <c r="AS82" s="25">
        <f>(Table1[[#This Row],[Ransomware (Total '# of ATT&amp;CK Observations)]]-parameters!$D$21)/(parameters!$D$22-parameters!$D$21)</f>
        <v>4.7619047619047616E-2</v>
      </c>
      <c r="AT82" s="25">
        <f>IF(Table1[[#This Row],[Count Utility (unclipped)]]&gt;1,1, IF(Table1[[#This Row],[Count Utility (unclipped)]]&lt;0,0, Table1[[#This Row],[Count Utility (unclipped)]]) )</f>
        <v>4.7619047619047616E-2</v>
      </c>
      <c r="AU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3" spans="1:47" ht="32" x14ac:dyDescent="0.2">
      <c r="A83" s="25">
        <f>parameters!$J$21*Table1[[#This Row],[TAT Utility]]+parameters!$J$22*Table1[[#This Row],[Count Utility]]</f>
        <v>0.15102698095666667</v>
      </c>
      <c r="B83" s="25">
        <f t="shared" si="1"/>
        <v>0.51026980956666679</v>
      </c>
      <c r="C83" s="25" t="s">
        <v>413</v>
      </c>
      <c r="D83" s="25" t="s">
        <v>414</v>
      </c>
      <c r="E83" s="25" t="s">
        <v>89</v>
      </c>
      <c r="F83" s="51">
        <v>2</v>
      </c>
      <c r="G83" s="51">
        <v>2</v>
      </c>
      <c r="H83" s="25">
        <f>parameters!$J$10*Table1[[#This Row],[Before Utility]]+parameters!$J$11*Table1[[#This Row],[After Utility]]</f>
        <v>0.2</v>
      </c>
      <c r="I83">
        <f>(Table1[[#This Row],[Num. TID Before]]-parameters!$D$8)/(parameters!$D$9-parameters!$D$8)</f>
        <v>0.2</v>
      </c>
      <c r="J83">
        <f>IF(Table1[[#This Row],[Before Utility (unclipped)]]&gt;1,1, IF(Table1[[#This Row],[Before Utility (unclipped)]]&lt;0,0, Table1[[#This Row],[Before Utility (unclipped)]]))</f>
        <v>0.2</v>
      </c>
      <c r="K83">
        <f>(Table1[[#This Row],[Num. TID After]]-parameters!$D$10)/(parameters!$D$11-parameters!$D$10)</f>
        <v>0.2</v>
      </c>
      <c r="L83">
        <f>IF(Table1[[#This Row],[After Utility (unclipped)]]&gt;1,1, IF(Table1[[#This Row],[After Utility (unclipped)]]&lt;0,0, Table1[[#This Row],[After Utility (unclipped)]]))</f>
        <v>0.2</v>
      </c>
      <c r="M83" s="44">
        <v>2.7091300000000001E-3</v>
      </c>
      <c r="N83" s="51">
        <v>0</v>
      </c>
      <c r="O83" s="51">
        <v>4</v>
      </c>
      <c r="P83" s="51">
        <v>2</v>
      </c>
      <c r="Q83" s="51">
        <v>4</v>
      </c>
      <c r="R83" s="52" t="s">
        <v>161</v>
      </c>
      <c r="S83" s="51">
        <v>7</v>
      </c>
      <c r="T83" s="51" t="s">
        <v>415</v>
      </c>
      <c r="U83" s="51">
        <v>7</v>
      </c>
      <c r="V83" s="25">
        <f>parameters!$J$4*Table1[[#This Row],[Mitigations Utility]] + parameters!$J$5*Table1[[#This Row],[Detections Utility]]</f>
        <v>0.18095238095238095</v>
      </c>
      <c r="W83">
        <f>SUM(Table1[[#This Row],[Num. 800-53 (r5)]],Table1[[#This Row],[Num. CIS Controls]])</f>
        <v>14</v>
      </c>
      <c r="X83">
        <f>(Table1[[#This Row],[Total Mitigations]]-parameters!$D$2)/(parameters!$D$3-parameters!$D$2)</f>
        <v>0.25454545454545452</v>
      </c>
      <c r="Y83">
        <f>IF(Table1[[#This Row],[Mitigations Utility (unclipped)]]&gt;1,1, IF(Table1[[#This Row],[Mitigations Utility (unclipped)]]&lt;0,0, Table1[[#This Row],[Mitigations Utility (unclipped)]]) )</f>
        <v>0.25454545454545452</v>
      </c>
      <c r="Z83">
        <f>SUM(Table1[[#This Row],[Num. CAR]:[Num. Splunk]])</f>
        <v>10</v>
      </c>
      <c r="AA83">
        <f>(Table1[[#This Row],[Total Detections]]-parameters!$D$4)/(parameters!$D$5-parameters!$D$4)</f>
        <v>0.1</v>
      </c>
      <c r="AB83">
        <f>IF(Table1[[#This Row],[Detections Utility (unclipped)]]&gt;1,1, IF(Table1[[#This Row],[Detections Utility (unclipped)]]&lt;0,0, Table1[[#This Row],[Detections Utility (unclipped)]]) )</f>
        <v>0.1</v>
      </c>
      <c r="AC83" s="29" t="s">
        <v>416</v>
      </c>
      <c r="AD83" s="25" t="str" cm="1">
        <f t="array" ref="AD83">IF(SUMPRODUCT(--(NOT(ISERR(SEARCH({"Process","Command","Script","WMI","Module","Pipe","Service"},AC83)))))&gt;0,"1","0")</f>
        <v>1</v>
      </c>
      <c r="AE83" s="25">
        <f>IF(AD83="1",'TOP 10 TECHNIQUES'!C$15,0)</f>
        <v>0.19800000000000001</v>
      </c>
      <c r="AF83" s="25" t="str" cm="1">
        <f t="array" ref="AF83">IF(SUMPRODUCT(--(NOT(ISERR(SEARCH({"Network","Firewall"},AC83)))))&gt;0,"1","0")</f>
        <v>0</v>
      </c>
      <c r="AG83" s="25">
        <f>IF(AF83="1",'TOP 10 TECHNIQUES'!C$16,0)</f>
        <v>0</v>
      </c>
      <c r="AH83" s="25" t="str" cm="1">
        <f t="array" ref="AH83">IF(SUMPRODUCT(--(NOT(ISERR(SEARCH({"File","Group","Logon","Schedule","User","Registry","Active","Application"},AC83)))))&gt;0,"1","0")</f>
        <v>1</v>
      </c>
      <c r="AI83" s="25">
        <f>IF(AH83="1",'TOP 10 TECHNIQUES'!C$17,0)</f>
        <v>0.13200000000000001</v>
      </c>
      <c r="AJ83" s="25" t="str" cm="1">
        <f t="array" ref="AJ83">IF(SUMPRODUCT(--(NOT(ISERR(SEARCH({"Cloud","Cluster","Container","Image","Instance","Pod","Snapshot","Volume"},AC83)))))&gt;0,"1","0")</f>
        <v>0</v>
      </c>
      <c r="AK83" s="25">
        <f>IF(AJ83="1",'TOP 10 TECHNIQUES'!C$18,0)</f>
        <v>0</v>
      </c>
      <c r="AL83" s="25" t="str" cm="1">
        <f t="array" ref="AL83">IF(SUMPRODUCT(--(NOT(ISERR(SEARCH({"Drive","Firmware","Host","Kernel"},AC83)))))&gt;0,"1","0")</f>
        <v>0</v>
      </c>
      <c r="AM83" s="25">
        <f>IF(AL83="1",'TOP 10 TECHNIQUES'!C$19,0)</f>
        <v>0</v>
      </c>
      <c r="AN83" s="52">
        <v>3</v>
      </c>
      <c r="AO83" s="51">
        <v>1</v>
      </c>
      <c r="AP83" s="25">
        <f>parameters!$J$21*Table1[[#This Row],[TAT Utility]]+parameters!$J$22*Table1[[#This Row],[Count Utility]]</f>
        <v>0.15102698095666667</v>
      </c>
      <c r="AQ83" s="25">
        <f>(Table1[[#This Row],[Total Top Att&amp;ck Score ]]-parameters!$D$19)/(parameters!$D$20-parameters!$D$19)</f>
        <v>0.17008993652222226</v>
      </c>
      <c r="AR83" s="25">
        <f>IF(Table1[[#This Row],[TAT Utility (unclipped)]]&gt;1,1, IF(Table1[[#This Row],[TAT Utility (unclipped)]]&lt;0,0, Table1[[#This Row],[TAT Utility (unclipped)]]) )</f>
        <v>0.17008993652222226</v>
      </c>
      <c r="AS83" s="25">
        <f>(Table1[[#This Row],[Ransomware (Total '# of ATT&amp;CK Observations)]]-parameters!$D$21)/(parameters!$D$22-parameters!$D$21)</f>
        <v>0.14285714285714285</v>
      </c>
      <c r="AT83" s="25">
        <f>IF(Table1[[#This Row],[Count Utility (unclipped)]]&gt;1,1, IF(Table1[[#This Row],[Count Utility (unclipped)]]&lt;0,0, Table1[[#This Row],[Count Utility (unclipped)]]) )</f>
        <v>0.14285714285714285</v>
      </c>
      <c r="AU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4" spans="1:47" ht="32" x14ac:dyDescent="0.2">
      <c r="A84" s="25">
        <f>parameters!$J$21*Table1[[#This Row],[TAT Utility]]+parameters!$J$22*Table1[[#This Row],[Count Utility]]</f>
        <v>0.11452145613666667</v>
      </c>
      <c r="B84" s="25">
        <f t="shared" si="1"/>
        <v>0.47854789470000003</v>
      </c>
      <c r="C84" s="25" t="s">
        <v>417</v>
      </c>
      <c r="D84" s="25" t="s">
        <v>418</v>
      </c>
      <c r="E84" s="25" t="s">
        <v>89</v>
      </c>
      <c r="F84" s="51">
        <v>3</v>
      </c>
      <c r="G84" s="51">
        <v>1</v>
      </c>
      <c r="H84" s="25">
        <f>parameters!$J$10*Table1[[#This Row],[Before Utility]]+parameters!$J$11*Table1[[#This Row],[After Utility]]</f>
        <v>0.2</v>
      </c>
      <c r="I84">
        <f>(Table1[[#This Row],[Num. TID Before]]-parameters!$D$8)/(parameters!$D$9-parameters!$D$8)</f>
        <v>0.3</v>
      </c>
      <c r="J84">
        <f>IF(Table1[[#This Row],[Before Utility (unclipped)]]&gt;1,1, IF(Table1[[#This Row],[Before Utility (unclipped)]]&lt;0,0, Table1[[#This Row],[Before Utility (unclipped)]]))</f>
        <v>0.3</v>
      </c>
      <c r="K84">
        <f>(Table1[[#This Row],[Num. TID After]]-parameters!$D$10)/(parameters!$D$11-parameters!$D$10)</f>
        <v>0.1</v>
      </c>
      <c r="L84">
        <f>IF(Table1[[#This Row],[After Utility (unclipped)]]&gt;1,1, IF(Table1[[#This Row],[After Utility (unclipped)]]&lt;0,0, Table1[[#This Row],[After Utility (unclipped)]]))</f>
        <v>0.1</v>
      </c>
      <c r="M84" s="44">
        <v>2.6675900000000001E-3</v>
      </c>
      <c r="N84" s="51">
        <v>0</v>
      </c>
      <c r="O84" s="51">
        <v>4</v>
      </c>
      <c r="P84" s="51">
        <v>2</v>
      </c>
      <c r="Q84" s="51">
        <v>1</v>
      </c>
      <c r="R84" s="51"/>
      <c r="S84" s="51">
        <v>0</v>
      </c>
      <c r="T84" s="51" t="s">
        <v>419</v>
      </c>
      <c r="U84" s="51">
        <v>13</v>
      </c>
      <c r="V84" s="25">
        <f>parameters!$J$4*Table1[[#This Row],[Mitigations Utility]] + parameters!$J$5*Table1[[#This Row],[Detections Utility]]</f>
        <v>0.15714285714285714</v>
      </c>
      <c r="W84">
        <f>SUM(Table1[[#This Row],[Num. 800-53 (r5)]],Table1[[#This Row],[Num. CIS Controls]])</f>
        <v>13</v>
      </c>
      <c r="X84">
        <f>(Table1[[#This Row],[Total Mitigations]]-parameters!$D$2)/(parameters!$D$3-parameters!$D$2)</f>
        <v>0.23636363636363636</v>
      </c>
      <c r="Y84">
        <f>IF(Table1[[#This Row],[Mitigations Utility (unclipped)]]&gt;1,1, IF(Table1[[#This Row],[Mitigations Utility (unclipped)]]&lt;0,0, Table1[[#This Row],[Mitigations Utility (unclipped)]]) )</f>
        <v>0.23636363636363636</v>
      </c>
      <c r="Z84">
        <f>SUM(Table1[[#This Row],[Num. CAR]:[Num. Splunk]])</f>
        <v>7</v>
      </c>
      <c r="AA84">
        <f>(Table1[[#This Row],[Total Detections]]-parameters!$D$4)/(parameters!$D$5-parameters!$D$4)</f>
        <v>7.0000000000000007E-2</v>
      </c>
      <c r="AB84">
        <f>IF(Table1[[#This Row],[Detections Utility (unclipped)]]&gt;1,1, IF(Table1[[#This Row],[Detections Utility (unclipped)]]&lt;0,0, Table1[[#This Row],[Detections Utility (unclipped)]]) )</f>
        <v>7.0000000000000007E-2</v>
      </c>
      <c r="AC84" s="29" t="s">
        <v>420</v>
      </c>
      <c r="AD84" s="25" t="str" cm="1">
        <f t="array" ref="AD84">IF(SUMPRODUCT(--(NOT(ISERR(SEARCH({"Process","Command","Script","WMI","Module","Pipe","Service"},AC84)))))&gt;0,"1","0")</f>
        <v>1</v>
      </c>
      <c r="AE84" s="25">
        <f>IF(AD84="1",'TOP 10 TECHNIQUES'!C$15,0)</f>
        <v>0.19800000000000001</v>
      </c>
      <c r="AF84" s="25" t="str" cm="1">
        <f t="array" ref="AF84">IF(SUMPRODUCT(--(NOT(ISERR(SEARCH({"Network","Firewall"},AC84)))))&gt;0,"1","0")</f>
        <v>0</v>
      </c>
      <c r="AG84" s="25">
        <f>IF(AF84="1",'TOP 10 TECHNIQUES'!C$16,0)</f>
        <v>0</v>
      </c>
      <c r="AH84" s="25" t="str" cm="1">
        <f t="array" ref="AH84">IF(SUMPRODUCT(--(NOT(ISERR(SEARCH({"File","Group","Logon","Schedule","User","Registry","Active","Application"},AC84)))))&gt;0,"1","0")</f>
        <v>1</v>
      </c>
      <c r="AI84" s="25">
        <f>IF(AH84="1",'TOP 10 TECHNIQUES'!C$17,0)</f>
        <v>0.13200000000000001</v>
      </c>
      <c r="AJ84" s="25" t="str" cm="1">
        <f t="array" ref="AJ84">IF(SUMPRODUCT(--(NOT(ISERR(SEARCH({"Cloud","Cluster","Container","Image","Instance","Pod","Snapshot","Volume"},AC84)))))&gt;0,"1","0")</f>
        <v>0</v>
      </c>
      <c r="AK84" s="25">
        <f>IF(AJ84="1",'TOP 10 TECHNIQUES'!C$18,0)</f>
        <v>0</v>
      </c>
      <c r="AL84" s="25" t="str" cm="1">
        <f t="array" ref="AL84">IF(SUMPRODUCT(--(NOT(ISERR(SEARCH({"Drive","Firmware","Host","Kernel"},AC84)))))&gt;0,"1","0")</f>
        <v>0</v>
      </c>
      <c r="AM84" s="25">
        <f>IF(AL84="1",'TOP 10 TECHNIQUES'!C$19,0)</f>
        <v>0</v>
      </c>
      <c r="AN84" s="62">
        <v>2</v>
      </c>
      <c r="AO84" s="51">
        <v>1</v>
      </c>
      <c r="AP84" s="25">
        <f>parameters!$J$21*Table1[[#This Row],[TAT Utility]]+parameters!$J$22*Table1[[#This Row],[Count Utility]]</f>
        <v>0.11452145613666667</v>
      </c>
      <c r="AQ84" s="25">
        <f>(Table1[[#This Row],[Total Top Att&amp;ck Score ]]-parameters!$D$19)/(parameters!$D$20-parameters!$D$19)</f>
        <v>0.1595159649</v>
      </c>
      <c r="AR84" s="25">
        <f>IF(Table1[[#This Row],[TAT Utility (unclipped)]]&gt;1,1, IF(Table1[[#This Row],[TAT Utility (unclipped)]]&lt;0,0, Table1[[#This Row],[TAT Utility (unclipped)]]) )</f>
        <v>0.1595159649</v>
      </c>
      <c r="AS84" s="25">
        <f>(Table1[[#This Row],[Ransomware (Total '# of ATT&amp;CK Observations)]]-parameters!$D$21)/(parameters!$D$22-parameters!$D$21)</f>
        <v>9.5238095238095233E-2</v>
      </c>
      <c r="AT84" s="25">
        <f>IF(Table1[[#This Row],[Count Utility (unclipped)]]&gt;1,1, IF(Table1[[#This Row],[Count Utility (unclipped)]]&lt;0,0, Table1[[#This Row],[Count Utility (unclipped)]]) )</f>
        <v>9.5238095238095233E-2</v>
      </c>
      <c r="AU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5" spans="1:47" ht="32" x14ac:dyDescent="0.2">
      <c r="A85" s="25">
        <f>parameters!$J$21*Table1[[#This Row],[TAT Utility]]+parameters!$J$22*Table1[[#This Row],[Count Utility]]</f>
        <v>0.12631926695666668</v>
      </c>
      <c r="B85" s="25">
        <f t="shared" si="1"/>
        <v>0.2631926695666667</v>
      </c>
      <c r="C85" s="25" t="s">
        <v>421</v>
      </c>
      <c r="D85" s="25" t="s">
        <v>422</v>
      </c>
      <c r="E85" s="25" t="s">
        <v>89</v>
      </c>
      <c r="F85" s="51">
        <v>1</v>
      </c>
      <c r="G85" s="51">
        <v>1</v>
      </c>
      <c r="H85" s="25">
        <f>parameters!$J$10*Table1[[#This Row],[Before Utility]]+parameters!$J$11*Table1[[#This Row],[After Utility]]</f>
        <v>0.1</v>
      </c>
      <c r="I85">
        <f>(Table1[[#This Row],[Num. TID Before]]-parameters!$D$8)/(parameters!$D$9-parameters!$D$8)</f>
        <v>0.1</v>
      </c>
      <c r="J85">
        <f>IF(Table1[[#This Row],[Before Utility (unclipped)]]&gt;1,1, IF(Table1[[#This Row],[Before Utility (unclipped)]]&lt;0,0, Table1[[#This Row],[Before Utility (unclipped)]]))</f>
        <v>0.1</v>
      </c>
      <c r="K85">
        <f>(Table1[[#This Row],[Num. TID After]]-parameters!$D$10)/(parameters!$D$11-parameters!$D$10)</f>
        <v>0.1</v>
      </c>
      <c r="L85">
        <f>IF(Table1[[#This Row],[After Utility (unclipped)]]&gt;1,1, IF(Table1[[#This Row],[After Utility (unclipped)]]&lt;0,0, Table1[[#This Row],[After Utility (unclipped)]]))</f>
        <v>0.1</v>
      </c>
      <c r="M85" s="44">
        <v>2.6511299999999998E-3</v>
      </c>
      <c r="N85" s="51">
        <v>0</v>
      </c>
      <c r="O85" s="51">
        <v>4</v>
      </c>
      <c r="P85" s="51">
        <v>1</v>
      </c>
      <c r="Q85" s="51">
        <v>3</v>
      </c>
      <c r="R85" s="52" t="s">
        <v>423</v>
      </c>
      <c r="S85" s="51">
        <v>3</v>
      </c>
      <c r="T85" s="51" t="s">
        <v>247</v>
      </c>
      <c r="U85" s="51">
        <v>3</v>
      </c>
      <c r="V85" s="25">
        <f>parameters!$J$4*Table1[[#This Row],[Mitigations Utility]] + parameters!$J$5*Table1[[#This Row],[Detections Utility]]</f>
        <v>9.5238095238095233E-2</v>
      </c>
      <c r="W85">
        <f>SUM(Table1[[#This Row],[Num. 800-53 (r5)]],Table1[[#This Row],[Num. CIS Controls]])</f>
        <v>6</v>
      </c>
      <c r="X85">
        <f>(Table1[[#This Row],[Total Mitigations]]-parameters!$D$2)/(parameters!$D$3-parameters!$D$2)</f>
        <v>0.10909090909090909</v>
      </c>
      <c r="Y85">
        <f>IF(Table1[[#This Row],[Mitigations Utility (unclipped)]]&gt;1,1, IF(Table1[[#This Row],[Mitigations Utility (unclipped)]]&lt;0,0, Table1[[#This Row],[Mitigations Utility (unclipped)]]) )</f>
        <v>0.10909090909090909</v>
      </c>
      <c r="Z85">
        <f>SUM(Table1[[#This Row],[Num. CAR]:[Num. Splunk]])</f>
        <v>8</v>
      </c>
      <c r="AA85">
        <f>(Table1[[#This Row],[Total Detections]]-parameters!$D$4)/(parameters!$D$5-parameters!$D$4)</f>
        <v>0.08</v>
      </c>
      <c r="AB85">
        <f>IF(Table1[[#This Row],[Detections Utility (unclipped)]]&gt;1,1, IF(Table1[[#This Row],[Detections Utility (unclipped)]]&lt;0,0, Table1[[#This Row],[Detections Utility (unclipped)]]) )</f>
        <v>0.08</v>
      </c>
      <c r="AC85" s="29" t="s">
        <v>424</v>
      </c>
      <c r="AD85" s="25" t="str" cm="1">
        <f t="array" ref="AD85">IF(SUMPRODUCT(--(NOT(ISERR(SEARCH({"Process","Command","Script","WMI","Module","Pipe","Service"},AC85)))))&gt;0,"1","0")</f>
        <v>1</v>
      </c>
      <c r="AE85" s="25">
        <f>IF(AD85="1",'TOP 10 TECHNIQUES'!C$15,0)</f>
        <v>0.19800000000000001</v>
      </c>
      <c r="AF85" s="25" t="str" cm="1">
        <f t="array" ref="AF85">IF(SUMPRODUCT(--(NOT(ISERR(SEARCH({"Network","Firewall"},AC85)))))&gt;0,"1","0")</f>
        <v>0</v>
      </c>
      <c r="AG85" s="25">
        <f>IF(AF85="1",'TOP 10 TECHNIQUES'!C$16,0)</f>
        <v>0</v>
      </c>
      <c r="AH85" s="25" t="str" cm="1">
        <f t="array" ref="AH85">IF(SUMPRODUCT(--(NOT(ISERR(SEARCH({"File","Group","Logon","Schedule","User","Registry","Active","Application"},AC85)))))&gt;0,"1","0")</f>
        <v>1</v>
      </c>
      <c r="AI85" s="25">
        <f>IF(AH85="1",'TOP 10 TECHNIQUES'!C$17,0)</f>
        <v>0.13200000000000001</v>
      </c>
      <c r="AJ85" s="25" t="str" cm="1">
        <f t="array" ref="AJ85">IF(SUMPRODUCT(--(NOT(ISERR(SEARCH({"Cloud","Cluster","Container","Image","Instance","Pod","Snapshot","Volume"},AC85)))))&gt;0,"1","0")</f>
        <v>0</v>
      </c>
      <c r="AK85" s="25">
        <f>IF(AJ85="1",'TOP 10 TECHNIQUES'!C$18,0)</f>
        <v>0</v>
      </c>
      <c r="AL85" s="25" t="str" cm="1">
        <f t="array" ref="AL85">IF(SUMPRODUCT(--(NOT(ISERR(SEARCH({"Drive","Firmware","Host","Kernel"},AC85)))))&gt;0,"1","0")</f>
        <v>0</v>
      </c>
      <c r="AM85" s="25">
        <f>IF(AL85="1",'TOP 10 TECHNIQUES'!C$19,0)</f>
        <v>0</v>
      </c>
      <c r="AN85" s="52">
        <v>3</v>
      </c>
      <c r="AO85" s="51">
        <v>1</v>
      </c>
      <c r="AP85" s="25">
        <f>parameters!$J$21*Table1[[#This Row],[TAT Utility]]+parameters!$J$22*Table1[[#This Row],[Count Utility]]</f>
        <v>0.12631926695666668</v>
      </c>
      <c r="AQ85" s="25">
        <f>(Table1[[#This Row],[Total Top Att&amp;ck Score ]]-parameters!$D$19)/(parameters!$D$20-parameters!$D$19)</f>
        <v>8.7730889855555563E-2</v>
      </c>
      <c r="AR85" s="25">
        <f>IF(Table1[[#This Row],[TAT Utility (unclipped)]]&gt;1,1, IF(Table1[[#This Row],[TAT Utility (unclipped)]]&lt;0,0, Table1[[#This Row],[TAT Utility (unclipped)]]) )</f>
        <v>8.7730889855555563E-2</v>
      </c>
      <c r="AS85" s="25">
        <f>(Table1[[#This Row],[Ransomware (Total '# of ATT&amp;CK Observations)]]-parameters!$D$21)/(parameters!$D$22-parameters!$D$21)</f>
        <v>0.14285714285714285</v>
      </c>
      <c r="AT85" s="25">
        <f>IF(Table1[[#This Row],[Count Utility (unclipped)]]&gt;1,1, IF(Table1[[#This Row],[Count Utility (unclipped)]]&lt;0,0, Table1[[#This Row],[Count Utility (unclipped)]]) )</f>
        <v>0.14285714285714285</v>
      </c>
      <c r="AU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6" spans="1:47" ht="32" x14ac:dyDescent="0.2">
      <c r="A86" s="25">
        <f>parameters!$J$21*Table1[[#This Row],[TAT Utility]]+parameters!$J$22*Table1[[#This Row],[Count Utility]]</f>
        <v>0.32261763335580951</v>
      </c>
      <c r="B86" s="25">
        <f t="shared" si="1"/>
        <v>1.2261763335580953</v>
      </c>
      <c r="C86" s="25" t="s">
        <v>425</v>
      </c>
      <c r="D86" s="25" t="s">
        <v>426</v>
      </c>
      <c r="E86" s="25" t="s">
        <v>89</v>
      </c>
      <c r="F86" s="51">
        <v>1</v>
      </c>
      <c r="G86" s="51">
        <v>1</v>
      </c>
      <c r="H86" s="25">
        <f>parameters!$J$10*Table1[[#This Row],[Before Utility]]+parameters!$J$11*Table1[[#This Row],[After Utility]]</f>
        <v>0.1</v>
      </c>
      <c r="I86">
        <f>(Table1[[#This Row],[Num. TID Before]]-parameters!$D$8)/(parameters!$D$9-parameters!$D$8)</f>
        <v>0.1</v>
      </c>
      <c r="J86">
        <f>IF(Table1[[#This Row],[Before Utility (unclipped)]]&gt;1,1, IF(Table1[[#This Row],[Before Utility (unclipped)]]&lt;0,0, Table1[[#This Row],[Before Utility (unclipped)]]))</f>
        <v>0.1</v>
      </c>
      <c r="K86">
        <f>(Table1[[#This Row],[Num. TID After]]-parameters!$D$10)/(parameters!$D$11-parameters!$D$10)</f>
        <v>0.1</v>
      </c>
      <c r="L86">
        <f>IF(Table1[[#This Row],[After Utility (unclipped)]]&gt;1,1, IF(Table1[[#This Row],[After Utility (unclipped)]]&lt;0,0, Table1[[#This Row],[After Utility (unclipped)]]))</f>
        <v>0.1</v>
      </c>
      <c r="M86" s="44">
        <v>2.2422599999999998E-3</v>
      </c>
      <c r="N86" s="51">
        <v>0</v>
      </c>
      <c r="O86" s="51">
        <v>108</v>
      </c>
      <c r="P86" s="51">
        <v>15</v>
      </c>
      <c r="Q86" s="51">
        <v>6</v>
      </c>
      <c r="R86" s="52" t="s">
        <v>427</v>
      </c>
      <c r="S86" s="51">
        <v>24</v>
      </c>
      <c r="T86" s="51" t="s">
        <v>428</v>
      </c>
      <c r="U86" s="51">
        <v>29</v>
      </c>
      <c r="V86" s="25">
        <f>parameters!$J$4*Table1[[#This Row],[Mitigations Utility]] + parameters!$J$5*Table1[[#This Row],[Detections Utility]]</f>
        <v>0.98095238095238091</v>
      </c>
      <c r="W86">
        <f>SUM(Table1[[#This Row],[Num. 800-53 (r5)]],Table1[[#This Row],[Num. CIS Controls]])</f>
        <v>53</v>
      </c>
      <c r="X86">
        <f>(Table1[[#This Row],[Total Mitigations]]-parameters!$D$2)/(parameters!$D$3-parameters!$D$2)</f>
        <v>0.96363636363636362</v>
      </c>
      <c r="Y86">
        <f>IF(Table1[[#This Row],[Mitigations Utility (unclipped)]]&gt;1,1, IF(Table1[[#This Row],[Mitigations Utility (unclipped)]]&lt;0,0, Table1[[#This Row],[Mitigations Utility (unclipped)]]) )</f>
        <v>0.96363636363636362</v>
      </c>
      <c r="Z86">
        <f>SUM(Table1[[#This Row],[Num. CAR]:[Num. Splunk]])</f>
        <v>129</v>
      </c>
      <c r="AA86">
        <f>(Table1[[#This Row],[Total Detections]]-parameters!$D$4)/(parameters!$D$5-parameters!$D$4)</f>
        <v>1.29</v>
      </c>
      <c r="AB86">
        <f>IF(Table1[[#This Row],[Detections Utility (unclipped)]]&gt;1,1, IF(Table1[[#This Row],[Detections Utility (unclipped)]]&lt;0,0, Table1[[#This Row],[Detections Utility (unclipped)]]) )</f>
        <v>1</v>
      </c>
      <c r="AC86" s="29" t="s">
        <v>429</v>
      </c>
      <c r="AD86" s="25" t="str" cm="1">
        <f t="array" ref="AD86">IF(SUMPRODUCT(--(NOT(ISERR(SEARCH({"Process","Command","Script","WMI","Module","Pipe","Service"},AC86)))))&gt;0,"1","0")</f>
        <v>0</v>
      </c>
      <c r="AE86" s="25">
        <f>IF(AD86="1",'TOP 10 TECHNIQUES'!C$15,0)</f>
        <v>0</v>
      </c>
      <c r="AF86" s="25" t="str" cm="1">
        <f t="array" ref="AF86">IF(SUMPRODUCT(--(NOT(ISERR(SEARCH({"Network","Firewall"},AC86)))))&gt;0,"1","0")</f>
        <v>1</v>
      </c>
      <c r="AG86" s="25">
        <f>IF(AF86="1",'TOP 10 TECHNIQUES'!C$16,0)</f>
        <v>0</v>
      </c>
      <c r="AH86" s="25" t="str" cm="1">
        <f t="array" ref="AH86">IF(SUMPRODUCT(--(NOT(ISERR(SEARCH({"File","Group","Logon","Schedule","User","Registry","Active","Application"},AC86)))))&gt;0,"1","0")</f>
        <v>1</v>
      </c>
      <c r="AI86" s="25">
        <f>IF(AH86="1",'TOP 10 TECHNIQUES'!C$17,0)</f>
        <v>0.13200000000000001</v>
      </c>
      <c r="AJ86" s="25" t="str" cm="1">
        <f t="array" ref="AJ86">IF(SUMPRODUCT(--(NOT(ISERR(SEARCH({"Cloud","Cluster","Container","Image","Instance","Pod","Snapshot","Volume"},AC86)))))&gt;0,"1","0")</f>
        <v>0</v>
      </c>
      <c r="AK86" s="25">
        <f>IF(AJ86="1",'TOP 10 TECHNIQUES'!C$18,0)</f>
        <v>0</v>
      </c>
      <c r="AL86" s="25" t="str" cm="1">
        <f t="array" ref="AL86">IF(SUMPRODUCT(--(NOT(ISERR(SEARCH({"Drive","Firmware","Host","Kernel"},AC86)))))&gt;0,"1","0")</f>
        <v>0</v>
      </c>
      <c r="AM86" s="25">
        <f>IF(AL86="1",'TOP 10 TECHNIQUES'!C$19,0)</f>
        <v>0</v>
      </c>
      <c r="AN86" s="60">
        <v>6</v>
      </c>
      <c r="AO86" s="51">
        <v>1</v>
      </c>
      <c r="AP86" s="25">
        <f>parameters!$J$21*Table1[[#This Row],[TAT Utility]]+parameters!$J$22*Table1[[#This Row],[Count Utility]]</f>
        <v>0.32261763335580951</v>
      </c>
      <c r="AQ86" s="25">
        <f>(Table1[[#This Row],[Total Top Att&amp;ck Score ]]-parameters!$D$19)/(parameters!$D$20-parameters!$D$19)</f>
        <v>0.4087254445193651</v>
      </c>
      <c r="AR86" s="25">
        <f>IF(Table1[[#This Row],[TAT Utility (unclipped)]]&gt;1,1, IF(Table1[[#This Row],[TAT Utility (unclipped)]]&lt;0,0, Table1[[#This Row],[TAT Utility (unclipped)]]) )</f>
        <v>0.4087254445193651</v>
      </c>
      <c r="AS86" s="25">
        <f>(Table1[[#This Row],[Ransomware (Total '# of ATT&amp;CK Observations)]]-parameters!$D$21)/(parameters!$D$22-parameters!$D$21)</f>
        <v>0.2857142857142857</v>
      </c>
      <c r="AT86" s="25">
        <f>IF(Table1[[#This Row],[Count Utility (unclipped)]]&gt;1,1, IF(Table1[[#This Row],[Count Utility (unclipped)]]&lt;0,0, Table1[[#This Row],[Count Utility (unclipped)]]) )</f>
        <v>0.2857142857142857</v>
      </c>
      <c r="AU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7" spans="1:47" ht="32" x14ac:dyDescent="0.2">
      <c r="A87" s="25">
        <f>parameters!$J$21*Table1[[#This Row],[TAT Utility]]+parameters!$J$22*Table1[[#This Row],[Count Utility]]</f>
        <v>0.18064523605999999</v>
      </c>
      <c r="B87" s="25">
        <f t="shared" si="1"/>
        <v>1.1397856939333333</v>
      </c>
      <c r="C87" s="25" t="s">
        <v>430</v>
      </c>
      <c r="D87" s="25" t="s">
        <v>431</v>
      </c>
      <c r="E87" s="25" t="s">
        <v>89</v>
      </c>
      <c r="F87" s="51">
        <v>5</v>
      </c>
      <c r="G87" s="51">
        <v>2</v>
      </c>
      <c r="H87" s="25">
        <f>parameters!$J$10*Table1[[#This Row],[Before Utility]]+parameters!$J$11*Table1[[#This Row],[After Utility]]</f>
        <v>0.35</v>
      </c>
      <c r="I87">
        <f>(Table1[[#This Row],[Num. TID Before]]-parameters!$D$8)/(parameters!$D$9-parameters!$D$8)</f>
        <v>0.5</v>
      </c>
      <c r="J87">
        <f>IF(Table1[[#This Row],[Before Utility (unclipped)]]&gt;1,1, IF(Table1[[#This Row],[Before Utility (unclipped)]]&lt;0,0, Table1[[#This Row],[Before Utility (unclipped)]]))</f>
        <v>0.5</v>
      </c>
      <c r="K87">
        <f>(Table1[[#This Row],[Num. TID After]]-parameters!$D$10)/(parameters!$D$11-parameters!$D$10)</f>
        <v>0.2</v>
      </c>
      <c r="L87">
        <f>IF(Table1[[#This Row],[After Utility (unclipped)]]&gt;1,1, IF(Table1[[#This Row],[After Utility (unclipped)]]&lt;0,0, Table1[[#This Row],[After Utility (unclipped)]]))</f>
        <v>0.2</v>
      </c>
      <c r="M87" s="44">
        <v>2.21982E-3</v>
      </c>
      <c r="N87" s="51">
        <v>1</v>
      </c>
      <c r="O87" s="51">
        <v>15</v>
      </c>
      <c r="P87" s="51">
        <v>10</v>
      </c>
      <c r="Q87" s="51">
        <v>14</v>
      </c>
      <c r="R87" s="52" t="s">
        <v>298</v>
      </c>
      <c r="S87" s="51">
        <v>8</v>
      </c>
      <c r="T87" s="51" t="s">
        <v>432</v>
      </c>
      <c r="U87" s="51">
        <v>25</v>
      </c>
      <c r="V87" s="25">
        <f>parameters!$J$4*Table1[[#This Row],[Mitigations Utility]] + parameters!$J$5*Table1[[#This Row],[Detections Utility]]</f>
        <v>0.50476190476190474</v>
      </c>
      <c r="W87">
        <f>SUM(Table1[[#This Row],[Num. 800-53 (r5)]],Table1[[#This Row],[Num. CIS Controls]])</f>
        <v>33</v>
      </c>
      <c r="X87">
        <f>(Table1[[#This Row],[Total Mitigations]]-parameters!$D$2)/(parameters!$D$3-parameters!$D$2)</f>
        <v>0.6</v>
      </c>
      <c r="Y87">
        <f>IF(Table1[[#This Row],[Mitigations Utility (unclipped)]]&gt;1,1, IF(Table1[[#This Row],[Mitigations Utility (unclipped)]]&lt;0,0, Table1[[#This Row],[Mitigations Utility (unclipped)]]) )</f>
        <v>0.6</v>
      </c>
      <c r="Z87">
        <f>SUM(Table1[[#This Row],[Num. CAR]:[Num. Splunk]])</f>
        <v>40</v>
      </c>
      <c r="AA87">
        <f>(Table1[[#This Row],[Total Detections]]-parameters!$D$4)/(parameters!$D$5-parameters!$D$4)</f>
        <v>0.4</v>
      </c>
      <c r="AB87">
        <f>IF(Table1[[#This Row],[Detections Utility (unclipped)]]&gt;1,1, IF(Table1[[#This Row],[Detections Utility (unclipped)]]&lt;0,0, Table1[[#This Row],[Detections Utility (unclipped)]]) )</f>
        <v>0.4</v>
      </c>
      <c r="AC87" s="29" t="s">
        <v>433</v>
      </c>
      <c r="AD87" s="25" t="str" cm="1">
        <f t="array" ref="AD87">IF(SUMPRODUCT(--(NOT(ISERR(SEARCH({"Process","Command","Script","WMI","Module","Pipe","Service"},AC87)))))&gt;0,"1","0")</f>
        <v>1</v>
      </c>
      <c r="AE87" s="25">
        <f>IF(AD87="1",'TOP 10 TECHNIQUES'!C$15,0)</f>
        <v>0.19800000000000001</v>
      </c>
      <c r="AF87" s="25" t="str" cm="1">
        <f t="array" ref="AF87">IF(SUMPRODUCT(--(NOT(ISERR(SEARCH({"Network","Firewall"},AC87)))))&gt;0,"1","0")</f>
        <v>0</v>
      </c>
      <c r="AG87" s="25">
        <f>IF(AF87="1",'TOP 10 TECHNIQUES'!C$16,0)</f>
        <v>0</v>
      </c>
      <c r="AH87" s="25" t="str" cm="1">
        <f t="array" ref="AH87">IF(SUMPRODUCT(--(NOT(ISERR(SEARCH({"File","Group","Logon","Schedule","User","Registry","Active","Application"},AC87)))))&gt;0,"1","0")</f>
        <v>1</v>
      </c>
      <c r="AI87" s="25">
        <f>IF(AH87="1",'TOP 10 TECHNIQUES'!C$17,0)</f>
        <v>0.13200000000000001</v>
      </c>
      <c r="AJ87" s="25" t="str" cm="1">
        <f t="array" ref="AJ87">IF(SUMPRODUCT(--(NOT(ISERR(SEARCH({"Cloud","Cluster","Container","Image","Instance","Pod","Snapshot","Volume"},AC87)))))&gt;0,"1","0")</f>
        <v>0</v>
      </c>
      <c r="AK87" s="25">
        <f>IF(AJ87="1",'TOP 10 TECHNIQUES'!C$18,0)</f>
        <v>0</v>
      </c>
      <c r="AL87" s="25" t="str" cm="1">
        <f t="array" ref="AL87">IF(SUMPRODUCT(--(NOT(ISERR(SEARCH({"Drive","Firmware","Host","Kernel"},AC87)))))&gt;0,"1","0")</f>
        <v>0</v>
      </c>
      <c r="AM87" s="25">
        <f>IF(AL87="1",'TOP 10 TECHNIQUES'!C$19,0)</f>
        <v>0</v>
      </c>
      <c r="AN87" s="60">
        <v>2</v>
      </c>
      <c r="AO87" s="51">
        <v>1</v>
      </c>
      <c r="AP87" s="25">
        <f>parameters!$J$21*Table1[[#This Row],[TAT Utility]]+parameters!$J$22*Table1[[#This Row],[Count Utility]]</f>
        <v>0.18064523605999999</v>
      </c>
      <c r="AQ87" s="25">
        <f>(Table1[[#This Row],[Total Top Att&amp;ck Score ]]-parameters!$D$19)/(parameters!$D$20-parameters!$D$19)</f>
        <v>0.37992856464444441</v>
      </c>
      <c r="AR87" s="25">
        <f>IF(Table1[[#This Row],[TAT Utility (unclipped)]]&gt;1,1, IF(Table1[[#This Row],[TAT Utility (unclipped)]]&lt;0,0, Table1[[#This Row],[TAT Utility (unclipped)]]) )</f>
        <v>0.37992856464444441</v>
      </c>
      <c r="AS87" s="25">
        <f>(Table1[[#This Row],[Ransomware (Total '# of ATT&amp;CK Observations)]]-parameters!$D$21)/(parameters!$D$22-parameters!$D$21)</f>
        <v>9.5238095238095233E-2</v>
      </c>
      <c r="AT87" s="25">
        <f>IF(Table1[[#This Row],[Count Utility (unclipped)]]&gt;1,1, IF(Table1[[#This Row],[Count Utility (unclipped)]]&lt;0,0, Table1[[#This Row],[Count Utility (unclipped)]]) )</f>
        <v>9.5238095238095233E-2</v>
      </c>
      <c r="AU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8" spans="1:47" ht="64" x14ac:dyDescent="0.2">
      <c r="A88" s="25">
        <f>parameters!$J$21*Table1[[#This Row],[TAT Utility]]+parameters!$J$22*Table1[[#This Row],[Count Utility]]</f>
        <v>0.10514322241999999</v>
      </c>
      <c r="B88" s="25">
        <f t="shared" si="1"/>
        <v>0.71809889086666667</v>
      </c>
      <c r="C88" s="25" t="s">
        <v>434</v>
      </c>
      <c r="D88" s="25" t="s">
        <v>435</v>
      </c>
      <c r="E88" s="25" t="s">
        <v>89</v>
      </c>
      <c r="F88" s="51">
        <v>1</v>
      </c>
      <c r="G88" s="51">
        <v>1</v>
      </c>
      <c r="H88" s="25">
        <f>parameters!$J$10*Table1[[#This Row],[Before Utility]]+parameters!$J$11*Table1[[#This Row],[After Utility]]</f>
        <v>0.1</v>
      </c>
      <c r="I88">
        <f>(Table1[[#This Row],[Num. TID Before]]-parameters!$D$8)/(parameters!$D$9-parameters!$D$8)</f>
        <v>0.1</v>
      </c>
      <c r="J88">
        <f>IF(Table1[[#This Row],[Before Utility (unclipped)]]&gt;1,1, IF(Table1[[#This Row],[Before Utility (unclipped)]]&lt;0,0, Table1[[#This Row],[Before Utility (unclipped)]]))</f>
        <v>0.1</v>
      </c>
      <c r="K88">
        <f>(Table1[[#This Row],[Num. TID After]]-parameters!$D$10)/(parameters!$D$11-parameters!$D$10)</f>
        <v>0.1</v>
      </c>
      <c r="L88">
        <f>IF(Table1[[#This Row],[After Utility (unclipped)]]&gt;1,1, IF(Table1[[#This Row],[After Utility (unclipped)]]&lt;0,0, Table1[[#This Row],[After Utility (unclipped)]]))</f>
        <v>0.1</v>
      </c>
      <c r="M88" s="44">
        <v>1.8287399999999999E-3</v>
      </c>
      <c r="N88" s="51">
        <v>0</v>
      </c>
      <c r="O88" s="51">
        <v>17</v>
      </c>
      <c r="P88" s="51">
        <v>6</v>
      </c>
      <c r="Q88" s="51">
        <v>3</v>
      </c>
      <c r="R88" s="52" t="s">
        <v>436</v>
      </c>
      <c r="S88" s="51">
        <v>10</v>
      </c>
      <c r="T88" s="51" t="s">
        <v>437</v>
      </c>
      <c r="U88" s="51">
        <v>23</v>
      </c>
      <c r="V88" s="25">
        <f>parameters!$J$4*Table1[[#This Row],[Mitigations Utility]] + parameters!$J$5*Table1[[#This Row],[Detections Utility]]</f>
        <v>0.43809523809523809</v>
      </c>
      <c r="W88">
        <f>SUM(Table1[[#This Row],[Num. 800-53 (r5)]],Table1[[#This Row],[Num. CIS Controls]])</f>
        <v>33</v>
      </c>
      <c r="X88">
        <f>(Table1[[#This Row],[Total Mitigations]]-parameters!$D$2)/(parameters!$D$3-parameters!$D$2)</f>
        <v>0.6</v>
      </c>
      <c r="Y88">
        <f>IF(Table1[[#This Row],[Mitigations Utility (unclipped)]]&gt;1,1, IF(Table1[[#This Row],[Mitigations Utility (unclipped)]]&lt;0,0, Table1[[#This Row],[Mitigations Utility (unclipped)]]) )</f>
        <v>0.6</v>
      </c>
      <c r="Z88">
        <f>SUM(Table1[[#This Row],[Num. CAR]:[Num. Splunk]])</f>
        <v>26</v>
      </c>
      <c r="AA88">
        <f>(Table1[[#This Row],[Total Detections]]-parameters!$D$4)/(parameters!$D$5-parameters!$D$4)</f>
        <v>0.26</v>
      </c>
      <c r="AB88">
        <f>IF(Table1[[#This Row],[Detections Utility (unclipped)]]&gt;1,1, IF(Table1[[#This Row],[Detections Utility (unclipped)]]&lt;0,0, Table1[[#This Row],[Detections Utility (unclipped)]]) )</f>
        <v>0.26</v>
      </c>
      <c r="AC88" s="29" t="s">
        <v>107</v>
      </c>
      <c r="AD88" s="25" t="str" cm="1">
        <f t="array" ref="AD88">IF(SUMPRODUCT(--(NOT(ISERR(SEARCH({"Process","Command","Script","WMI","Module","Pipe","Service"},AC88)))))&gt;0,"1","0")</f>
        <v>1</v>
      </c>
      <c r="AE88" s="25">
        <f>IF(AD88="1",'TOP 10 TECHNIQUES'!C$15,0)</f>
        <v>0.19800000000000001</v>
      </c>
      <c r="AF88" s="25" t="str" cm="1">
        <f t="array" ref="AF88">IF(SUMPRODUCT(--(NOT(ISERR(SEARCH({"Network","Firewall"},AC88)))))&gt;0,"1","0")</f>
        <v>1</v>
      </c>
      <c r="AG88" s="25">
        <f>IF(AF88="1",'TOP 10 TECHNIQUES'!C$16,0)</f>
        <v>0</v>
      </c>
      <c r="AH88" s="25" t="str" cm="1">
        <f t="array" ref="AH88">IF(SUMPRODUCT(--(NOT(ISERR(SEARCH({"File","Group","Logon","Schedule","User","Registry","Active","Application"},AC88)))))&gt;0,"1","0")</f>
        <v>1</v>
      </c>
      <c r="AI88" s="25">
        <f>IF(AH88="1",'TOP 10 TECHNIQUES'!C$17,0)</f>
        <v>0.13200000000000001</v>
      </c>
      <c r="AJ88" s="25" t="str" cm="1">
        <f t="array" ref="AJ88">IF(SUMPRODUCT(--(NOT(ISERR(SEARCH({"Cloud","Cluster","Container","Image","Instance","Pod","Snapshot","Volume"},AC88)))))&gt;0,"1","0")</f>
        <v>0</v>
      </c>
      <c r="AK88" s="25">
        <f>IF(AJ88="1",'TOP 10 TECHNIQUES'!C$18,0)</f>
        <v>0</v>
      </c>
      <c r="AL88" s="25" t="str" cm="1">
        <f t="array" ref="AL88">IF(SUMPRODUCT(--(NOT(ISERR(SEARCH({"Drive","Firmware","Host","Kernel"},AC88)))))&gt;0,"1","0")</f>
        <v>0</v>
      </c>
      <c r="AM88" s="25">
        <f>IF(AL88="1",'TOP 10 TECHNIQUES'!C$19,0)</f>
        <v>0</v>
      </c>
      <c r="AN88" s="59">
        <v>1</v>
      </c>
      <c r="AO88" s="51">
        <v>1</v>
      </c>
      <c r="AP88" s="25">
        <f>parameters!$J$21*Table1[[#This Row],[TAT Utility]]+parameters!$J$22*Table1[[#This Row],[Count Utility]]</f>
        <v>0.10514322241999999</v>
      </c>
      <c r="AQ88" s="25">
        <f>(Table1[[#This Row],[Total Top Att&amp;ck Score ]]-parameters!$D$19)/(parameters!$D$20-parameters!$D$19)</f>
        <v>0.23936629695555556</v>
      </c>
      <c r="AR88" s="25">
        <f>IF(Table1[[#This Row],[TAT Utility (unclipped)]]&gt;1,1, IF(Table1[[#This Row],[TAT Utility (unclipped)]]&lt;0,0, Table1[[#This Row],[TAT Utility (unclipped)]]) )</f>
        <v>0.23936629695555556</v>
      </c>
      <c r="AS88" s="25">
        <f>(Table1[[#This Row],[Ransomware (Total '# of ATT&amp;CK Observations)]]-parameters!$D$21)/(parameters!$D$22-parameters!$D$21)</f>
        <v>4.7619047619047616E-2</v>
      </c>
      <c r="AT88" s="25">
        <f>IF(Table1[[#This Row],[Count Utility (unclipped)]]&gt;1,1, IF(Table1[[#This Row],[Count Utility (unclipped)]]&lt;0,0, Table1[[#This Row],[Count Utility (unclipped)]]) )</f>
        <v>4.7619047619047616E-2</v>
      </c>
      <c r="AU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9" spans="1:47" ht="48" x14ac:dyDescent="0.2">
      <c r="A89" s="25">
        <f>parameters!$J$21*Table1[[#This Row],[TAT Utility]]+parameters!$J$22*Table1[[#This Row],[Count Utility]]</f>
        <v>9.8562967080190481E-2</v>
      </c>
      <c r="B89" s="25">
        <f t="shared" si="1"/>
        <v>0.98562967080190478</v>
      </c>
      <c r="C89" s="25" t="s">
        <v>438</v>
      </c>
      <c r="D89" s="25" t="s">
        <v>439</v>
      </c>
      <c r="E89" s="25" t="s">
        <v>89</v>
      </c>
      <c r="F89" s="51">
        <v>1</v>
      </c>
      <c r="G89" s="51">
        <v>6</v>
      </c>
      <c r="H89" s="25">
        <f>parameters!$J$10*Table1[[#This Row],[Before Utility]]+parameters!$J$11*Table1[[#This Row],[After Utility]]</f>
        <v>0.35</v>
      </c>
      <c r="I89">
        <f>(Table1[[#This Row],[Num. TID Before]]-parameters!$D$8)/(parameters!$D$9-parameters!$D$8)</f>
        <v>0.1</v>
      </c>
      <c r="J89">
        <f>IF(Table1[[#This Row],[Before Utility (unclipped)]]&gt;1,1, IF(Table1[[#This Row],[Before Utility (unclipped)]]&lt;0,0, Table1[[#This Row],[Before Utility (unclipped)]]))</f>
        <v>0.1</v>
      </c>
      <c r="K89">
        <f>(Table1[[#This Row],[Num. TID After]]-parameters!$D$10)/(parameters!$D$11-parameters!$D$10)</f>
        <v>0.6</v>
      </c>
      <c r="L89">
        <f>IF(Table1[[#This Row],[After Utility (unclipped)]]&gt;1,1, IF(Table1[[#This Row],[After Utility (unclipped)]]&lt;0,0, Table1[[#This Row],[After Utility (unclipped)]]))</f>
        <v>0.6</v>
      </c>
      <c r="M89" s="44">
        <v>1.64997E-3</v>
      </c>
      <c r="N89" s="51">
        <v>0</v>
      </c>
      <c r="O89" s="51">
        <v>1</v>
      </c>
      <c r="P89" s="51">
        <v>0</v>
      </c>
      <c r="Q89" s="51">
        <v>2</v>
      </c>
      <c r="R89" s="52" t="s">
        <v>440</v>
      </c>
      <c r="S89" s="51">
        <v>29</v>
      </c>
      <c r="T89" s="51" t="s">
        <v>441</v>
      </c>
      <c r="U89" s="51">
        <v>24</v>
      </c>
      <c r="V89" s="25">
        <f>parameters!$J$4*Table1[[#This Row],[Mitigations Utility]] + parameters!$J$5*Table1[[#This Row],[Detections Utility]]</f>
        <v>0.51904761904761898</v>
      </c>
      <c r="W89">
        <f>SUM(Table1[[#This Row],[Num. 800-53 (r5)]],Table1[[#This Row],[Num. CIS Controls]])</f>
        <v>53</v>
      </c>
      <c r="X89">
        <f>(Table1[[#This Row],[Total Mitigations]]-parameters!$D$2)/(parameters!$D$3-parameters!$D$2)</f>
        <v>0.96363636363636362</v>
      </c>
      <c r="Y89">
        <f>IF(Table1[[#This Row],[Mitigations Utility (unclipped)]]&gt;1,1, IF(Table1[[#This Row],[Mitigations Utility (unclipped)]]&lt;0,0, Table1[[#This Row],[Mitigations Utility (unclipped)]]) )</f>
        <v>0.96363636363636362</v>
      </c>
      <c r="Z89">
        <f>SUM(Table1[[#This Row],[Num. CAR]:[Num. Splunk]])</f>
        <v>3</v>
      </c>
      <c r="AA89">
        <f>(Table1[[#This Row],[Total Detections]]-parameters!$D$4)/(parameters!$D$5-parameters!$D$4)</f>
        <v>0.03</v>
      </c>
      <c r="AB89">
        <f>IF(Table1[[#This Row],[Detections Utility (unclipped)]]&gt;1,1, IF(Table1[[#This Row],[Detections Utility (unclipped)]]&lt;0,0, Table1[[#This Row],[Detections Utility (unclipped)]]) )</f>
        <v>0.03</v>
      </c>
      <c r="AC89" s="29" t="s">
        <v>442</v>
      </c>
      <c r="AD89" s="25" t="str" cm="1">
        <f t="array" ref="AD89">IF(SUMPRODUCT(--(NOT(ISERR(SEARCH({"Process","Command","Script","WMI","Module","Pipe","Service"},AC89)))))&gt;0,"1","0")</f>
        <v>0</v>
      </c>
      <c r="AE89" s="25">
        <f>IF(AD89="1",'TOP 10 TECHNIQUES'!C$15,0)</f>
        <v>0</v>
      </c>
      <c r="AF89" s="25" t="str" cm="1">
        <f t="array" ref="AF89">IF(SUMPRODUCT(--(NOT(ISERR(SEARCH({"Network","Firewall"},AC89)))))&gt;0,"1","0")</f>
        <v>0</v>
      </c>
      <c r="AG89" s="25">
        <f>IF(AF89="1",'TOP 10 TECHNIQUES'!C$16,0)</f>
        <v>0</v>
      </c>
      <c r="AH89" s="25" t="str" cm="1">
        <f t="array" ref="AH89">IF(SUMPRODUCT(--(NOT(ISERR(SEARCH({"File","Group","Logon","Schedule","User","Registry","Active","Application"},AC89)))))&gt;0,"1","0")</f>
        <v>1</v>
      </c>
      <c r="AI89" s="25">
        <f>IF(AH89="1",'TOP 10 TECHNIQUES'!C$17,0)</f>
        <v>0.13200000000000001</v>
      </c>
      <c r="AJ89" s="25" t="str" cm="1">
        <f t="array" ref="AJ89">IF(SUMPRODUCT(--(NOT(ISERR(SEARCH({"Cloud","Cluster","Container","Image","Instance","Pod","Snapshot","Volume"},AC89)))))&gt;0,"1","0")</f>
        <v>0</v>
      </c>
      <c r="AK89" s="25">
        <f>IF(AJ89="1",'TOP 10 TECHNIQUES'!C$18,0)</f>
        <v>0</v>
      </c>
      <c r="AL89" s="25" t="str" cm="1">
        <f t="array" ref="AL89">IF(SUMPRODUCT(--(NOT(ISERR(SEARCH({"Drive","Firmware","Host","Kernel"},AC89)))))&gt;0,"1","0")</f>
        <v>0</v>
      </c>
      <c r="AM89" s="25">
        <f>IF(AL89="1",'TOP 10 TECHNIQUES'!C$19,0)</f>
        <v>0</v>
      </c>
      <c r="AN89" s="52">
        <v>0</v>
      </c>
      <c r="AO89" s="51">
        <v>0</v>
      </c>
      <c r="AP89" s="25">
        <f>parameters!$J$21*Table1[[#This Row],[TAT Utility]]+parameters!$J$22*Table1[[#This Row],[Count Utility]]</f>
        <v>9.8562967080190481E-2</v>
      </c>
      <c r="AQ89" s="25">
        <f>(Table1[[#This Row],[Total Top Att&amp;ck Score ]]-parameters!$D$19)/(parameters!$D$20-parameters!$D$19)</f>
        <v>0.32854322360063493</v>
      </c>
      <c r="AR89" s="25">
        <f>IF(Table1[[#This Row],[TAT Utility (unclipped)]]&gt;1,1, IF(Table1[[#This Row],[TAT Utility (unclipped)]]&lt;0,0, Table1[[#This Row],[TAT Utility (unclipped)]]) )</f>
        <v>0.32854322360063493</v>
      </c>
      <c r="AS89" s="25">
        <f>(Table1[[#This Row],[Ransomware (Total '# of ATT&amp;CK Observations)]]-parameters!$D$21)/(parameters!$D$22-parameters!$D$21)</f>
        <v>0</v>
      </c>
      <c r="AT89" s="25">
        <f>IF(Table1[[#This Row],[Count Utility (unclipped)]]&gt;1,1, IF(Table1[[#This Row],[Count Utility (unclipped)]]&lt;0,0, Table1[[#This Row],[Count Utility (unclipped)]]) )</f>
        <v>0</v>
      </c>
      <c r="AU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0" spans="1:47" x14ac:dyDescent="0.2">
      <c r="A90" s="25">
        <f>parameters!$J$21*Table1[[#This Row],[TAT Utility]]+parameters!$J$22*Table1[[#This Row],[Count Utility]]</f>
        <v>2.1064284952380951E-2</v>
      </c>
      <c r="B90" s="25">
        <f t="shared" si="1"/>
        <v>0.21064284952380952</v>
      </c>
      <c r="C90" s="25" t="s">
        <v>443</v>
      </c>
      <c r="D90" s="25" t="s">
        <v>444</v>
      </c>
      <c r="E90" s="25" t="s">
        <v>89</v>
      </c>
      <c r="F90" s="51">
        <v>1</v>
      </c>
      <c r="G90" s="51">
        <v>1</v>
      </c>
      <c r="H90" s="25">
        <f>parameters!$J$10*Table1[[#This Row],[Before Utility]]+parameters!$J$11*Table1[[#This Row],[After Utility]]</f>
        <v>0.1</v>
      </c>
      <c r="I90">
        <f>(Table1[[#This Row],[Num. TID Before]]-parameters!$D$8)/(parameters!$D$9-parameters!$D$8)</f>
        <v>0.1</v>
      </c>
      <c r="J90">
        <f>IF(Table1[[#This Row],[Before Utility (unclipped)]]&gt;1,1, IF(Table1[[#This Row],[Before Utility (unclipped)]]&lt;0,0, Table1[[#This Row],[Before Utility (unclipped)]]))</f>
        <v>0.1</v>
      </c>
      <c r="K90">
        <f>(Table1[[#This Row],[Num. TID After]]-parameters!$D$10)/(parameters!$D$11-parameters!$D$10)</f>
        <v>0.1</v>
      </c>
      <c r="L90">
        <f>IF(Table1[[#This Row],[After Utility (unclipped)]]&gt;1,1, IF(Table1[[#This Row],[After Utility (unclipped)]]&lt;0,0, Table1[[#This Row],[After Utility (unclipped)]]))</f>
        <v>0.1</v>
      </c>
      <c r="M90" s="44">
        <v>1.11904E-3</v>
      </c>
      <c r="N90" s="51">
        <v>0</v>
      </c>
      <c r="O90" s="51">
        <v>3</v>
      </c>
      <c r="P90" s="51">
        <v>0</v>
      </c>
      <c r="Q90" s="51">
        <v>8</v>
      </c>
      <c r="R90" s="51"/>
      <c r="S90" s="51">
        <v>1</v>
      </c>
      <c r="T90" s="52" t="s">
        <v>445</v>
      </c>
      <c r="U90" s="51">
        <v>5</v>
      </c>
      <c r="V90" s="25">
        <f>parameters!$J$4*Table1[[#This Row],[Mitigations Utility]] + parameters!$J$5*Table1[[#This Row],[Detections Utility]]</f>
        <v>0.10952380952380952</v>
      </c>
      <c r="W90">
        <f>SUM(Table1[[#This Row],[Num. 800-53 (r5)]],Table1[[#This Row],[Num. CIS Controls]])</f>
        <v>6</v>
      </c>
      <c r="X90">
        <f>(Table1[[#This Row],[Total Mitigations]]-parameters!$D$2)/(parameters!$D$3-parameters!$D$2)</f>
        <v>0.10909090909090909</v>
      </c>
      <c r="Y90">
        <f>IF(Table1[[#This Row],[Mitigations Utility (unclipped)]]&gt;1,1, IF(Table1[[#This Row],[Mitigations Utility (unclipped)]]&lt;0,0, Table1[[#This Row],[Mitigations Utility (unclipped)]]) )</f>
        <v>0.10909090909090909</v>
      </c>
      <c r="Z90">
        <f>SUM(Table1[[#This Row],[Num. CAR]:[Num. Splunk]])</f>
        <v>11</v>
      </c>
      <c r="AA90">
        <f>(Table1[[#This Row],[Total Detections]]-parameters!$D$4)/(parameters!$D$5-parameters!$D$4)</f>
        <v>0.11</v>
      </c>
      <c r="AB90">
        <f>IF(Table1[[#This Row],[Detections Utility (unclipped)]]&gt;1,1, IF(Table1[[#This Row],[Detections Utility (unclipped)]]&lt;0,0, Table1[[#This Row],[Detections Utility (unclipped)]]) )</f>
        <v>0.11</v>
      </c>
      <c r="AC90" s="29"/>
      <c r="AD90" s="25" t="str" cm="1">
        <f t="array" ref="AD90">IF(SUMPRODUCT(--(NOT(ISERR(SEARCH({"Process","Command","Script","WMI","Module","Pipe","Service"},AC90)))))&gt;0,"1","0")</f>
        <v>0</v>
      </c>
      <c r="AE90" s="25">
        <f>IF(AD90="1",'TOP 10 TECHNIQUES'!C$15,0)</f>
        <v>0</v>
      </c>
      <c r="AF90" s="25" t="str" cm="1">
        <f t="array" ref="AF90">IF(SUMPRODUCT(--(NOT(ISERR(SEARCH({"Network","Firewall"},AC90)))))&gt;0,"1","0")</f>
        <v>0</v>
      </c>
      <c r="AG90" s="25">
        <f>IF(AF90="1",'TOP 10 TECHNIQUES'!C$16,0)</f>
        <v>0</v>
      </c>
      <c r="AH90" s="25" t="str" cm="1">
        <f t="array" ref="AH90">IF(SUMPRODUCT(--(NOT(ISERR(SEARCH({"File","Group","Logon","Schedule","User","Registry","Active","Application"},AC90)))))&gt;0,"1","0")</f>
        <v>0</v>
      </c>
      <c r="AI90" s="25">
        <f>IF(AH90="1",'TOP 10 TECHNIQUES'!C$17,0)</f>
        <v>0</v>
      </c>
      <c r="AJ90" s="25" t="str" cm="1">
        <f t="array" ref="AJ90">IF(SUMPRODUCT(--(NOT(ISERR(SEARCH({"Cloud","Cluster","Container","Image","Instance","Pod","Snapshot","Volume"},AC90)))))&gt;0,"1","0")</f>
        <v>0</v>
      </c>
      <c r="AK90" s="25">
        <f>IF(AJ90="1",'TOP 10 TECHNIQUES'!C$18,0)</f>
        <v>0</v>
      </c>
      <c r="AL90" s="25" t="str" cm="1">
        <f t="array" ref="AL90">IF(SUMPRODUCT(--(NOT(ISERR(SEARCH({"Drive","Firmware","Host","Kernel"},AC90)))))&gt;0,"1","0")</f>
        <v>0</v>
      </c>
      <c r="AM90" s="25">
        <f>IF(AL90="1",'TOP 10 TECHNIQUES'!C$19,0)</f>
        <v>0</v>
      </c>
      <c r="AN90" s="60">
        <v>0</v>
      </c>
      <c r="AO90" s="51">
        <v>0</v>
      </c>
      <c r="AP90" s="25">
        <f>parameters!$J$21*Table1[[#This Row],[TAT Utility]]+parameters!$J$22*Table1[[#This Row],[Count Utility]]</f>
        <v>2.1064284952380951E-2</v>
      </c>
      <c r="AQ90" s="25">
        <f>(Table1[[#This Row],[Total Top Att&amp;ck Score ]]-parameters!$D$19)/(parameters!$D$20-parameters!$D$19)</f>
        <v>7.0214283174603168E-2</v>
      </c>
      <c r="AR90" s="25">
        <f>IF(Table1[[#This Row],[TAT Utility (unclipped)]]&gt;1,1, IF(Table1[[#This Row],[TAT Utility (unclipped)]]&lt;0,0, Table1[[#This Row],[TAT Utility (unclipped)]]) )</f>
        <v>7.0214283174603168E-2</v>
      </c>
      <c r="AS90" s="25">
        <f>(Table1[[#This Row],[Ransomware (Total '# of ATT&amp;CK Observations)]]-parameters!$D$21)/(parameters!$D$22-parameters!$D$21)</f>
        <v>0</v>
      </c>
      <c r="AT90" s="25">
        <f>IF(Table1[[#This Row],[Count Utility (unclipped)]]&gt;1,1, IF(Table1[[#This Row],[Count Utility (unclipped)]]&lt;0,0, Table1[[#This Row],[Count Utility (unclipped)]]) )</f>
        <v>0</v>
      </c>
      <c r="AU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1" spans="1:47" ht="48" x14ac:dyDescent="0.2">
      <c r="A91" s="25">
        <f>parameters!$J$21*Table1[[#This Row],[TAT Utility]]+parameters!$J$22*Table1[[#This Row],[Count Utility]]</f>
        <v>0.14564549445666669</v>
      </c>
      <c r="B91" s="25">
        <f t="shared" si="1"/>
        <v>0.78978827790000006</v>
      </c>
      <c r="C91" s="25" t="s">
        <v>446</v>
      </c>
      <c r="D91" s="25" t="s">
        <v>447</v>
      </c>
      <c r="E91" s="25" t="s">
        <v>89</v>
      </c>
      <c r="F91" s="51">
        <v>2</v>
      </c>
      <c r="G91" s="51">
        <v>5</v>
      </c>
      <c r="H91" s="25">
        <f>parameters!$J$10*Table1[[#This Row],[Before Utility]]+parameters!$J$11*Table1[[#This Row],[After Utility]]</f>
        <v>0.35</v>
      </c>
      <c r="I91">
        <f>(Table1[[#This Row],[Num. TID Before]]-parameters!$D$8)/(parameters!$D$9-parameters!$D$8)</f>
        <v>0.2</v>
      </c>
      <c r="J91">
        <f>IF(Table1[[#This Row],[Before Utility (unclipped)]]&gt;1,1, IF(Table1[[#This Row],[Before Utility (unclipped)]]&lt;0,0, Table1[[#This Row],[Before Utility (unclipped)]]))</f>
        <v>0.2</v>
      </c>
      <c r="K91">
        <f>(Table1[[#This Row],[Num. TID After]]-parameters!$D$10)/(parameters!$D$11-parameters!$D$10)</f>
        <v>0.5</v>
      </c>
      <c r="L91">
        <f>IF(Table1[[#This Row],[After Utility (unclipped)]]&gt;1,1, IF(Table1[[#This Row],[After Utility (unclipped)]]&lt;0,0, Table1[[#This Row],[After Utility (unclipped)]]))</f>
        <v>0.5</v>
      </c>
      <c r="M91" s="44">
        <v>9.6862999999999995E-4</v>
      </c>
      <c r="N91" s="51">
        <v>0</v>
      </c>
      <c r="O91" s="51">
        <v>3</v>
      </c>
      <c r="P91" s="51">
        <v>2</v>
      </c>
      <c r="Q91" s="51">
        <v>8</v>
      </c>
      <c r="R91" s="52" t="s">
        <v>100</v>
      </c>
      <c r="S91" s="51">
        <v>8</v>
      </c>
      <c r="T91" s="52" t="s">
        <v>448</v>
      </c>
      <c r="U91" s="51">
        <v>11</v>
      </c>
      <c r="V91" s="25">
        <f>parameters!$J$4*Table1[[#This Row],[Mitigations Utility]] + parameters!$J$5*Table1[[#This Row],[Detections Utility]]</f>
        <v>0.24285714285714288</v>
      </c>
      <c r="W91">
        <f>SUM(Table1[[#This Row],[Num. 800-53 (r5)]],Table1[[#This Row],[Num. CIS Controls]])</f>
        <v>19</v>
      </c>
      <c r="X91">
        <f>(Table1[[#This Row],[Total Mitigations]]-parameters!$D$2)/(parameters!$D$3-parameters!$D$2)</f>
        <v>0.34545454545454546</v>
      </c>
      <c r="Y91">
        <f>IF(Table1[[#This Row],[Mitigations Utility (unclipped)]]&gt;1,1, IF(Table1[[#This Row],[Mitigations Utility (unclipped)]]&lt;0,0, Table1[[#This Row],[Mitigations Utility (unclipped)]]) )</f>
        <v>0.34545454545454546</v>
      </c>
      <c r="Z91">
        <f>SUM(Table1[[#This Row],[Num. CAR]:[Num. Splunk]])</f>
        <v>13</v>
      </c>
      <c r="AA91">
        <f>(Table1[[#This Row],[Total Detections]]-parameters!$D$4)/(parameters!$D$5-parameters!$D$4)</f>
        <v>0.13</v>
      </c>
      <c r="AB91">
        <f>IF(Table1[[#This Row],[Detections Utility (unclipped)]]&gt;1,1, IF(Table1[[#This Row],[Detections Utility (unclipped)]]&lt;0,0, Table1[[#This Row],[Detections Utility (unclipped)]]) )</f>
        <v>0.13</v>
      </c>
      <c r="AC91" s="29" t="s">
        <v>449</v>
      </c>
      <c r="AD91" s="25" t="str" cm="1">
        <f t="array" ref="AD91">IF(SUMPRODUCT(--(NOT(ISERR(SEARCH({"Process","Command","Script","WMI","Module","Pipe","Service"},AC91)))))&gt;0,"1","0")</f>
        <v>1</v>
      </c>
      <c r="AE91" s="25">
        <f>IF(AD91="1",'TOP 10 TECHNIQUES'!C$15,0)</f>
        <v>0.19800000000000001</v>
      </c>
      <c r="AF91" s="25" t="str" cm="1">
        <f t="array" ref="AF91">IF(SUMPRODUCT(--(NOT(ISERR(SEARCH({"Network","Firewall"},AC91)))))&gt;0,"1","0")</f>
        <v>0</v>
      </c>
      <c r="AG91" s="25">
        <f>IF(AF91="1",'TOP 10 TECHNIQUES'!C$16,0)</f>
        <v>0</v>
      </c>
      <c r="AH91" s="25" t="str" cm="1">
        <f t="array" ref="AH91">IF(SUMPRODUCT(--(NOT(ISERR(SEARCH({"File","Group","Logon","Schedule","User","Registry","Active","Application"},AC91)))))&gt;0,"1","0")</f>
        <v>1</v>
      </c>
      <c r="AI91" s="25">
        <f>IF(AH91="1",'TOP 10 TECHNIQUES'!C$17,0)</f>
        <v>0.13200000000000001</v>
      </c>
      <c r="AJ91" s="25" t="str" cm="1">
        <f t="array" ref="AJ91">IF(SUMPRODUCT(--(NOT(ISERR(SEARCH({"Cloud","Cluster","Container","Image","Instance","Pod","Snapshot","Volume"},AC91)))))&gt;0,"1","0")</f>
        <v>0</v>
      </c>
      <c r="AK91" s="25">
        <f>IF(AJ91="1",'TOP 10 TECHNIQUES'!C$18,0)</f>
        <v>0</v>
      </c>
      <c r="AL91" s="25" t="str" cm="1">
        <f t="array" ref="AL91">IF(SUMPRODUCT(--(NOT(ISERR(SEARCH({"Drive","Firmware","Host","Kernel"},AC91)))))&gt;0,"1","0")</f>
        <v>0</v>
      </c>
      <c r="AM91" s="25">
        <f>IF(AL91="1",'TOP 10 TECHNIQUES'!C$19,0)</f>
        <v>0</v>
      </c>
      <c r="AN91" s="52">
        <v>2</v>
      </c>
      <c r="AO91" s="51">
        <v>1</v>
      </c>
      <c r="AP91" s="25">
        <f>parameters!$J$21*Table1[[#This Row],[TAT Utility]]+parameters!$J$22*Table1[[#This Row],[Count Utility]]</f>
        <v>0.14564549445666669</v>
      </c>
      <c r="AQ91" s="25">
        <f>(Table1[[#This Row],[Total Top Att&amp;ck Score ]]-parameters!$D$19)/(parameters!$D$20-parameters!$D$19)</f>
        <v>0.26326275930000004</v>
      </c>
      <c r="AR91" s="25">
        <f>IF(Table1[[#This Row],[TAT Utility (unclipped)]]&gt;1,1, IF(Table1[[#This Row],[TAT Utility (unclipped)]]&lt;0,0, Table1[[#This Row],[TAT Utility (unclipped)]]) )</f>
        <v>0.26326275930000004</v>
      </c>
      <c r="AS91" s="25">
        <f>(Table1[[#This Row],[Ransomware (Total '# of ATT&amp;CK Observations)]]-parameters!$D$21)/(parameters!$D$22-parameters!$D$21)</f>
        <v>9.5238095238095233E-2</v>
      </c>
      <c r="AT91" s="25">
        <f>IF(Table1[[#This Row],[Count Utility (unclipped)]]&gt;1,1, IF(Table1[[#This Row],[Count Utility (unclipped)]]&lt;0,0, Table1[[#This Row],[Count Utility (unclipped)]]) )</f>
        <v>9.5238095238095233E-2</v>
      </c>
      <c r="AU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2" spans="1:47" x14ac:dyDescent="0.2">
      <c r="A92" s="25">
        <f>parameters!$J$21*Table1[[#This Row],[TAT Utility]]+parameters!$J$22*Table1[[#This Row],[Count Utility]]</f>
        <v>1.0087447000000001E-2</v>
      </c>
      <c r="B92" s="25">
        <f t="shared" si="1"/>
        <v>0.10087447000000001</v>
      </c>
      <c r="C92" s="25" t="s">
        <v>450</v>
      </c>
      <c r="D92" s="25" t="s">
        <v>451</v>
      </c>
      <c r="E92" s="25" t="s">
        <v>89</v>
      </c>
      <c r="F92" s="51">
        <v>1</v>
      </c>
      <c r="G92" s="51">
        <v>1</v>
      </c>
      <c r="H92" s="25">
        <f>parameters!$J$10*Table1[[#This Row],[Before Utility]]+parameters!$J$11*Table1[[#This Row],[After Utility]]</f>
        <v>0.1</v>
      </c>
      <c r="I92">
        <f>(Table1[[#This Row],[Num. TID Before]]-parameters!$D$8)/(parameters!$D$9-parameters!$D$8)</f>
        <v>0.1</v>
      </c>
      <c r="J92">
        <f>IF(Table1[[#This Row],[Before Utility (unclipped)]]&gt;1,1, IF(Table1[[#This Row],[Before Utility (unclipped)]]&lt;0,0, Table1[[#This Row],[Before Utility (unclipped)]]))</f>
        <v>0.1</v>
      </c>
      <c r="K92">
        <f>(Table1[[#This Row],[Num. TID After]]-parameters!$D$10)/(parameters!$D$11-parameters!$D$10)</f>
        <v>0.1</v>
      </c>
      <c r="L92">
        <f>IF(Table1[[#This Row],[After Utility (unclipped)]]&gt;1,1, IF(Table1[[#This Row],[After Utility (unclipped)]]&lt;0,0, Table1[[#This Row],[After Utility (unclipped)]]))</f>
        <v>0.1</v>
      </c>
      <c r="M92" s="44">
        <v>8.7447000000000002E-4</v>
      </c>
      <c r="N92" s="51">
        <v>0</v>
      </c>
      <c r="O92" s="51">
        <v>0</v>
      </c>
      <c r="P92" s="51">
        <v>0</v>
      </c>
      <c r="Q92" s="51">
        <v>0</v>
      </c>
      <c r="R92" s="51"/>
      <c r="S92" s="51">
        <v>0</v>
      </c>
      <c r="T92" s="51"/>
      <c r="U92" s="51">
        <v>0</v>
      </c>
      <c r="V92" s="25">
        <f>parameters!$J$4*Table1[[#This Row],[Mitigations Utility]] + parameters!$J$5*Table1[[#This Row],[Detections Utility]]</f>
        <v>0</v>
      </c>
      <c r="W92">
        <f>SUM(Table1[[#This Row],[Num. 800-53 (r5)]],Table1[[#This Row],[Num. CIS Controls]])</f>
        <v>0</v>
      </c>
      <c r="X92">
        <f>(Table1[[#This Row],[Total Mitigations]]-parameters!$D$2)/(parameters!$D$3-parameters!$D$2)</f>
        <v>0</v>
      </c>
      <c r="Y92">
        <f>IF(Table1[[#This Row],[Mitigations Utility (unclipped)]]&gt;1,1, IF(Table1[[#This Row],[Mitigations Utility (unclipped)]]&lt;0,0, Table1[[#This Row],[Mitigations Utility (unclipped)]]) )</f>
        <v>0</v>
      </c>
      <c r="Z92">
        <f>SUM(Table1[[#This Row],[Num. CAR]:[Num. Splunk]])</f>
        <v>0</v>
      </c>
      <c r="AA92">
        <f>(Table1[[#This Row],[Total Detections]]-parameters!$D$4)/(parameters!$D$5-parameters!$D$4)</f>
        <v>0</v>
      </c>
      <c r="AB92">
        <f>IF(Table1[[#This Row],[Detections Utility (unclipped)]]&gt;1,1, IF(Table1[[#This Row],[Detections Utility (unclipped)]]&lt;0,0, Table1[[#This Row],[Detections Utility (unclipped)]]) )</f>
        <v>0</v>
      </c>
      <c r="AC92" s="29" t="s">
        <v>452</v>
      </c>
      <c r="AD92" s="25" t="str" cm="1">
        <f t="array" ref="AD92">IF(SUMPRODUCT(--(NOT(ISERR(SEARCH({"Process","Command","Script","WMI","Module","Pipe","Service"},AC92)))))&gt;0,"1","0")</f>
        <v>0</v>
      </c>
      <c r="AE92" s="25">
        <f>IF(AD92="1",'TOP 10 TECHNIQUES'!C$15,0)</f>
        <v>0</v>
      </c>
      <c r="AF92" s="25" t="str" cm="1">
        <f t="array" ref="AF92">IF(SUMPRODUCT(--(NOT(ISERR(SEARCH({"Network","Firewall"},AC92)))))&gt;0,"1","0")</f>
        <v>0</v>
      </c>
      <c r="AG92" s="25">
        <f>IF(AF92="1",'TOP 10 TECHNIQUES'!C$16,0)</f>
        <v>0</v>
      </c>
      <c r="AH92" s="25" t="str" cm="1">
        <f t="array" ref="AH92">IF(SUMPRODUCT(--(NOT(ISERR(SEARCH({"File","Group","Logon","Schedule","User","Registry","Active","Application"},AC92)))))&gt;0,"1","0")</f>
        <v>0</v>
      </c>
      <c r="AI92" s="25">
        <f>IF(AH92="1",'TOP 10 TECHNIQUES'!C$17,0)</f>
        <v>0</v>
      </c>
      <c r="AJ92" s="25" t="str" cm="1">
        <f t="array" ref="AJ92">IF(SUMPRODUCT(--(NOT(ISERR(SEARCH({"Cloud","Cluster","Container","Image","Instance","Pod","Snapshot","Volume"},AC92)))))&gt;0,"1","0")</f>
        <v>0</v>
      </c>
      <c r="AK92" s="25">
        <f>IF(AJ92="1",'TOP 10 TECHNIQUES'!C$18,0)</f>
        <v>0</v>
      </c>
      <c r="AL92" s="25" t="str" cm="1">
        <f t="array" ref="AL92">IF(SUMPRODUCT(--(NOT(ISERR(SEARCH({"Drive","Firmware","Host","Kernel"},AC92)))))&gt;0,"1","0")</f>
        <v>1</v>
      </c>
      <c r="AM92" s="25">
        <f>IF(AL92="1",'TOP 10 TECHNIQUES'!C$19,0)</f>
        <v>0</v>
      </c>
      <c r="AN92" s="62">
        <v>0</v>
      </c>
      <c r="AO92" s="51">
        <v>0</v>
      </c>
      <c r="AP92" s="25">
        <f>parameters!$J$21*Table1[[#This Row],[TAT Utility]]+parameters!$J$22*Table1[[#This Row],[Count Utility]]</f>
        <v>1.0087447000000001E-2</v>
      </c>
      <c r="AQ92" s="25">
        <f>(Table1[[#This Row],[Total Top Att&amp;ck Score ]]-parameters!$D$19)/(parameters!$D$20-parameters!$D$19)</f>
        <v>3.3624823333333338E-2</v>
      </c>
      <c r="AR92" s="25">
        <f>IF(Table1[[#This Row],[TAT Utility (unclipped)]]&gt;1,1, IF(Table1[[#This Row],[TAT Utility (unclipped)]]&lt;0,0, Table1[[#This Row],[TAT Utility (unclipped)]]) )</f>
        <v>3.3624823333333338E-2</v>
      </c>
      <c r="AS92" s="25">
        <f>(Table1[[#This Row],[Ransomware (Total '# of ATT&amp;CK Observations)]]-parameters!$D$21)/(parameters!$D$22-parameters!$D$21)</f>
        <v>0</v>
      </c>
      <c r="AT92" s="25">
        <f>IF(Table1[[#This Row],[Count Utility (unclipped)]]&gt;1,1, IF(Table1[[#This Row],[Count Utility (unclipped)]]&lt;0,0, Table1[[#This Row],[Count Utility (unclipped)]]) )</f>
        <v>0</v>
      </c>
      <c r="AU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3" spans="1:47" ht="32" x14ac:dyDescent="0.2">
      <c r="A93" s="25">
        <f>parameters!$J$21*Table1[[#This Row],[TAT Utility]]+parameters!$J$22*Table1[[#This Row],[Count Utility]]</f>
        <v>0.26993031350980956</v>
      </c>
      <c r="B93" s="25">
        <f t="shared" si="1"/>
        <v>0.36596980176476196</v>
      </c>
      <c r="C93" s="25" t="s">
        <v>453</v>
      </c>
      <c r="D93" s="25" t="s">
        <v>454</v>
      </c>
      <c r="E93" s="25" t="s">
        <v>89</v>
      </c>
      <c r="F93" s="51">
        <v>1</v>
      </c>
      <c r="G93" s="51">
        <v>1</v>
      </c>
      <c r="H93" s="25">
        <f>parameters!$J$10*Table1[[#This Row],[Before Utility]]+parameters!$J$11*Table1[[#This Row],[After Utility]]</f>
        <v>0.1</v>
      </c>
      <c r="I93">
        <f>(Table1[[#This Row],[Num. TID Before]]-parameters!$D$8)/(parameters!$D$9-parameters!$D$8)</f>
        <v>0.1</v>
      </c>
      <c r="J93">
        <f>IF(Table1[[#This Row],[Before Utility (unclipped)]]&gt;1,1, IF(Table1[[#This Row],[Before Utility (unclipped)]]&lt;0,0, Table1[[#This Row],[Before Utility (unclipped)]]))</f>
        <v>0.1</v>
      </c>
      <c r="K93">
        <f>(Table1[[#This Row],[Num. TID After]]-parameters!$D$10)/(parameters!$D$11-parameters!$D$10)</f>
        <v>0.1</v>
      </c>
      <c r="L93">
        <f>IF(Table1[[#This Row],[After Utility (unclipped)]]&gt;1,1, IF(Table1[[#This Row],[After Utility (unclipped)]]&lt;0,0, Table1[[#This Row],[After Utility (unclipped)]]))</f>
        <v>0.1</v>
      </c>
      <c r="M93" s="44">
        <v>7.2207E-4</v>
      </c>
      <c r="N93" s="51">
        <v>0</v>
      </c>
      <c r="O93" s="51">
        <v>2</v>
      </c>
      <c r="P93" s="51">
        <v>0</v>
      </c>
      <c r="Q93" s="51">
        <v>1</v>
      </c>
      <c r="R93" s="52" t="s">
        <v>156</v>
      </c>
      <c r="S93" s="51">
        <v>2</v>
      </c>
      <c r="T93" s="51" t="s">
        <v>455</v>
      </c>
      <c r="U93" s="51">
        <v>18</v>
      </c>
      <c r="V93" s="25">
        <f>parameters!$J$4*Table1[[#This Row],[Mitigations Utility]] + parameters!$J$5*Table1[[#This Row],[Detections Utility]]</f>
        <v>0.20476190476190478</v>
      </c>
      <c r="W93">
        <f>SUM(Table1[[#This Row],[Num. 800-53 (r5)]],Table1[[#This Row],[Num. CIS Controls]])</f>
        <v>20</v>
      </c>
      <c r="X93">
        <f>(Table1[[#This Row],[Total Mitigations]]-parameters!$D$2)/(parameters!$D$3-parameters!$D$2)</f>
        <v>0.36363636363636365</v>
      </c>
      <c r="Y93">
        <f>IF(Table1[[#This Row],[Mitigations Utility (unclipped)]]&gt;1,1, IF(Table1[[#This Row],[Mitigations Utility (unclipped)]]&lt;0,0, Table1[[#This Row],[Mitigations Utility (unclipped)]]) )</f>
        <v>0.36363636363636365</v>
      </c>
      <c r="Z93">
        <f>SUM(Table1[[#This Row],[Num. CAR]:[Num. Splunk]])</f>
        <v>3</v>
      </c>
      <c r="AA93">
        <f>(Table1[[#This Row],[Total Detections]]-parameters!$D$4)/(parameters!$D$5-parameters!$D$4)</f>
        <v>0.03</v>
      </c>
      <c r="AB93">
        <f>IF(Table1[[#This Row],[Detections Utility (unclipped)]]&gt;1,1, IF(Table1[[#This Row],[Detections Utility (unclipped)]]&lt;0,0, Table1[[#This Row],[Detections Utility (unclipped)]]) )</f>
        <v>0.03</v>
      </c>
      <c r="AC93" s="29" t="s">
        <v>300</v>
      </c>
      <c r="AD93" s="25" t="str" cm="1">
        <f t="array" ref="AD93">IF(SUMPRODUCT(--(NOT(ISERR(SEARCH({"Process","Command","Script","WMI","Module","Pipe","Service"},AC93)))))&gt;0,"1","0")</f>
        <v>1</v>
      </c>
      <c r="AE93" s="25">
        <f>IF(AD93="1",'TOP 10 TECHNIQUES'!C$15,0)</f>
        <v>0.19800000000000001</v>
      </c>
      <c r="AF93" s="25" t="str" cm="1">
        <f t="array" ref="AF93">IF(SUMPRODUCT(--(NOT(ISERR(SEARCH({"Network","Firewall"},AC93)))))&gt;0,"1","0")</f>
        <v>1</v>
      </c>
      <c r="AG93" s="25">
        <f>IF(AF93="1",'TOP 10 TECHNIQUES'!C$16,0)</f>
        <v>0</v>
      </c>
      <c r="AH93" s="25" t="str" cm="1">
        <f t="array" ref="AH93">IF(SUMPRODUCT(--(NOT(ISERR(SEARCH({"File","Group","Logon","Schedule","User","Registry","Active","Application"},AC93)))))&gt;0,"1","0")</f>
        <v>0</v>
      </c>
      <c r="AI93" s="25">
        <f>IF(AH93="1",'TOP 10 TECHNIQUES'!C$17,0)</f>
        <v>0</v>
      </c>
      <c r="AJ93" s="25" t="str" cm="1">
        <f t="array" ref="AJ93">IF(SUMPRODUCT(--(NOT(ISERR(SEARCH({"Cloud","Cluster","Container","Image","Instance","Pod","Snapshot","Volume"},AC93)))))&gt;0,"1","0")</f>
        <v>0</v>
      </c>
      <c r="AK93" s="25">
        <f>IF(AJ93="1",'TOP 10 TECHNIQUES'!C$18,0)</f>
        <v>0</v>
      </c>
      <c r="AL93" s="25" t="str" cm="1">
        <f t="array" ref="AL93">IF(SUMPRODUCT(--(NOT(ISERR(SEARCH({"Drive","Firmware","Host","Kernel"},AC93)))))&gt;0,"1","0")</f>
        <v>0</v>
      </c>
      <c r="AM93" s="25">
        <f>IF(AL93="1",'TOP 10 TECHNIQUES'!C$19,0)</f>
        <v>0</v>
      </c>
      <c r="AN93" s="58">
        <v>7</v>
      </c>
      <c r="AO93" s="51">
        <v>1</v>
      </c>
      <c r="AP93" s="25">
        <f>parameters!$J$21*Table1[[#This Row],[TAT Utility]]+parameters!$J$22*Table1[[#This Row],[Count Utility]]</f>
        <v>0.26993031350980956</v>
      </c>
      <c r="AQ93" s="25">
        <f>(Table1[[#This Row],[Total Top Att&amp;ck Score ]]-parameters!$D$19)/(parameters!$D$20-parameters!$D$19)</f>
        <v>0.12198993392158732</v>
      </c>
      <c r="AR93" s="25">
        <f>IF(Table1[[#This Row],[TAT Utility (unclipped)]]&gt;1,1, IF(Table1[[#This Row],[TAT Utility (unclipped)]]&lt;0,0, Table1[[#This Row],[TAT Utility (unclipped)]]) )</f>
        <v>0.12198993392158732</v>
      </c>
      <c r="AS93" s="25">
        <f>(Table1[[#This Row],[Ransomware (Total '# of ATT&amp;CK Observations)]]-parameters!$D$21)/(parameters!$D$22-parameters!$D$21)</f>
        <v>0.33333333333333331</v>
      </c>
      <c r="AT93" s="25">
        <f>IF(Table1[[#This Row],[Count Utility (unclipped)]]&gt;1,1, IF(Table1[[#This Row],[Count Utility (unclipped)]]&lt;0,0, Table1[[#This Row],[Count Utility (unclipped)]]) )</f>
        <v>0.33333333333333331</v>
      </c>
      <c r="AU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4" spans="1:47" ht="32" x14ac:dyDescent="0.2">
      <c r="A94" s="25">
        <f>parameters!$J$21*Table1[[#This Row],[TAT Utility]]+parameters!$J$22*Table1[[#This Row],[Count Utility]]</f>
        <v>8.789565626000001E-2</v>
      </c>
      <c r="B94" s="25">
        <f t="shared" si="1"/>
        <v>0.54562322926666673</v>
      </c>
      <c r="C94" s="25" t="s">
        <v>456</v>
      </c>
      <c r="D94" s="25" t="s">
        <v>457</v>
      </c>
      <c r="E94" s="25" t="s">
        <v>89</v>
      </c>
      <c r="F94" s="51">
        <v>1</v>
      </c>
      <c r="G94" s="51">
        <v>3</v>
      </c>
      <c r="H94" s="25">
        <f>parameters!$J$10*Table1[[#This Row],[Before Utility]]+parameters!$J$11*Table1[[#This Row],[After Utility]]</f>
        <v>0.2</v>
      </c>
      <c r="I94">
        <f>(Table1[[#This Row],[Num. TID Before]]-parameters!$D$8)/(parameters!$D$9-parameters!$D$8)</f>
        <v>0.1</v>
      </c>
      <c r="J94">
        <f>IF(Table1[[#This Row],[Before Utility (unclipped)]]&gt;1,1, IF(Table1[[#This Row],[Before Utility (unclipped)]]&lt;0,0, Table1[[#This Row],[Before Utility (unclipped)]]))</f>
        <v>0.1</v>
      </c>
      <c r="K94">
        <f>(Table1[[#This Row],[Num. TID After]]-parameters!$D$10)/(parameters!$D$11-parameters!$D$10)</f>
        <v>0.3</v>
      </c>
      <c r="L94">
        <f>IF(Table1[[#This Row],[After Utility (unclipped)]]&gt;1,1, IF(Table1[[#This Row],[After Utility (unclipped)]]&lt;0,0, Table1[[#This Row],[After Utility (unclipped)]]))</f>
        <v>0.3</v>
      </c>
      <c r="M94" s="44">
        <v>7.1922000000000002E-4</v>
      </c>
      <c r="N94" s="51">
        <v>0</v>
      </c>
      <c r="O94" s="51">
        <v>5</v>
      </c>
      <c r="P94" s="51">
        <v>3</v>
      </c>
      <c r="Q94" s="51">
        <v>0</v>
      </c>
      <c r="R94" s="52" t="s">
        <v>458</v>
      </c>
      <c r="S94" s="51">
        <v>7</v>
      </c>
      <c r="T94" s="52" t="s">
        <v>140</v>
      </c>
      <c r="U94" s="51">
        <v>11</v>
      </c>
      <c r="V94" s="25">
        <f>parameters!$J$4*Table1[[#This Row],[Mitigations Utility]] + parameters!$J$5*Table1[[#This Row],[Detections Utility]]</f>
        <v>0.20952380952380953</v>
      </c>
      <c r="W94">
        <f>SUM(Table1[[#This Row],[Num. 800-53 (r5)]],Table1[[#This Row],[Num. CIS Controls]])</f>
        <v>18</v>
      </c>
      <c r="X94">
        <f>(Table1[[#This Row],[Total Mitigations]]-parameters!$D$2)/(parameters!$D$3-parameters!$D$2)</f>
        <v>0.32727272727272727</v>
      </c>
      <c r="Y94">
        <f>IF(Table1[[#This Row],[Mitigations Utility (unclipped)]]&gt;1,1, IF(Table1[[#This Row],[Mitigations Utility (unclipped)]]&lt;0,0, Table1[[#This Row],[Mitigations Utility (unclipped)]]) )</f>
        <v>0.32727272727272727</v>
      </c>
      <c r="Z94">
        <f>SUM(Table1[[#This Row],[Num. CAR]:[Num. Splunk]])</f>
        <v>8</v>
      </c>
      <c r="AA94">
        <f>(Table1[[#This Row],[Total Detections]]-parameters!$D$4)/(parameters!$D$5-parameters!$D$4)</f>
        <v>0.08</v>
      </c>
      <c r="AB94">
        <f>IF(Table1[[#This Row],[Detections Utility (unclipped)]]&gt;1,1, IF(Table1[[#This Row],[Detections Utility (unclipped)]]&lt;0,0, Table1[[#This Row],[Detections Utility (unclipped)]]) )</f>
        <v>0.08</v>
      </c>
      <c r="AC94" s="29" t="s">
        <v>256</v>
      </c>
      <c r="AD94" s="25" t="str" cm="1">
        <f t="array" ref="AD94">IF(SUMPRODUCT(--(NOT(ISERR(SEARCH({"Process","Command","Script","WMI","Module","Pipe","Service"},AC94)))))&gt;0,"1","0")</f>
        <v>1</v>
      </c>
      <c r="AE94" s="25">
        <f>IF(AD94="1",'TOP 10 TECHNIQUES'!C$15,0)</f>
        <v>0.19800000000000001</v>
      </c>
      <c r="AF94" s="25" t="str" cm="1">
        <f t="array" ref="AF94">IF(SUMPRODUCT(--(NOT(ISERR(SEARCH({"Network","Firewall"},AC94)))))&gt;0,"1","0")</f>
        <v>0</v>
      </c>
      <c r="AG94" s="25">
        <f>IF(AF94="1",'TOP 10 TECHNIQUES'!C$16,0)</f>
        <v>0</v>
      </c>
      <c r="AH94" s="25" t="str" cm="1">
        <f t="array" ref="AH94">IF(SUMPRODUCT(--(NOT(ISERR(SEARCH({"File","Group","Logon","Schedule","User","Registry","Active","Application"},AC94)))))&gt;0,"1","0")</f>
        <v>1</v>
      </c>
      <c r="AI94" s="25">
        <f>IF(AH94="1",'TOP 10 TECHNIQUES'!C$17,0)</f>
        <v>0.13200000000000001</v>
      </c>
      <c r="AJ94" s="25" t="str" cm="1">
        <f t="array" ref="AJ94">IF(SUMPRODUCT(--(NOT(ISERR(SEARCH({"Cloud","Cluster","Container","Image","Instance","Pod","Snapshot","Volume"},AC94)))))&gt;0,"1","0")</f>
        <v>0</v>
      </c>
      <c r="AK94" s="25">
        <f>IF(AJ94="1",'TOP 10 TECHNIQUES'!C$18,0)</f>
        <v>0</v>
      </c>
      <c r="AL94" s="25" t="str" cm="1">
        <f t="array" ref="AL94">IF(SUMPRODUCT(--(NOT(ISERR(SEARCH({"Drive","Firmware","Host","Kernel"},AC94)))))&gt;0,"1","0")</f>
        <v>0</v>
      </c>
      <c r="AM94" s="25">
        <f>IF(AL94="1",'TOP 10 TECHNIQUES'!C$19,0)</f>
        <v>0</v>
      </c>
      <c r="AN94" s="52">
        <v>1</v>
      </c>
      <c r="AO94" s="51">
        <v>1</v>
      </c>
      <c r="AP94" s="25">
        <f>parameters!$J$21*Table1[[#This Row],[TAT Utility]]+parameters!$J$22*Table1[[#This Row],[Count Utility]]</f>
        <v>8.789565626000001E-2</v>
      </c>
      <c r="AQ94" s="25">
        <f>(Table1[[#This Row],[Total Top Att&amp;ck Score ]]-parameters!$D$19)/(parameters!$D$20-parameters!$D$19)</f>
        <v>0.18187440975555558</v>
      </c>
      <c r="AR94" s="25">
        <f>IF(Table1[[#This Row],[TAT Utility (unclipped)]]&gt;1,1, IF(Table1[[#This Row],[TAT Utility (unclipped)]]&lt;0,0, Table1[[#This Row],[TAT Utility (unclipped)]]) )</f>
        <v>0.18187440975555558</v>
      </c>
      <c r="AS94" s="25">
        <f>(Table1[[#This Row],[Ransomware (Total '# of ATT&amp;CK Observations)]]-parameters!$D$21)/(parameters!$D$22-parameters!$D$21)</f>
        <v>4.7619047619047616E-2</v>
      </c>
      <c r="AT94" s="25">
        <f>IF(Table1[[#This Row],[Count Utility (unclipped)]]&gt;1,1, IF(Table1[[#This Row],[Count Utility (unclipped)]]&lt;0,0, Table1[[#This Row],[Count Utility (unclipped)]]) )</f>
        <v>4.7619047619047616E-2</v>
      </c>
      <c r="AU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5" spans="1:47" ht="32" x14ac:dyDescent="0.2">
      <c r="A95" s="25">
        <f>parameters!$J$21*Table1[[#This Row],[TAT Utility]]+parameters!$J$22*Table1[[#This Row],[Count Utility]]</f>
        <v>5.5190029029999997E-2</v>
      </c>
      <c r="B95" s="25">
        <f t="shared" si="1"/>
        <v>0.55190029029999998</v>
      </c>
      <c r="C95" s="25" t="s">
        <v>459</v>
      </c>
      <c r="D95" s="25" t="s">
        <v>460</v>
      </c>
      <c r="E95" s="25" t="s">
        <v>89</v>
      </c>
      <c r="F95" s="51">
        <v>1</v>
      </c>
      <c r="G95" s="51">
        <v>1</v>
      </c>
      <c r="H95" s="25">
        <f>parameters!$J$10*Table1[[#This Row],[Before Utility]]+parameters!$J$11*Table1[[#This Row],[After Utility]]</f>
        <v>0.1</v>
      </c>
      <c r="I95">
        <f>(Table1[[#This Row],[Num. TID Before]]-parameters!$D$8)/(parameters!$D$9-parameters!$D$8)</f>
        <v>0.1</v>
      </c>
      <c r="J95">
        <f>IF(Table1[[#This Row],[Before Utility (unclipped)]]&gt;1,1, IF(Table1[[#This Row],[Before Utility (unclipped)]]&lt;0,0, Table1[[#This Row],[Before Utility (unclipped)]]))</f>
        <v>0.1</v>
      </c>
      <c r="K95">
        <f>(Table1[[#This Row],[Num. TID After]]-parameters!$D$10)/(parameters!$D$11-parameters!$D$10)</f>
        <v>0.1</v>
      </c>
      <c r="L95">
        <f>IF(Table1[[#This Row],[After Utility (unclipped)]]&gt;1,1, IF(Table1[[#This Row],[After Utility (unclipped)]]&lt;0,0, Table1[[#This Row],[After Utility (unclipped)]]))</f>
        <v>0.1</v>
      </c>
      <c r="M95" s="44">
        <v>6.7690999999999997E-4</v>
      </c>
      <c r="N95" s="51">
        <v>0</v>
      </c>
      <c r="O95" s="51">
        <v>0</v>
      </c>
      <c r="P95" s="51">
        <v>0</v>
      </c>
      <c r="Q95" s="51">
        <v>0</v>
      </c>
      <c r="R95" s="52" t="s">
        <v>461</v>
      </c>
      <c r="S95" s="51">
        <v>14</v>
      </c>
      <c r="T95" s="52" t="s">
        <v>462</v>
      </c>
      <c r="U95" s="51">
        <v>19</v>
      </c>
      <c r="V95" s="25">
        <f>parameters!$J$4*Table1[[#This Row],[Mitigations Utility]] + parameters!$J$5*Table1[[#This Row],[Detections Utility]]</f>
        <v>0.31428571428571428</v>
      </c>
      <c r="W95">
        <f>SUM(Table1[[#This Row],[Num. 800-53 (r5)]],Table1[[#This Row],[Num. CIS Controls]])</f>
        <v>33</v>
      </c>
      <c r="X95">
        <f>(Table1[[#This Row],[Total Mitigations]]-parameters!$D$2)/(parameters!$D$3-parameters!$D$2)</f>
        <v>0.6</v>
      </c>
      <c r="Y95">
        <f>IF(Table1[[#This Row],[Mitigations Utility (unclipped)]]&gt;1,1, IF(Table1[[#This Row],[Mitigations Utility (unclipped)]]&lt;0,0, Table1[[#This Row],[Mitigations Utility (unclipped)]]) )</f>
        <v>0.6</v>
      </c>
      <c r="Z95">
        <f>SUM(Table1[[#This Row],[Num. CAR]:[Num. Splunk]])</f>
        <v>0</v>
      </c>
      <c r="AA95">
        <f>(Table1[[#This Row],[Total Detections]]-parameters!$D$4)/(parameters!$D$5-parameters!$D$4)</f>
        <v>0</v>
      </c>
      <c r="AB95">
        <f>IF(Table1[[#This Row],[Detections Utility (unclipped)]]&gt;1,1, IF(Table1[[#This Row],[Detections Utility (unclipped)]]&lt;0,0, Table1[[#This Row],[Detections Utility (unclipped)]]) )</f>
        <v>0</v>
      </c>
      <c r="AC95" s="29" t="s">
        <v>210</v>
      </c>
      <c r="AD95" s="25" t="str" cm="1">
        <f t="array" ref="AD95">IF(SUMPRODUCT(--(NOT(ISERR(SEARCH({"Process","Command","Script","WMI","Module","Pipe","Service"},AC95)))))&gt;0,"1","0")</f>
        <v>1</v>
      </c>
      <c r="AE95" s="25">
        <f>IF(AD95="1",'TOP 10 TECHNIQUES'!C$15,0)</f>
        <v>0.19800000000000001</v>
      </c>
      <c r="AF95" s="25" t="str" cm="1">
        <f t="array" ref="AF95">IF(SUMPRODUCT(--(NOT(ISERR(SEARCH({"Network","Firewall"},AC95)))))&gt;0,"1","0")</f>
        <v>0</v>
      </c>
      <c r="AG95" s="25">
        <f>IF(AF95="1",'TOP 10 TECHNIQUES'!C$16,0)</f>
        <v>0</v>
      </c>
      <c r="AH95" s="25" t="str" cm="1">
        <f t="array" ref="AH95">IF(SUMPRODUCT(--(NOT(ISERR(SEARCH({"File","Group","Logon","Schedule","User","Registry","Active","Application"},AC95)))))&gt;0,"1","0")</f>
        <v>1</v>
      </c>
      <c r="AI95" s="25">
        <f>IF(AH95="1",'TOP 10 TECHNIQUES'!C$17,0)</f>
        <v>0.13200000000000001</v>
      </c>
      <c r="AJ95" s="25" t="str" cm="1">
        <f t="array" ref="AJ95">IF(SUMPRODUCT(--(NOT(ISERR(SEARCH({"Cloud","Cluster","Container","Image","Instance","Pod","Snapshot","Volume"},AC95)))))&gt;0,"1","0")</f>
        <v>0</v>
      </c>
      <c r="AK95" s="25">
        <f>IF(AJ95="1",'TOP 10 TECHNIQUES'!C$18,0)</f>
        <v>0</v>
      </c>
      <c r="AL95" s="25" t="str" cm="1">
        <f t="array" ref="AL95">IF(SUMPRODUCT(--(NOT(ISERR(SEARCH({"Drive","Firmware","Host","Kernel"},AC95)))))&gt;0,"1","0")</f>
        <v>0</v>
      </c>
      <c r="AM95" s="25">
        <f>IF(AL95="1",'TOP 10 TECHNIQUES'!C$19,0)</f>
        <v>0</v>
      </c>
      <c r="AN95" s="60">
        <v>0</v>
      </c>
      <c r="AO95" s="51">
        <v>0</v>
      </c>
      <c r="AP95" s="25">
        <f>parameters!$J$21*Table1[[#This Row],[TAT Utility]]+parameters!$J$22*Table1[[#This Row],[Count Utility]]</f>
        <v>5.5190029029999997E-2</v>
      </c>
      <c r="AQ95" s="25">
        <f>(Table1[[#This Row],[Total Top Att&amp;ck Score ]]-parameters!$D$19)/(parameters!$D$20-parameters!$D$19)</f>
        <v>0.18396676343333332</v>
      </c>
      <c r="AR95" s="25">
        <f>IF(Table1[[#This Row],[TAT Utility (unclipped)]]&gt;1,1, IF(Table1[[#This Row],[TAT Utility (unclipped)]]&lt;0,0, Table1[[#This Row],[TAT Utility (unclipped)]]) )</f>
        <v>0.18396676343333332</v>
      </c>
      <c r="AS95" s="25">
        <f>(Table1[[#This Row],[Ransomware (Total '# of ATT&amp;CK Observations)]]-parameters!$D$21)/(parameters!$D$22-parameters!$D$21)</f>
        <v>0</v>
      </c>
      <c r="AT95" s="25">
        <f>IF(Table1[[#This Row],[Count Utility (unclipped)]]&gt;1,1, IF(Table1[[#This Row],[Count Utility (unclipped)]]&lt;0,0, Table1[[#This Row],[Count Utility (unclipped)]]) )</f>
        <v>0</v>
      </c>
      <c r="AU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6" spans="1:47" ht="32" x14ac:dyDescent="0.2">
      <c r="A96" s="25">
        <f>parameters!$J$21*Table1[[#This Row],[TAT Utility]]+parameters!$J$22*Table1[[#This Row],[Count Utility]]</f>
        <v>4.7444412380952379E-2</v>
      </c>
      <c r="B96" s="25">
        <f t="shared" si="1"/>
        <v>0.47444412380952383</v>
      </c>
      <c r="C96" s="25" t="s">
        <v>463</v>
      </c>
      <c r="D96" s="25" t="s">
        <v>464</v>
      </c>
      <c r="E96" s="25" t="s">
        <v>89</v>
      </c>
      <c r="F96" s="51">
        <v>1</v>
      </c>
      <c r="G96" s="51">
        <v>0</v>
      </c>
      <c r="H96" s="25">
        <f>parameters!$J$10*Table1[[#This Row],[Before Utility]]+parameters!$J$11*Table1[[#This Row],[After Utility]]</f>
        <v>0.05</v>
      </c>
      <c r="I96">
        <f>(Table1[[#This Row],[Num. TID Before]]-parameters!$D$8)/(parameters!$D$9-parameters!$D$8)</f>
        <v>0.1</v>
      </c>
      <c r="J96">
        <f>IF(Table1[[#This Row],[Before Utility (unclipped)]]&gt;1,1, IF(Table1[[#This Row],[Before Utility (unclipped)]]&lt;0,0, Table1[[#This Row],[Before Utility (unclipped)]]))</f>
        <v>0.1</v>
      </c>
      <c r="K96">
        <f>(Table1[[#This Row],[Num. TID After]]-parameters!$D$10)/(parameters!$D$11-parameters!$D$10)</f>
        <v>0</v>
      </c>
      <c r="L96">
        <f>IF(Table1[[#This Row],[After Utility (unclipped)]]&gt;1,1, IF(Table1[[#This Row],[After Utility (unclipped)]]&lt;0,0, Table1[[#This Row],[After Utility (unclipped)]]))</f>
        <v>0</v>
      </c>
      <c r="M96" s="44">
        <v>6.3460000000000003E-4</v>
      </c>
      <c r="N96" s="51">
        <v>0</v>
      </c>
      <c r="O96" s="51">
        <v>2</v>
      </c>
      <c r="P96" s="51">
        <v>3</v>
      </c>
      <c r="Q96" s="51">
        <v>0</v>
      </c>
      <c r="R96" s="52" t="s">
        <v>465</v>
      </c>
      <c r="S96" s="51">
        <v>16</v>
      </c>
      <c r="T96" s="52" t="s">
        <v>466</v>
      </c>
      <c r="U96" s="51">
        <v>26</v>
      </c>
      <c r="V96" s="25">
        <f>parameters!$J$4*Table1[[#This Row],[Mitigations Utility]] + parameters!$J$5*Table1[[#This Row],[Detections Utility]]</f>
        <v>0.42380952380952386</v>
      </c>
      <c r="W96">
        <f>SUM(Table1[[#This Row],[Num. 800-53 (r5)]],Table1[[#This Row],[Num. CIS Controls]])</f>
        <v>42</v>
      </c>
      <c r="X96">
        <f>(Table1[[#This Row],[Total Mitigations]]-parameters!$D$2)/(parameters!$D$3-parameters!$D$2)</f>
        <v>0.76363636363636367</v>
      </c>
      <c r="Y96">
        <f>IF(Table1[[#This Row],[Mitigations Utility (unclipped)]]&gt;1,1, IF(Table1[[#This Row],[Mitigations Utility (unclipped)]]&lt;0,0, Table1[[#This Row],[Mitigations Utility (unclipped)]]) )</f>
        <v>0.76363636363636367</v>
      </c>
      <c r="Z96">
        <f>SUM(Table1[[#This Row],[Num. CAR]:[Num. Splunk]])</f>
        <v>5</v>
      </c>
      <c r="AA96">
        <f>(Table1[[#This Row],[Total Detections]]-parameters!$D$4)/(parameters!$D$5-parameters!$D$4)</f>
        <v>0.05</v>
      </c>
      <c r="AB96">
        <f>IF(Table1[[#This Row],[Detections Utility (unclipped)]]&gt;1,1, IF(Table1[[#This Row],[Detections Utility (unclipped)]]&lt;0,0, Table1[[#This Row],[Detections Utility (unclipped)]]) )</f>
        <v>0.05</v>
      </c>
      <c r="AC96" s="29" t="s">
        <v>467</v>
      </c>
      <c r="AD96" s="25" t="str" cm="1">
        <f t="array" ref="AD96">IF(SUMPRODUCT(--(NOT(ISERR(SEARCH({"Process","Command","Script","WMI","Module","Pipe","Service"},AC96)))))&gt;0,"1","0")</f>
        <v>0</v>
      </c>
      <c r="AE96" s="25">
        <f>IF(AD96="1",'TOP 10 TECHNIQUES'!C$15,0)</f>
        <v>0</v>
      </c>
      <c r="AF96" s="25" t="str" cm="1">
        <f t="array" ref="AF96">IF(SUMPRODUCT(--(NOT(ISERR(SEARCH({"Network","Firewall"},AC96)))))&gt;0,"1","0")</f>
        <v>1</v>
      </c>
      <c r="AG96" s="25">
        <f>IF(AF96="1",'TOP 10 TECHNIQUES'!C$16,0)</f>
        <v>0</v>
      </c>
      <c r="AH96" s="25" t="str" cm="1">
        <f t="array" ref="AH96">IF(SUMPRODUCT(--(NOT(ISERR(SEARCH({"File","Group","Logon","Schedule","User","Registry","Active","Application"},AC96)))))&gt;0,"1","0")</f>
        <v>0</v>
      </c>
      <c r="AI96" s="25">
        <f>IF(AH96="1",'TOP 10 TECHNIQUES'!C$17,0)</f>
        <v>0</v>
      </c>
      <c r="AJ96" s="25" t="str" cm="1">
        <f t="array" ref="AJ96">IF(SUMPRODUCT(--(NOT(ISERR(SEARCH({"Cloud","Cluster","Container","Image","Instance","Pod","Snapshot","Volume"},AC96)))))&gt;0,"1","0")</f>
        <v>0</v>
      </c>
      <c r="AK96" s="25">
        <f>IF(AJ96="1",'TOP 10 TECHNIQUES'!C$18,0)</f>
        <v>0</v>
      </c>
      <c r="AL96" s="25" t="str" cm="1">
        <f t="array" ref="AL96">IF(SUMPRODUCT(--(NOT(ISERR(SEARCH({"Drive","Firmware","Host","Kernel"},AC96)))))&gt;0,"1","0")</f>
        <v>0</v>
      </c>
      <c r="AM96" s="25">
        <f>IF(AL96="1",'TOP 10 TECHNIQUES'!C$19,0)</f>
        <v>0</v>
      </c>
      <c r="AN96" s="52">
        <v>0</v>
      </c>
      <c r="AO96" s="51">
        <v>0</v>
      </c>
      <c r="AP96" s="25">
        <f>parameters!$J$21*Table1[[#This Row],[TAT Utility]]+parameters!$J$22*Table1[[#This Row],[Count Utility]]</f>
        <v>4.7444412380952379E-2</v>
      </c>
      <c r="AQ96" s="25">
        <f>(Table1[[#This Row],[Total Top Att&amp;ck Score ]]-parameters!$D$19)/(parameters!$D$20-parameters!$D$19)</f>
        <v>0.15814804126984128</v>
      </c>
      <c r="AR96" s="25">
        <f>IF(Table1[[#This Row],[TAT Utility (unclipped)]]&gt;1,1, IF(Table1[[#This Row],[TAT Utility (unclipped)]]&lt;0,0, Table1[[#This Row],[TAT Utility (unclipped)]]) )</f>
        <v>0.15814804126984128</v>
      </c>
      <c r="AS96" s="25">
        <f>(Table1[[#This Row],[Ransomware (Total '# of ATT&amp;CK Observations)]]-parameters!$D$21)/(parameters!$D$22-parameters!$D$21)</f>
        <v>0</v>
      </c>
      <c r="AT96" s="25">
        <f>IF(Table1[[#This Row],[Count Utility (unclipped)]]&gt;1,1, IF(Table1[[#This Row],[Count Utility (unclipped)]]&lt;0,0, Table1[[#This Row],[Count Utility (unclipped)]]) )</f>
        <v>0</v>
      </c>
      <c r="AU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7" spans="1:47" ht="112" x14ac:dyDescent="0.2">
      <c r="A97" s="25">
        <f>parameters!$J$21*Table1[[#This Row],[TAT Utility]]+parameters!$J$22*Table1[[#This Row],[Count Utility]]</f>
        <v>0.16194458592761907</v>
      </c>
      <c r="B97" s="25">
        <f t="shared" si="1"/>
        <v>0.61944585927619045</v>
      </c>
      <c r="C97" s="25" t="s">
        <v>468</v>
      </c>
      <c r="D97" s="25" t="s">
        <v>469</v>
      </c>
      <c r="E97" s="25" t="s">
        <v>89</v>
      </c>
      <c r="F97" s="51">
        <v>1</v>
      </c>
      <c r="G97" s="51">
        <v>1</v>
      </c>
      <c r="H97" s="25">
        <f>parameters!$J$10*Table1[[#This Row],[Before Utility]]+parameters!$J$11*Table1[[#This Row],[After Utility]]</f>
        <v>0.1</v>
      </c>
      <c r="I97">
        <f>(Table1[[#This Row],[Num. TID Before]]-parameters!$D$8)/(parameters!$D$9-parameters!$D$8)</f>
        <v>0.1</v>
      </c>
      <c r="J97">
        <f>IF(Table1[[#This Row],[Before Utility (unclipped)]]&gt;1,1, IF(Table1[[#This Row],[Before Utility (unclipped)]]&lt;0,0, Table1[[#This Row],[Before Utility (unclipped)]]))</f>
        <v>0.1</v>
      </c>
      <c r="K97">
        <f>(Table1[[#This Row],[Num. TID After]]-parameters!$D$10)/(parameters!$D$11-parameters!$D$10)</f>
        <v>0.1</v>
      </c>
      <c r="L97">
        <f>IF(Table1[[#This Row],[After Utility (unclipped)]]&gt;1,1, IF(Table1[[#This Row],[After Utility (unclipped)]]&lt;0,0, Table1[[#This Row],[After Utility (unclipped)]]))</f>
        <v>0.1</v>
      </c>
      <c r="M97" s="44">
        <v>6.3460000000000003E-4</v>
      </c>
      <c r="N97" s="51">
        <v>0</v>
      </c>
      <c r="O97" s="51">
        <v>2</v>
      </c>
      <c r="P97" s="51">
        <v>1</v>
      </c>
      <c r="Q97" s="51">
        <v>1</v>
      </c>
      <c r="R97" s="52" t="s">
        <v>470</v>
      </c>
      <c r="S97" s="51">
        <v>12</v>
      </c>
      <c r="T97" s="51" t="s">
        <v>471</v>
      </c>
      <c r="U97" s="51">
        <v>18</v>
      </c>
      <c r="V97" s="25">
        <f>parameters!$J$4*Table1[[#This Row],[Mitigations Utility]] + parameters!$J$5*Table1[[#This Row],[Detections Utility]]</f>
        <v>0.30476190476190473</v>
      </c>
      <c r="W97">
        <f>SUM(Table1[[#This Row],[Num. 800-53 (r5)]],Table1[[#This Row],[Num. CIS Controls]])</f>
        <v>30</v>
      </c>
      <c r="X97">
        <f>(Table1[[#This Row],[Total Mitigations]]-parameters!$D$2)/(parameters!$D$3-parameters!$D$2)</f>
        <v>0.54545454545454541</v>
      </c>
      <c r="Y97">
        <f>IF(Table1[[#This Row],[Mitigations Utility (unclipped)]]&gt;1,1, IF(Table1[[#This Row],[Mitigations Utility (unclipped)]]&lt;0,0, Table1[[#This Row],[Mitigations Utility (unclipped)]]) )</f>
        <v>0.54545454545454541</v>
      </c>
      <c r="Z97">
        <f>SUM(Table1[[#This Row],[Num. CAR]:[Num. Splunk]])</f>
        <v>4</v>
      </c>
      <c r="AA97">
        <f>(Table1[[#This Row],[Total Detections]]-parameters!$D$4)/(parameters!$D$5-parameters!$D$4)</f>
        <v>0.04</v>
      </c>
      <c r="AB97">
        <f>IF(Table1[[#This Row],[Detections Utility (unclipped)]]&gt;1,1, IF(Table1[[#This Row],[Detections Utility (unclipped)]]&lt;0,0, Table1[[#This Row],[Detections Utility (unclipped)]]) )</f>
        <v>0.04</v>
      </c>
      <c r="AC97" s="29" t="s">
        <v>472</v>
      </c>
      <c r="AD97" s="25" t="str" cm="1">
        <f t="array" ref="AD97">IF(SUMPRODUCT(--(NOT(ISERR(SEARCH({"Process","Command","Script","WMI","Module","Pipe","Service"},AC97)))))&gt;0,"1","0")</f>
        <v>1</v>
      </c>
      <c r="AE97" s="25">
        <f>IF(AD97="1",'TOP 10 TECHNIQUES'!C$15,0)</f>
        <v>0.19800000000000001</v>
      </c>
      <c r="AF97" s="25" t="str" cm="1">
        <f t="array" ref="AF97">IF(SUMPRODUCT(--(NOT(ISERR(SEARCH({"Network","Firewall"},AC97)))))&gt;0,"1","0")</f>
        <v>1</v>
      </c>
      <c r="AG97" s="25">
        <f>IF(AF97="1",'TOP 10 TECHNIQUES'!C$16,0)</f>
        <v>0</v>
      </c>
      <c r="AH97" s="25" t="str" cm="1">
        <f t="array" ref="AH97">IF(SUMPRODUCT(--(NOT(ISERR(SEARCH({"File","Group","Logon","Schedule","User","Registry","Active","Application"},AC97)))))&gt;0,"1","0")</f>
        <v>1</v>
      </c>
      <c r="AI97" s="25">
        <f>IF(AH97="1",'TOP 10 TECHNIQUES'!C$17,0)</f>
        <v>0.13200000000000001</v>
      </c>
      <c r="AJ97" s="25" t="str" cm="1">
        <f t="array" ref="AJ97">IF(SUMPRODUCT(--(NOT(ISERR(SEARCH({"Cloud","Cluster","Container","Image","Instance","Pod","Snapshot","Volume"},AC97)))))&gt;0,"1","0")</f>
        <v>1</v>
      </c>
      <c r="AK97" s="25">
        <f>IF(AJ97="1",'TOP 10 TECHNIQUES'!C$18,0)</f>
        <v>0.19800000000000001</v>
      </c>
      <c r="AL97" s="25" t="str" cm="1">
        <f t="array" ref="AL97">IF(SUMPRODUCT(--(NOT(ISERR(SEARCH({"Drive","Firmware","Host","Kernel"},AC97)))))&gt;0,"1","0")</f>
        <v>0</v>
      </c>
      <c r="AM97" s="25">
        <f>IF(AL97="1",'TOP 10 TECHNIQUES'!C$19,0)</f>
        <v>0</v>
      </c>
      <c r="AN97" s="52">
        <v>3</v>
      </c>
      <c r="AO97" s="51">
        <v>1</v>
      </c>
      <c r="AP97" s="25">
        <f>parameters!$J$21*Table1[[#This Row],[TAT Utility]]+parameters!$J$22*Table1[[#This Row],[Count Utility]]</f>
        <v>0.16194458592761907</v>
      </c>
      <c r="AQ97" s="25">
        <f>(Table1[[#This Row],[Total Top Att&amp;ck Score ]]-parameters!$D$19)/(parameters!$D$20-parameters!$D$19)</f>
        <v>0.20648195309206349</v>
      </c>
      <c r="AR97" s="25">
        <f>IF(Table1[[#This Row],[TAT Utility (unclipped)]]&gt;1,1, IF(Table1[[#This Row],[TAT Utility (unclipped)]]&lt;0,0, Table1[[#This Row],[TAT Utility (unclipped)]]) )</f>
        <v>0.20648195309206349</v>
      </c>
      <c r="AS97" s="25">
        <f>(Table1[[#This Row],[Ransomware (Total '# of ATT&amp;CK Observations)]]-parameters!$D$21)/(parameters!$D$22-parameters!$D$21)</f>
        <v>0.14285714285714285</v>
      </c>
      <c r="AT97" s="25">
        <f>IF(Table1[[#This Row],[Count Utility (unclipped)]]&gt;1,1, IF(Table1[[#This Row],[Count Utility (unclipped)]]&lt;0,0, Table1[[#This Row],[Count Utility (unclipped)]]) )</f>
        <v>0.14285714285714285</v>
      </c>
      <c r="AU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8" spans="1:47" ht="32" x14ac:dyDescent="0.2">
      <c r="A98" s="25">
        <f>parameters!$J$21*Table1[[#This Row],[TAT Utility]]+parameters!$J$22*Table1[[#This Row],[Count Utility]]</f>
        <v>4.2506482003333332E-2</v>
      </c>
      <c r="B98" s="25">
        <f t="shared" si="1"/>
        <v>0.42506482003333335</v>
      </c>
      <c r="C98" s="25" t="s">
        <v>473</v>
      </c>
      <c r="D98" s="25" t="s">
        <v>474</v>
      </c>
      <c r="E98" s="25" t="s">
        <v>89</v>
      </c>
      <c r="F98" s="51">
        <v>1</v>
      </c>
      <c r="G98" s="51">
        <v>1</v>
      </c>
      <c r="H98" s="25">
        <f>parameters!$J$10*Table1[[#This Row],[Before Utility]]+parameters!$J$11*Table1[[#This Row],[After Utility]]</f>
        <v>0.1</v>
      </c>
      <c r="I98">
        <f>(Table1[[#This Row],[Num. TID Before]]-parameters!$D$8)/(parameters!$D$9-parameters!$D$8)</f>
        <v>0.1</v>
      </c>
      <c r="J98">
        <f>IF(Table1[[#This Row],[Before Utility (unclipped)]]&gt;1,1, IF(Table1[[#This Row],[Before Utility (unclipped)]]&lt;0,0, Table1[[#This Row],[Before Utility (unclipped)]]))</f>
        <v>0.1</v>
      </c>
      <c r="K98">
        <f>(Table1[[#This Row],[Num. TID After]]-parameters!$D$10)/(parameters!$D$11-parameters!$D$10)</f>
        <v>0.1</v>
      </c>
      <c r="L98">
        <f>IF(Table1[[#This Row],[After Utility (unclipped)]]&gt;1,1, IF(Table1[[#This Row],[After Utility (unclipped)]]&lt;0,0, Table1[[#This Row],[After Utility (unclipped)]]))</f>
        <v>0.1</v>
      </c>
      <c r="M98" s="44">
        <v>5.4998999999999998E-4</v>
      </c>
      <c r="N98" s="51">
        <v>0</v>
      </c>
      <c r="O98" s="51">
        <v>0</v>
      </c>
      <c r="P98" s="51">
        <v>0</v>
      </c>
      <c r="Q98" s="51">
        <v>0</v>
      </c>
      <c r="R98" s="52" t="s">
        <v>475</v>
      </c>
      <c r="S98" s="51">
        <v>8</v>
      </c>
      <c r="T98" s="51" t="s">
        <v>476</v>
      </c>
      <c r="U98" s="51">
        <v>15</v>
      </c>
      <c r="V98" s="25">
        <f>parameters!$J$4*Table1[[#This Row],[Mitigations Utility]] + parameters!$J$5*Table1[[#This Row],[Detections Utility]]</f>
        <v>0.21904761904761905</v>
      </c>
      <c r="W98">
        <f>SUM(Table1[[#This Row],[Num. 800-53 (r5)]],Table1[[#This Row],[Num. CIS Controls]])</f>
        <v>23</v>
      </c>
      <c r="X98">
        <f>(Table1[[#This Row],[Total Mitigations]]-parameters!$D$2)/(parameters!$D$3-parameters!$D$2)</f>
        <v>0.41818181818181815</v>
      </c>
      <c r="Y98">
        <f>IF(Table1[[#This Row],[Mitigations Utility (unclipped)]]&gt;1,1, IF(Table1[[#This Row],[Mitigations Utility (unclipped)]]&lt;0,0, Table1[[#This Row],[Mitigations Utility (unclipped)]]) )</f>
        <v>0.41818181818181815</v>
      </c>
      <c r="Z98">
        <f>SUM(Table1[[#This Row],[Num. CAR]:[Num. Splunk]])</f>
        <v>0</v>
      </c>
      <c r="AA98">
        <f>(Table1[[#This Row],[Total Detections]]-parameters!$D$4)/(parameters!$D$5-parameters!$D$4)</f>
        <v>0</v>
      </c>
      <c r="AB98">
        <f>IF(Table1[[#This Row],[Detections Utility (unclipped)]]&gt;1,1, IF(Table1[[#This Row],[Detections Utility (unclipped)]]&lt;0,0, Table1[[#This Row],[Detections Utility (unclipped)]]) )</f>
        <v>0</v>
      </c>
      <c r="AC98" s="29" t="s">
        <v>477</v>
      </c>
      <c r="AD98" s="25" t="str" cm="1">
        <f t="array" ref="AD98">IF(SUMPRODUCT(--(NOT(ISERR(SEARCH({"Process","Command","Script","WMI","Module","Pipe","Service"},AC98)))))&gt;0,"1","0")</f>
        <v>1</v>
      </c>
      <c r="AE98" s="25">
        <f>IF(AD98="1",'TOP 10 TECHNIQUES'!C$15,0)</f>
        <v>0.19800000000000001</v>
      </c>
      <c r="AF98" s="25" t="str" cm="1">
        <f t="array" ref="AF98">IF(SUMPRODUCT(--(NOT(ISERR(SEARCH({"Network","Firewall"},AC98)))))&gt;0,"1","0")</f>
        <v>0</v>
      </c>
      <c r="AG98" s="25">
        <f>IF(AF98="1",'TOP 10 TECHNIQUES'!C$16,0)</f>
        <v>0</v>
      </c>
      <c r="AH98" s="25" t="str" cm="1">
        <f t="array" ref="AH98">IF(SUMPRODUCT(--(NOT(ISERR(SEARCH({"File","Group","Logon","Schedule","User","Registry","Active","Application"},AC98)))))&gt;0,"1","0")</f>
        <v>1</v>
      </c>
      <c r="AI98" s="25">
        <f>IF(AH98="1",'TOP 10 TECHNIQUES'!C$17,0)</f>
        <v>0.13200000000000001</v>
      </c>
      <c r="AJ98" s="25" t="str" cm="1">
        <f t="array" ref="AJ98">IF(SUMPRODUCT(--(NOT(ISERR(SEARCH({"Cloud","Cluster","Container","Image","Instance","Pod","Snapshot","Volume"},AC98)))))&gt;0,"1","0")</f>
        <v>0</v>
      </c>
      <c r="AK98" s="25">
        <f>IF(AJ98="1",'TOP 10 TECHNIQUES'!C$18,0)</f>
        <v>0</v>
      </c>
      <c r="AL98" s="25" t="str" cm="1">
        <f t="array" ref="AL98">IF(SUMPRODUCT(--(NOT(ISERR(SEARCH({"Drive","Firmware","Host","Kernel"},AC98)))))&gt;0,"1","0")</f>
        <v>0</v>
      </c>
      <c r="AM98" s="25">
        <f>IF(AL98="1",'TOP 10 TECHNIQUES'!C$19,0)</f>
        <v>0</v>
      </c>
      <c r="AN98" s="60">
        <v>0</v>
      </c>
      <c r="AO98" s="51">
        <v>0</v>
      </c>
      <c r="AP98" s="25">
        <f>parameters!$J$21*Table1[[#This Row],[TAT Utility]]+parameters!$J$22*Table1[[#This Row],[Count Utility]]</f>
        <v>4.2506482003333332E-2</v>
      </c>
      <c r="AQ98" s="25">
        <f>(Table1[[#This Row],[Total Top Att&amp;ck Score ]]-parameters!$D$19)/(parameters!$D$20-parameters!$D$19)</f>
        <v>0.14168827334444445</v>
      </c>
      <c r="AR98" s="25">
        <f>IF(Table1[[#This Row],[TAT Utility (unclipped)]]&gt;1,1, IF(Table1[[#This Row],[TAT Utility (unclipped)]]&lt;0,0, Table1[[#This Row],[TAT Utility (unclipped)]]) )</f>
        <v>0.14168827334444445</v>
      </c>
      <c r="AS98" s="25">
        <f>(Table1[[#This Row],[Ransomware (Total '# of ATT&amp;CK Observations)]]-parameters!$D$21)/(parameters!$D$22-parameters!$D$21)</f>
        <v>0</v>
      </c>
      <c r="AT98" s="25">
        <f>IF(Table1[[#This Row],[Count Utility (unclipped)]]&gt;1,1, IF(Table1[[#This Row],[Count Utility (unclipped)]]&lt;0,0, Table1[[#This Row],[Count Utility (unclipped)]]) )</f>
        <v>0</v>
      </c>
      <c r="AU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9" spans="1:47" ht="80" x14ac:dyDescent="0.2">
      <c r="A99" s="25">
        <f>parameters!$J$21*Table1[[#This Row],[TAT Utility]]+parameters!$J$22*Table1[[#This Row],[Count Utility]]</f>
        <v>3.2813965678857145E-2</v>
      </c>
      <c r="B99" s="25">
        <f t="shared" si="1"/>
        <v>0.32813965678857143</v>
      </c>
      <c r="C99" s="25" t="s">
        <v>478</v>
      </c>
      <c r="D99" s="25" t="s">
        <v>479</v>
      </c>
      <c r="E99" s="25" t="s">
        <v>89</v>
      </c>
      <c r="F99" s="51">
        <v>1</v>
      </c>
      <c r="G99" s="51">
        <v>1</v>
      </c>
      <c r="H99" s="25">
        <f>parameters!$J$10*Table1[[#This Row],[Before Utility]]+parameters!$J$11*Table1[[#This Row],[After Utility]]</f>
        <v>0.1</v>
      </c>
      <c r="I99">
        <f>(Table1[[#This Row],[Num. TID Before]]-parameters!$D$8)/(parameters!$D$9-parameters!$D$8)</f>
        <v>0.1</v>
      </c>
      <c r="J99">
        <f>IF(Table1[[#This Row],[Before Utility (unclipped)]]&gt;1,1, IF(Table1[[#This Row],[Before Utility (unclipped)]]&lt;0,0, Table1[[#This Row],[Before Utility (unclipped)]]))</f>
        <v>0.1</v>
      </c>
      <c r="K99">
        <f>(Table1[[#This Row],[Num. TID After]]-parameters!$D$10)/(parameters!$D$11-parameters!$D$10)</f>
        <v>0.1</v>
      </c>
      <c r="L99">
        <f>IF(Table1[[#This Row],[After Utility (unclipped)]]&gt;1,1, IF(Table1[[#This Row],[After Utility (unclipped)]]&lt;0,0, Table1[[#This Row],[After Utility (unclipped)]]))</f>
        <v>0.1</v>
      </c>
      <c r="M99" s="44">
        <v>4.6537E-4</v>
      </c>
      <c r="N99" s="51">
        <v>2</v>
      </c>
      <c r="O99" s="51">
        <v>11</v>
      </c>
      <c r="P99" s="51">
        <v>4</v>
      </c>
      <c r="Q99" s="51">
        <v>7</v>
      </c>
      <c r="R99" s="51"/>
      <c r="S99" s="51">
        <v>0</v>
      </c>
      <c r="T99" s="51"/>
      <c r="U99" s="51">
        <v>0</v>
      </c>
      <c r="V99" s="25">
        <f>parameters!$J$4*Table1[[#This Row],[Mitigations Utility]] + parameters!$J$5*Table1[[#This Row],[Detections Utility]]</f>
        <v>0.11428571428571427</v>
      </c>
      <c r="W99">
        <f>SUM(Table1[[#This Row],[Num. 800-53 (r5)]],Table1[[#This Row],[Num. CIS Controls]])</f>
        <v>0</v>
      </c>
      <c r="X99">
        <f>(Table1[[#This Row],[Total Mitigations]]-parameters!$D$2)/(parameters!$D$3-parameters!$D$2)</f>
        <v>0</v>
      </c>
      <c r="Y99">
        <f>IF(Table1[[#This Row],[Mitigations Utility (unclipped)]]&gt;1,1, IF(Table1[[#This Row],[Mitigations Utility (unclipped)]]&lt;0,0, Table1[[#This Row],[Mitigations Utility (unclipped)]]) )</f>
        <v>0</v>
      </c>
      <c r="Z99">
        <f>SUM(Table1[[#This Row],[Num. CAR]:[Num. Splunk]])</f>
        <v>24</v>
      </c>
      <c r="AA99">
        <f>(Table1[[#This Row],[Total Detections]]-parameters!$D$4)/(parameters!$D$5-parameters!$D$4)</f>
        <v>0.24</v>
      </c>
      <c r="AB99">
        <f>IF(Table1[[#This Row],[Detections Utility (unclipped)]]&gt;1,1, IF(Table1[[#This Row],[Detections Utility (unclipped)]]&lt;0,0, Table1[[#This Row],[Detections Utility (unclipped)]]) )</f>
        <v>0.24</v>
      </c>
      <c r="AC99" s="29" t="s">
        <v>480</v>
      </c>
      <c r="AD99" s="25" t="str" cm="1">
        <f t="array" ref="AD99">IF(SUMPRODUCT(--(NOT(ISERR(SEARCH({"Process","Command","Script","WMI","Module","Pipe","Service"},AC99)))))&gt;0,"1","0")</f>
        <v>1</v>
      </c>
      <c r="AE99" s="25">
        <f>IF(AD99="1",'TOP 10 TECHNIQUES'!C$15,0)</f>
        <v>0.19800000000000001</v>
      </c>
      <c r="AF99" s="25" t="str" cm="1">
        <f t="array" ref="AF99">IF(SUMPRODUCT(--(NOT(ISERR(SEARCH({"Network","Firewall"},AC99)))))&gt;0,"1","0")</f>
        <v>0</v>
      </c>
      <c r="AG99" s="25">
        <f>IF(AF99="1",'TOP 10 TECHNIQUES'!C$16,0)</f>
        <v>0</v>
      </c>
      <c r="AH99" s="25" t="str" cm="1">
        <f t="array" ref="AH99">IF(SUMPRODUCT(--(NOT(ISERR(SEARCH({"File","Group","Logon","Schedule","User","Registry","Active","Application"},AC99)))))&gt;0,"1","0")</f>
        <v>1</v>
      </c>
      <c r="AI99" s="25">
        <f>IF(AH99="1",'TOP 10 TECHNIQUES'!C$17,0)</f>
        <v>0.13200000000000001</v>
      </c>
      <c r="AJ99" s="25" t="str" cm="1">
        <f t="array" ref="AJ99">IF(SUMPRODUCT(--(NOT(ISERR(SEARCH({"Cloud","Cluster","Container","Image","Instance","Pod","Snapshot","Volume"},AC99)))))&gt;0,"1","0")</f>
        <v>1</v>
      </c>
      <c r="AK99" s="25">
        <f>IF(AJ99="1",'TOP 10 TECHNIQUES'!C$18,0)</f>
        <v>0.19800000000000001</v>
      </c>
      <c r="AL99" s="25" t="str" cm="1">
        <f t="array" ref="AL99">IF(SUMPRODUCT(--(NOT(ISERR(SEARCH({"Drive","Firmware","Host","Kernel"},AC99)))))&gt;0,"1","0")</f>
        <v>0</v>
      </c>
      <c r="AM99" s="25">
        <f>IF(AL99="1",'TOP 10 TECHNIQUES'!C$19,0)</f>
        <v>0</v>
      </c>
      <c r="AN99" s="58">
        <v>0</v>
      </c>
      <c r="AO99" s="51">
        <v>0</v>
      </c>
      <c r="AP99" s="25">
        <f>parameters!$J$21*Table1[[#This Row],[TAT Utility]]+parameters!$J$22*Table1[[#This Row],[Count Utility]]</f>
        <v>3.2813965678857145E-2</v>
      </c>
      <c r="AQ99" s="25">
        <f>(Table1[[#This Row],[Total Top Att&amp;ck Score ]]-parameters!$D$19)/(parameters!$D$20-parameters!$D$19)</f>
        <v>0.10937988559619048</v>
      </c>
      <c r="AR99" s="25">
        <f>IF(Table1[[#This Row],[TAT Utility (unclipped)]]&gt;1,1, IF(Table1[[#This Row],[TAT Utility (unclipped)]]&lt;0,0, Table1[[#This Row],[TAT Utility (unclipped)]]) )</f>
        <v>0.10937988559619048</v>
      </c>
      <c r="AS99" s="25">
        <f>(Table1[[#This Row],[Ransomware (Total '# of ATT&amp;CK Observations)]]-parameters!$D$21)/(parameters!$D$22-parameters!$D$21)</f>
        <v>0</v>
      </c>
      <c r="AT99" s="25">
        <f>IF(Table1[[#This Row],[Count Utility (unclipped)]]&gt;1,1, IF(Table1[[#This Row],[Count Utility (unclipped)]]&lt;0,0, Table1[[#This Row],[Count Utility (unclipped)]]) )</f>
        <v>0</v>
      </c>
      <c r="AU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0" spans="1:47" ht="32" x14ac:dyDescent="0.2">
      <c r="A100" s="25">
        <f>parameters!$J$21*Table1[[#This Row],[TAT Utility]]+parameters!$J$22*Table1[[#This Row],[Count Utility]]</f>
        <v>0.13236120128000001</v>
      </c>
      <c r="B100" s="25">
        <f t="shared" si="1"/>
        <v>0.32361201280000002</v>
      </c>
      <c r="C100" s="25" t="s">
        <v>481</v>
      </c>
      <c r="D100" s="25" t="s">
        <v>482</v>
      </c>
      <c r="E100" s="25" t="s">
        <v>89</v>
      </c>
      <c r="F100" s="51">
        <v>2</v>
      </c>
      <c r="G100" s="51">
        <v>0</v>
      </c>
      <c r="H100" s="25">
        <f>parameters!$J$10*Table1[[#This Row],[Before Utility]]+parameters!$J$11*Table1[[#This Row],[After Utility]]</f>
        <v>0.1</v>
      </c>
      <c r="I100">
        <f>(Table1[[#This Row],[Num. TID Before]]-parameters!$D$8)/(parameters!$D$9-parameters!$D$8)</f>
        <v>0.2</v>
      </c>
      <c r="J100">
        <f>IF(Table1[[#This Row],[Before Utility (unclipped)]]&gt;1,1, IF(Table1[[#This Row],[Before Utility (unclipped)]]&lt;0,0, Table1[[#This Row],[Before Utility (unclipped)]]))</f>
        <v>0.2</v>
      </c>
      <c r="K100">
        <f>(Table1[[#This Row],[Num. TID After]]-parameters!$D$10)/(parameters!$D$11-parameters!$D$10)</f>
        <v>0</v>
      </c>
      <c r="L100">
        <f>IF(Table1[[#This Row],[After Utility (unclipped)]]&gt;1,1, IF(Table1[[#This Row],[After Utility (unclipped)]]&lt;0,0, Table1[[#This Row],[After Utility (unclipped)]]))</f>
        <v>0</v>
      </c>
      <c r="M100" s="44">
        <v>4.6015999999999999E-4</v>
      </c>
      <c r="N100" s="51">
        <v>0</v>
      </c>
      <c r="O100" s="51">
        <v>3</v>
      </c>
      <c r="P100" s="51">
        <v>1</v>
      </c>
      <c r="Q100" s="51">
        <v>0</v>
      </c>
      <c r="R100" s="52" t="s">
        <v>156</v>
      </c>
      <c r="S100" s="51">
        <v>2</v>
      </c>
      <c r="T100" s="52" t="s">
        <v>483</v>
      </c>
      <c r="U100" s="51">
        <v>11</v>
      </c>
      <c r="V100" s="25">
        <f>parameters!$J$4*Table1[[#This Row],[Mitigations Utility]] + parameters!$J$5*Table1[[#This Row],[Detections Utility]]</f>
        <v>0.14285714285714285</v>
      </c>
      <c r="W100">
        <f>SUM(Table1[[#This Row],[Num. 800-53 (r5)]],Table1[[#This Row],[Num. CIS Controls]])</f>
        <v>13</v>
      </c>
      <c r="X100">
        <f>(Table1[[#This Row],[Total Mitigations]]-parameters!$D$2)/(parameters!$D$3-parameters!$D$2)</f>
        <v>0.23636363636363636</v>
      </c>
      <c r="Y100">
        <f>IF(Table1[[#This Row],[Mitigations Utility (unclipped)]]&gt;1,1, IF(Table1[[#This Row],[Mitigations Utility (unclipped)]]&lt;0,0, Table1[[#This Row],[Mitigations Utility (unclipped)]]) )</f>
        <v>0.23636363636363636</v>
      </c>
      <c r="Z100">
        <f>SUM(Table1[[#This Row],[Num. CAR]:[Num. Splunk]])</f>
        <v>4</v>
      </c>
      <c r="AA100">
        <f>(Table1[[#This Row],[Total Detections]]-parameters!$D$4)/(parameters!$D$5-parameters!$D$4)</f>
        <v>0.04</v>
      </c>
      <c r="AB100">
        <f>IF(Table1[[#This Row],[Detections Utility (unclipped)]]&gt;1,1, IF(Table1[[#This Row],[Detections Utility (unclipped)]]&lt;0,0, Table1[[#This Row],[Detections Utility (unclipped)]]) )</f>
        <v>0.04</v>
      </c>
      <c r="AC100" s="29" t="s">
        <v>484</v>
      </c>
      <c r="AD100" s="25" t="str" cm="1">
        <f t="array" ref="AD100">IF(SUMPRODUCT(--(NOT(ISERR(SEARCH({"Process","Command","Script","WMI","Module","Pipe","Service"},AC100)))))&gt;0,"1","0")</f>
        <v>1</v>
      </c>
      <c r="AE100" s="25">
        <f>IF(AD100="1",'TOP 10 TECHNIQUES'!C$15,0)</f>
        <v>0.19800000000000001</v>
      </c>
      <c r="AF100" s="25" t="str" cm="1">
        <f t="array" ref="AF100">IF(SUMPRODUCT(--(NOT(ISERR(SEARCH({"Network","Firewall"},AC100)))))&gt;0,"1","0")</f>
        <v>0</v>
      </c>
      <c r="AG100" s="25">
        <f>IF(AF100="1",'TOP 10 TECHNIQUES'!C$16,0)</f>
        <v>0</v>
      </c>
      <c r="AH100" s="25" t="str" cm="1">
        <f t="array" ref="AH100">IF(SUMPRODUCT(--(NOT(ISERR(SEARCH({"File","Group","Logon","Schedule","User","Registry","Active","Application"},AC100)))))&gt;0,"1","0")</f>
        <v>1</v>
      </c>
      <c r="AI100" s="25">
        <f>IF(AH100="1",'TOP 10 TECHNIQUES'!C$17,0)</f>
        <v>0.13200000000000001</v>
      </c>
      <c r="AJ100" s="25" t="str" cm="1">
        <f t="array" ref="AJ100">IF(SUMPRODUCT(--(NOT(ISERR(SEARCH({"Cloud","Cluster","Container","Image","Instance","Pod","Snapshot","Volume"},AC100)))))&gt;0,"1","0")</f>
        <v>0</v>
      </c>
      <c r="AK100" s="25">
        <f>IF(AJ100="1",'TOP 10 TECHNIQUES'!C$18,0)</f>
        <v>0</v>
      </c>
      <c r="AL100" s="25" t="str" cm="1">
        <f t="array" ref="AL100">IF(SUMPRODUCT(--(NOT(ISERR(SEARCH({"Drive","Firmware","Host","Kernel"},AC100)))))&gt;0,"1","0")</f>
        <v>0</v>
      </c>
      <c r="AM100" s="25">
        <f>IF(AL100="1",'TOP 10 TECHNIQUES'!C$19,0)</f>
        <v>0</v>
      </c>
      <c r="AN100" s="60">
        <v>3</v>
      </c>
      <c r="AO100" s="51">
        <v>1</v>
      </c>
      <c r="AP100" s="25">
        <f>parameters!$J$21*Table1[[#This Row],[TAT Utility]]+parameters!$J$22*Table1[[#This Row],[Count Utility]]</f>
        <v>0.13236120128000001</v>
      </c>
      <c r="AQ100" s="25">
        <f>(Table1[[#This Row],[Total Top Att&amp;ck Score ]]-parameters!$D$19)/(parameters!$D$20-parameters!$D$19)</f>
        <v>0.10787067093333334</v>
      </c>
      <c r="AR100" s="25">
        <f>IF(Table1[[#This Row],[TAT Utility (unclipped)]]&gt;1,1, IF(Table1[[#This Row],[TAT Utility (unclipped)]]&lt;0,0, Table1[[#This Row],[TAT Utility (unclipped)]]) )</f>
        <v>0.10787067093333334</v>
      </c>
      <c r="AS100" s="25">
        <f>(Table1[[#This Row],[Ransomware (Total '# of ATT&amp;CK Observations)]]-parameters!$D$21)/(parameters!$D$22-parameters!$D$21)</f>
        <v>0.14285714285714285</v>
      </c>
      <c r="AT100" s="25">
        <f>IF(Table1[[#This Row],[Count Utility (unclipped)]]&gt;1,1, IF(Table1[[#This Row],[Count Utility (unclipped)]]&lt;0,0, Table1[[#This Row],[Count Utility (unclipped)]]) )</f>
        <v>0.14285714285714285</v>
      </c>
      <c r="AU1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1" spans="1:47" ht="32" x14ac:dyDescent="0.2">
      <c r="A101" s="25">
        <f>parameters!$J$21*Table1[[#This Row],[TAT Utility]]+parameters!$J$22*Table1[[#This Row],[Count Utility]]</f>
        <v>0.11792272128333334</v>
      </c>
      <c r="B101" s="25">
        <f t="shared" si="1"/>
        <v>0.84589387950000006</v>
      </c>
      <c r="C101" s="25" t="s">
        <v>485</v>
      </c>
      <c r="D101" s="25" t="s">
        <v>486</v>
      </c>
      <c r="E101" s="25" t="s">
        <v>89</v>
      </c>
      <c r="F101" s="51">
        <v>4</v>
      </c>
      <c r="G101" s="51">
        <v>1</v>
      </c>
      <c r="H101" s="25">
        <f>parameters!$J$10*Table1[[#This Row],[Before Utility]]+parameters!$J$11*Table1[[#This Row],[After Utility]]</f>
        <v>0.25</v>
      </c>
      <c r="I101">
        <f>(Table1[[#This Row],[Num. TID Before]]-parameters!$D$8)/(parameters!$D$9-parameters!$D$8)</f>
        <v>0.4</v>
      </c>
      <c r="J101">
        <f>IF(Table1[[#This Row],[Before Utility (unclipped)]]&gt;1,1, IF(Table1[[#This Row],[Before Utility (unclipped)]]&lt;0,0, Table1[[#This Row],[Before Utility (unclipped)]]))</f>
        <v>0.4</v>
      </c>
      <c r="K101">
        <f>(Table1[[#This Row],[Num. TID After]]-parameters!$D$10)/(parameters!$D$11-parameters!$D$10)</f>
        <v>0.1</v>
      </c>
      <c r="L101">
        <f>IF(Table1[[#This Row],[After Utility (unclipped)]]&gt;1,1, IF(Table1[[#This Row],[After Utility (unclipped)]]&lt;0,0, Table1[[#This Row],[After Utility (unclipped)]]))</f>
        <v>0.1</v>
      </c>
      <c r="M101" s="44">
        <v>2.9615000000000002E-4</v>
      </c>
      <c r="N101" s="51">
        <v>0</v>
      </c>
      <c r="O101" s="51">
        <v>8</v>
      </c>
      <c r="P101" s="51">
        <v>7</v>
      </c>
      <c r="Q101" s="51">
        <v>0</v>
      </c>
      <c r="R101" s="52" t="s">
        <v>487</v>
      </c>
      <c r="S101" s="51">
        <v>18</v>
      </c>
      <c r="T101" s="51" t="s">
        <v>488</v>
      </c>
      <c r="U101" s="51">
        <v>15</v>
      </c>
      <c r="V101" s="25">
        <f>parameters!$J$4*Table1[[#This Row],[Mitigations Utility]] + parameters!$J$5*Table1[[#This Row],[Detections Utility]]</f>
        <v>0.38571428571428568</v>
      </c>
      <c r="W101">
        <f>SUM(Table1[[#This Row],[Num. 800-53 (r5)]],Table1[[#This Row],[Num. CIS Controls]])</f>
        <v>33</v>
      </c>
      <c r="X101">
        <f>(Table1[[#This Row],[Total Mitigations]]-parameters!$D$2)/(parameters!$D$3-parameters!$D$2)</f>
        <v>0.6</v>
      </c>
      <c r="Y101">
        <f>IF(Table1[[#This Row],[Mitigations Utility (unclipped)]]&gt;1,1, IF(Table1[[#This Row],[Mitigations Utility (unclipped)]]&lt;0,0, Table1[[#This Row],[Mitigations Utility (unclipped)]]) )</f>
        <v>0.6</v>
      </c>
      <c r="Z101">
        <f>SUM(Table1[[#This Row],[Num. CAR]:[Num. Splunk]])</f>
        <v>15</v>
      </c>
      <c r="AA101">
        <f>(Table1[[#This Row],[Total Detections]]-parameters!$D$4)/(parameters!$D$5-parameters!$D$4)</f>
        <v>0.15</v>
      </c>
      <c r="AB101">
        <f>IF(Table1[[#This Row],[Detections Utility (unclipped)]]&gt;1,1, IF(Table1[[#This Row],[Detections Utility (unclipped)]]&lt;0,0, Table1[[#This Row],[Detections Utility (unclipped)]]) )</f>
        <v>0.15</v>
      </c>
      <c r="AC101" s="29" t="s">
        <v>424</v>
      </c>
      <c r="AD101" s="25" t="str" cm="1">
        <f t="array" ref="AD101">IF(SUMPRODUCT(--(NOT(ISERR(SEARCH({"Process","Command","Script","WMI","Module","Pipe","Service"},AC101)))))&gt;0,"1","0")</f>
        <v>1</v>
      </c>
      <c r="AE101" s="25">
        <f>IF(AD101="1",'TOP 10 TECHNIQUES'!C$15,0)</f>
        <v>0.19800000000000001</v>
      </c>
      <c r="AF101" s="25" t="str" cm="1">
        <f t="array" ref="AF101">IF(SUMPRODUCT(--(NOT(ISERR(SEARCH({"Network","Firewall"},AC101)))))&gt;0,"1","0")</f>
        <v>0</v>
      </c>
      <c r="AG101" s="25">
        <f>IF(AF101="1",'TOP 10 TECHNIQUES'!C$16,0)</f>
        <v>0</v>
      </c>
      <c r="AH101" s="25" t="str" cm="1">
        <f t="array" ref="AH101">IF(SUMPRODUCT(--(NOT(ISERR(SEARCH({"File","Group","Logon","Schedule","User","Registry","Active","Application"},AC101)))))&gt;0,"1","0")</f>
        <v>1</v>
      </c>
      <c r="AI101" s="25">
        <f>IF(AH101="1",'TOP 10 TECHNIQUES'!C$17,0)</f>
        <v>0.13200000000000001</v>
      </c>
      <c r="AJ101" s="25" t="str" cm="1">
        <f t="array" ref="AJ101">IF(SUMPRODUCT(--(NOT(ISERR(SEARCH({"Cloud","Cluster","Container","Image","Instance","Pod","Snapshot","Volume"},AC101)))))&gt;0,"1","0")</f>
        <v>0</v>
      </c>
      <c r="AK101" s="25">
        <f>IF(AJ101="1",'TOP 10 TECHNIQUES'!C$18,0)</f>
        <v>0</v>
      </c>
      <c r="AL101" s="25" t="str" cm="1">
        <f t="array" ref="AL101">IF(SUMPRODUCT(--(NOT(ISERR(SEARCH({"Drive","Firmware","Host","Kernel"},AC101)))))&gt;0,"1","0")</f>
        <v>0</v>
      </c>
      <c r="AM101" s="25">
        <f>IF(AL101="1",'TOP 10 TECHNIQUES'!C$19,0)</f>
        <v>0</v>
      </c>
      <c r="AN101" s="60">
        <v>1</v>
      </c>
      <c r="AO101" s="51">
        <v>1</v>
      </c>
      <c r="AP101" s="25">
        <f>parameters!$J$21*Table1[[#This Row],[TAT Utility]]+parameters!$J$22*Table1[[#This Row],[Count Utility]]</f>
        <v>0.11792272128333334</v>
      </c>
      <c r="AQ101" s="25">
        <f>(Table1[[#This Row],[Total Top Att&amp;ck Score ]]-parameters!$D$19)/(parameters!$D$20-parameters!$D$19)</f>
        <v>0.28196462650000004</v>
      </c>
      <c r="AR101" s="25">
        <f>IF(Table1[[#This Row],[TAT Utility (unclipped)]]&gt;1,1, IF(Table1[[#This Row],[TAT Utility (unclipped)]]&lt;0,0, Table1[[#This Row],[TAT Utility (unclipped)]]) )</f>
        <v>0.28196462650000004</v>
      </c>
      <c r="AS101" s="25">
        <f>(Table1[[#This Row],[Ransomware (Total '# of ATT&amp;CK Observations)]]-parameters!$D$21)/(parameters!$D$22-parameters!$D$21)</f>
        <v>4.7619047619047616E-2</v>
      </c>
      <c r="AT101" s="25">
        <f>IF(Table1[[#This Row],[Count Utility (unclipped)]]&gt;1,1, IF(Table1[[#This Row],[Count Utility (unclipped)]]&lt;0,0, Table1[[#This Row],[Count Utility (unclipped)]]) )</f>
        <v>4.7619047619047616E-2</v>
      </c>
      <c r="AU1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2" spans="1:47" ht="32" x14ac:dyDescent="0.2">
      <c r="A102" s="25">
        <f>parameters!$J$21*Table1[[#This Row],[TAT Utility]]+parameters!$J$22*Table1[[#This Row],[Count Utility]]</f>
        <v>8.7239288293809517E-2</v>
      </c>
      <c r="B102" s="25">
        <f t="shared" si="1"/>
        <v>0.20572621627142856</v>
      </c>
      <c r="C102" s="25" t="s">
        <v>489</v>
      </c>
      <c r="D102" s="25" t="s">
        <v>490</v>
      </c>
      <c r="E102" s="25" t="s">
        <v>89</v>
      </c>
      <c r="F102" s="51">
        <v>1</v>
      </c>
      <c r="G102" s="51">
        <v>1</v>
      </c>
      <c r="H102" s="25">
        <f>parameters!$J$10*Table1[[#This Row],[Before Utility]]+parameters!$J$11*Table1[[#This Row],[After Utility]]</f>
        <v>0.1</v>
      </c>
      <c r="I102">
        <f>(Table1[[#This Row],[Num. TID Before]]-parameters!$D$8)/(parameters!$D$9-parameters!$D$8)</f>
        <v>0.1</v>
      </c>
      <c r="J102">
        <f>IF(Table1[[#This Row],[Before Utility (unclipped)]]&gt;1,1, IF(Table1[[#This Row],[Before Utility (unclipped)]]&lt;0,0, Table1[[#This Row],[Before Utility (unclipped)]]))</f>
        <v>0.1</v>
      </c>
      <c r="K102">
        <f>(Table1[[#This Row],[Num. TID After]]-parameters!$D$10)/(parameters!$D$11-parameters!$D$10)</f>
        <v>0.1</v>
      </c>
      <c r="L102">
        <f>IF(Table1[[#This Row],[After Utility (unclipped)]]&gt;1,1, IF(Table1[[#This Row],[After Utility (unclipped)]]&lt;0,0, Table1[[#This Row],[After Utility (unclipped)]]))</f>
        <v>0.1</v>
      </c>
      <c r="M102" s="44">
        <v>2.9615000000000002E-4</v>
      </c>
      <c r="N102" s="51">
        <v>0</v>
      </c>
      <c r="O102" s="51">
        <v>0</v>
      </c>
      <c r="P102" s="51">
        <v>1</v>
      </c>
      <c r="Q102" s="51">
        <v>0</v>
      </c>
      <c r="R102" s="52" t="s">
        <v>491</v>
      </c>
      <c r="S102" s="51">
        <v>2</v>
      </c>
      <c r="T102" s="51" t="s">
        <v>492</v>
      </c>
      <c r="U102" s="51">
        <v>5</v>
      </c>
      <c r="V102" s="25">
        <f>parameters!$J$4*Table1[[#This Row],[Mitigations Utility]] + parameters!$J$5*Table1[[#This Row],[Detections Utility]]</f>
        <v>7.1428571428571425E-2</v>
      </c>
      <c r="W102">
        <f>SUM(Table1[[#This Row],[Num. 800-53 (r5)]],Table1[[#This Row],[Num. CIS Controls]])</f>
        <v>7</v>
      </c>
      <c r="X102">
        <f>(Table1[[#This Row],[Total Mitigations]]-parameters!$D$2)/(parameters!$D$3-parameters!$D$2)</f>
        <v>0.12727272727272726</v>
      </c>
      <c r="Y102">
        <f>IF(Table1[[#This Row],[Mitigations Utility (unclipped)]]&gt;1,1, IF(Table1[[#This Row],[Mitigations Utility (unclipped)]]&lt;0,0, Table1[[#This Row],[Mitigations Utility (unclipped)]]) )</f>
        <v>0.12727272727272726</v>
      </c>
      <c r="Z102">
        <f>SUM(Table1[[#This Row],[Num. CAR]:[Num. Splunk]])</f>
        <v>1</v>
      </c>
      <c r="AA102">
        <f>(Table1[[#This Row],[Total Detections]]-parameters!$D$4)/(parameters!$D$5-parameters!$D$4)</f>
        <v>0.01</v>
      </c>
      <c r="AB102">
        <f>IF(Table1[[#This Row],[Detections Utility (unclipped)]]&gt;1,1, IF(Table1[[#This Row],[Detections Utility (unclipped)]]&lt;0,0, Table1[[#This Row],[Detections Utility (unclipped)]]) )</f>
        <v>0.01</v>
      </c>
      <c r="AC102" s="29" t="s">
        <v>493</v>
      </c>
      <c r="AD102" s="25" t="str" cm="1">
        <f t="array" ref="AD102">IF(SUMPRODUCT(--(NOT(ISERR(SEARCH({"Process","Command","Script","WMI","Module","Pipe","Service"},AC102)))))&gt;0,"1","0")</f>
        <v>1</v>
      </c>
      <c r="AE102" s="25">
        <f>IF(AD102="1",'TOP 10 TECHNIQUES'!C$15,0)</f>
        <v>0.19800000000000001</v>
      </c>
      <c r="AF102" s="25" t="str" cm="1">
        <f t="array" ref="AF102">IF(SUMPRODUCT(--(NOT(ISERR(SEARCH({"Network","Firewall"},AC102)))))&gt;0,"1","0")</f>
        <v>0</v>
      </c>
      <c r="AG102" s="25">
        <f>IF(AF102="1",'TOP 10 TECHNIQUES'!C$16,0)</f>
        <v>0</v>
      </c>
      <c r="AH102" s="25" t="str" cm="1">
        <f t="array" ref="AH102">IF(SUMPRODUCT(--(NOT(ISERR(SEARCH({"File","Group","Logon","Schedule","User","Registry","Active","Application"},AC102)))))&gt;0,"1","0")</f>
        <v>0</v>
      </c>
      <c r="AI102" s="25">
        <f>IF(AH102="1",'TOP 10 TECHNIQUES'!C$17,0)</f>
        <v>0</v>
      </c>
      <c r="AJ102" s="25" t="str" cm="1">
        <f t="array" ref="AJ102">IF(SUMPRODUCT(--(NOT(ISERR(SEARCH({"Cloud","Cluster","Container","Image","Instance","Pod","Snapshot","Volume"},AC102)))))&gt;0,"1","0")</f>
        <v>0</v>
      </c>
      <c r="AK102" s="25">
        <f>IF(AJ102="1",'TOP 10 TECHNIQUES'!C$18,0)</f>
        <v>0</v>
      </c>
      <c r="AL102" s="25" t="str" cm="1">
        <f t="array" ref="AL102">IF(SUMPRODUCT(--(NOT(ISERR(SEARCH({"Drive","Firmware","Host","Kernel"},AC102)))))&gt;0,"1","0")</f>
        <v>0</v>
      </c>
      <c r="AM102" s="25">
        <f>IF(AL102="1",'TOP 10 TECHNIQUES'!C$19,0)</f>
        <v>0</v>
      </c>
      <c r="AN102" s="60">
        <v>2</v>
      </c>
      <c r="AO102" s="51">
        <v>1</v>
      </c>
      <c r="AP102" s="25">
        <f>parameters!$J$21*Table1[[#This Row],[TAT Utility]]+parameters!$J$22*Table1[[#This Row],[Count Utility]]</f>
        <v>8.7239288293809517E-2</v>
      </c>
      <c r="AQ102" s="25">
        <f>(Table1[[#This Row],[Total Top Att&amp;ck Score ]]-parameters!$D$19)/(parameters!$D$20-parameters!$D$19)</f>
        <v>6.8575405423809521E-2</v>
      </c>
      <c r="AR102" s="25">
        <f>IF(Table1[[#This Row],[TAT Utility (unclipped)]]&gt;1,1, IF(Table1[[#This Row],[TAT Utility (unclipped)]]&lt;0,0, Table1[[#This Row],[TAT Utility (unclipped)]]) )</f>
        <v>6.8575405423809521E-2</v>
      </c>
      <c r="AS102" s="25">
        <f>(Table1[[#This Row],[Ransomware (Total '# of ATT&amp;CK Observations)]]-parameters!$D$21)/(parameters!$D$22-parameters!$D$21)</f>
        <v>9.5238095238095233E-2</v>
      </c>
      <c r="AT102" s="25">
        <f>IF(Table1[[#This Row],[Count Utility (unclipped)]]&gt;1,1, IF(Table1[[#This Row],[Count Utility (unclipped)]]&lt;0,0, Table1[[#This Row],[Count Utility (unclipped)]]) )</f>
        <v>9.5238095238095233E-2</v>
      </c>
      <c r="AU1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3" spans="1:47" ht="48" x14ac:dyDescent="0.2">
      <c r="A103" s="25">
        <f>parameters!$J$21*Table1[[#This Row],[TAT Utility]]+parameters!$J$22*Table1[[#This Row],[Count Utility]]</f>
        <v>6.7716194180952394E-3</v>
      </c>
      <c r="B103" s="25">
        <f t="shared" si="1"/>
        <v>6.7716194180952399E-2</v>
      </c>
      <c r="C103" s="25" t="s">
        <v>494</v>
      </c>
      <c r="D103" s="25" t="s">
        <v>495</v>
      </c>
      <c r="E103" s="25" t="s">
        <v>89</v>
      </c>
      <c r="F103" s="51">
        <v>1</v>
      </c>
      <c r="G103" s="51">
        <v>0</v>
      </c>
      <c r="H103" s="25">
        <f>parameters!$J$10*Table1[[#This Row],[Before Utility]]+parameters!$J$11*Table1[[#This Row],[After Utility]]</f>
        <v>0.05</v>
      </c>
      <c r="I103">
        <f>(Table1[[#This Row],[Num. TID Before]]-parameters!$D$8)/(parameters!$D$9-parameters!$D$8)</f>
        <v>0.1</v>
      </c>
      <c r="J103">
        <f>IF(Table1[[#This Row],[Before Utility (unclipped)]]&gt;1,1, IF(Table1[[#This Row],[Before Utility (unclipped)]]&lt;0,0, Table1[[#This Row],[Before Utility (unclipped)]]))</f>
        <v>0.1</v>
      </c>
      <c r="K103">
        <f>(Table1[[#This Row],[Num. TID After]]-parameters!$D$10)/(parameters!$D$11-parameters!$D$10)</f>
        <v>0</v>
      </c>
      <c r="L103">
        <f>IF(Table1[[#This Row],[After Utility (unclipped)]]&gt;1,1, IF(Table1[[#This Row],[After Utility (unclipped)]]&lt;0,0, Table1[[#This Row],[After Utility (unclipped)]]))</f>
        <v>0</v>
      </c>
      <c r="M103" s="44">
        <v>2.9615000000000002E-4</v>
      </c>
      <c r="N103" s="51">
        <v>0</v>
      </c>
      <c r="O103" s="51">
        <v>1</v>
      </c>
      <c r="P103" s="51">
        <v>1</v>
      </c>
      <c r="Q103" s="51">
        <v>0</v>
      </c>
      <c r="R103" s="51"/>
      <c r="S103" s="51">
        <v>0</v>
      </c>
      <c r="T103" s="51"/>
      <c r="U103" s="51">
        <v>0</v>
      </c>
      <c r="V103" s="25">
        <f>parameters!$J$4*Table1[[#This Row],[Mitigations Utility]] + parameters!$J$5*Table1[[#This Row],[Detections Utility]]</f>
        <v>9.5238095238095229E-3</v>
      </c>
      <c r="W103">
        <f>SUM(Table1[[#This Row],[Num. 800-53 (r5)]],Table1[[#This Row],[Num. CIS Controls]])</f>
        <v>0</v>
      </c>
      <c r="X103">
        <f>(Table1[[#This Row],[Total Mitigations]]-parameters!$D$2)/(parameters!$D$3-parameters!$D$2)</f>
        <v>0</v>
      </c>
      <c r="Y103">
        <f>IF(Table1[[#This Row],[Mitigations Utility (unclipped)]]&gt;1,1, IF(Table1[[#This Row],[Mitigations Utility (unclipped)]]&lt;0,0, Table1[[#This Row],[Mitigations Utility (unclipped)]]) )</f>
        <v>0</v>
      </c>
      <c r="Z103">
        <f>SUM(Table1[[#This Row],[Num. CAR]:[Num. Splunk]])</f>
        <v>2</v>
      </c>
      <c r="AA103">
        <f>(Table1[[#This Row],[Total Detections]]-parameters!$D$4)/(parameters!$D$5-parameters!$D$4)</f>
        <v>0.02</v>
      </c>
      <c r="AB103">
        <f>IF(Table1[[#This Row],[Detections Utility (unclipped)]]&gt;1,1, IF(Table1[[#This Row],[Detections Utility (unclipped)]]&lt;0,0, Table1[[#This Row],[Detections Utility (unclipped)]]) )</f>
        <v>0.02</v>
      </c>
      <c r="AC103" s="29" t="s">
        <v>496</v>
      </c>
      <c r="AD103" s="25" t="str" cm="1">
        <f t="array" ref="AD103">IF(SUMPRODUCT(--(NOT(ISERR(SEARCH({"Process","Command","Script","WMI","Module","Pipe","Service"},AC103)))))&gt;0,"1","0")</f>
        <v>0</v>
      </c>
      <c r="AE103" s="25">
        <f>IF(AD103="1",'TOP 10 TECHNIQUES'!C$15,0)</f>
        <v>0</v>
      </c>
      <c r="AF103" s="25" t="str" cm="1">
        <f t="array" ref="AF103">IF(SUMPRODUCT(--(NOT(ISERR(SEARCH({"Network","Firewall"},AC103)))))&gt;0,"1","0")</f>
        <v>1</v>
      </c>
      <c r="AG103" s="25">
        <f>IF(AF103="1",'TOP 10 TECHNIQUES'!C$16,0)</f>
        <v>0</v>
      </c>
      <c r="AH103" s="25" t="str" cm="1">
        <f t="array" ref="AH103">IF(SUMPRODUCT(--(NOT(ISERR(SEARCH({"File","Group","Logon","Schedule","User","Registry","Active","Application"},AC103)))))&gt;0,"1","0")</f>
        <v>1</v>
      </c>
      <c r="AI103" s="25">
        <f>IF(AH103="1",'TOP 10 TECHNIQUES'!C$17,0)</f>
        <v>0.13200000000000001</v>
      </c>
      <c r="AJ103" s="25" t="str" cm="1">
        <f t="array" ref="AJ103">IF(SUMPRODUCT(--(NOT(ISERR(SEARCH({"Cloud","Cluster","Container","Image","Instance","Pod","Snapshot","Volume"},AC103)))))&gt;0,"1","0")</f>
        <v>0</v>
      </c>
      <c r="AK103" s="25">
        <f>IF(AJ103="1",'TOP 10 TECHNIQUES'!C$18,0)</f>
        <v>0</v>
      </c>
      <c r="AL103" s="25" t="str" cm="1">
        <f t="array" ref="AL103">IF(SUMPRODUCT(--(NOT(ISERR(SEARCH({"Drive","Firmware","Host","Kernel"},AC103)))))&gt;0,"1","0")</f>
        <v>1</v>
      </c>
      <c r="AM103" s="25">
        <f>IF(AL103="1",'TOP 10 TECHNIQUES'!C$19,0)</f>
        <v>0</v>
      </c>
      <c r="AN103" s="60">
        <v>0</v>
      </c>
      <c r="AO103" s="51">
        <v>0</v>
      </c>
      <c r="AP103" s="25">
        <f>parameters!$J$21*Table1[[#This Row],[TAT Utility]]+parameters!$J$22*Table1[[#This Row],[Count Utility]]</f>
        <v>6.7716194180952394E-3</v>
      </c>
      <c r="AQ103" s="25">
        <f>(Table1[[#This Row],[Total Top Att&amp;ck Score ]]-parameters!$D$19)/(parameters!$D$20-parameters!$D$19)</f>
        <v>2.2572064726984132E-2</v>
      </c>
      <c r="AR103" s="25">
        <f>IF(Table1[[#This Row],[TAT Utility (unclipped)]]&gt;1,1, IF(Table1[[#This Row],[TAT Utility (unclipped)]]&lt;0,0, Table1[[#This Row],[TAT Utility (unclipped)]]) )</f>
        <v>2.2572064726984132E-2</v>
      </c>
      <c r="AS103" s="25">
        <f>(Table1[[#This Row],[Ransomware (Total '# of ATT&amp;CK Observations)]]-parameters!$D$21)/(parameters!$D$22-parameters!$D$21)</f>
        <v>0</v>
      </c>
      <c r="AT103" s="25">
        <f>IF(Table1[[#This Row],[Count Utility (unclipped)]]&gt;1,1, IF(Table1[[#This Row],[Count Utility (unclipped)]]&lt;0,0, Table1[[#This Row],[Count Utility (unclipped)]]) )</f>
        <v>0</v>
      </c>
      <c r="AU1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4" spans="1:47" ht="48" x14ac:dyDescent="0.2">
      <c r="A104" s="25">
        <f>parameters!$J$21*Table1[[#This Row],[TAT Utility]]+parameters!$J$22*Table1[[#This Row],[Count Utility]]</f>
        <v>0.14621872119047619</v>
      </c>
      <c r="B104" s="25">
        <f t="shared" si="1"/>
        <v>0.46218721190476197</v>
      </c>
      <c r="C104" s="25" t="s">
        <v>497</v>
      </c>
      <c r="D104" s="25" t="s">
        <v>498</v>
      </c>
      <c r="E104" s="25" t="s">
        <v>89</v>
      </c>
      <c r="F104" s="51">
        <v>4</v>
      </c>
      <c r="G104" s="51">
        <v>2</v>
      </c>
      <c r="H104" s="25">
        <f>parameters!$J$10*Table1[[#This Row],[Before Utility]]+parameters!$J$11*Table1[[#This Row],[After Utility]]</f>
        <v>0.30000000000000004</v>
      </c>
      <c r="I104">
        <f>(Table1[[#This Row],[Num. TID Before]]-parameters!$D$8)/(parameters!$D$9-parameters!$D$8)</f>
        <v>0.4</v>
      </c>
      <c r="J104">
        <f>IF(Table1[[#This Row],[Before Utility (unclipped)]]&gt;1,1, IF(Table1[[#This Row],[Before Utility (unclipped)]]&lt;0,0, Table1[[#This Row],[Before Utility (unclipped)]]))</f>
        <v>0.4</v>
      </c>
      <c r="K104">
        <f>(Table1[[#This Row],[Num. TID After]]-parameters!$D$10)/(parameters!$D$11-parameters!$D$10)</f>
        <v>0.2</v>
      </c>
      <c r="L104">
        <f>IF(Table1[[#This Row],[After Utility (unclipped)]]&gt;1,1, IF(Table1[[#This Row],[After Utility (unclipped)]]&lt;0,0, Table1[[#This Row],[After Utility (unclipped)]]))</f>
        <v>0.2</v>
      </c>
      <c r="M104" s="44">
        <v>2.8245000000000001E-4</v>
      </c>
      <c r="N104" s="51">
        <v>0</v>
      </c>
      <c r="O104" s="51">
        <v>0</v>
      </c>
      <c r="P104" s="51">
        <v>0</v>
      </c>
      <c r="Q104" s="51">
        <v>0</v>
      </c>
      <c r="R104" s="52" t="s">
        <v>499</v>
      </c>
      <c r="S104" s="51">
        <v>7</v>
      </c>
      <c r="T104" s="51" t="s">
        <v>500</v>
      </c>
      <c r="U104" s="51">
        <v>10</v>
      </c>
      <c r="V104" s="25">
        <f>parameters!$J$4*Table1[[#This Row],[Mitigations Utility]] + parameters!$J$5*Table1[[#This Row],[Detections Utility]]</f>
        <v>0.16190476190476191</v>
      </c>
      <c r="W104">
        <f>SUM(Table1[[#This Row],[Num. 800-53 (r5)]],Table1[[#This Row],[Num. CIS Controls]])</f>
        <v>17</v>
      </c>
      <c r="X104">
        <f>(Table1[[#This Row],[Total Mitigations]]-parameters!$D$2)/(parameters!$D$3-parameters!$D$2)</f>
        <v>0.30909090909090908</v>
      </c>
      <c r="Y104">
        <f>IF(Table1[[#This Row],[Mitigations Utility (unclipped)]]&gt;1,1, IF(Table1[[#This Row],[Mitigations Utility (unclipped)]]&lt;0,0, Table1[[#This Row],[Mitigations Utility (unclipped)]]) )</f>
        <v>0.30909090909090908</v>
      </c>
      <c r="Z104">
        <f>SUM(Table1[[#This Row],[Num. CAR]:[Num. Splunk]])</f>
        <v>0</v>
      </c>
      <c r="AA104">
        <f>(Table1[[#This Row],[Total Detections]]-parameters!$D$4)/(parameters!$D$5-parameters!$D$4)</f>
        <v>0</v>
      </c>
      <c r="AB104">
        <f>IF(Table1[[#This Row],[Detections Utility (unclipped)]]&gt;1,1, IF(Table1[[#This Row],[Detections Utility (unclipped)]]&lt;0,0, Table1[[#This Row],[Detections Utility (unclipped)]]) )</f>
        <v>0</v>
      </c>
      <c r="AC104" s="29" t="s">
        <v>141</v>
      </c>
      <c r="AD104" s="25" t="str" cm="1">
        <f t="array" ref="AD104">IF(SUMPRODUCT(--(NOT(ISERR(SEARCH({"Process","Command","Script","WMI","Module","Pipe","Service"},AC104)))))&gt;0,"1","0")</f>
        <v>0</v>
      </c>
      <c r="AE104" s="25">
        <f>IF(AD104="1",'TOP 10 TECHNIQUES'!C$15,0)</f>
        <v>0</v>
      </c>
      <c r="AF104" s="25" t="str" cm="1">
        <f t="array" ref="AF104">IF(SUMPRODUCT(--(NOT(ISERR(SEARCH({"Network","Firewall"},AC104)))))&gt;0,"1","0")</f>
        <v>1</v>
      </c>
      <c r="AG104" s="25">
        <f>IF(AF104="1",'TOP 10 TECHNIQUES'!C$16,0)</f>
        <v>0</v>
      </c>
      <c r="AH104" s="25" t="str" cm="1">
        <f t="array" ref="AH104">IF(SUMPRODUCT(--(NOT(ISERR(SEARCH({"File","Group","Logon","Schedule","User","Registry","Active","Application"},AC104)))))&gt;0,"1","0")</f>
        <v>0</v>
      </c>
      <c r="AI104" s="25">
        <f>IF(AH104="1",'TOP 10 TECHNIQUES'!C$17,0)</f>
        <v>0</v>
      </c>
      <c r="AJ104" s="25" t="str" cm="1">
        <f t="array" ref="AJ104">IF(SUMPRODUCT(--(NOT(ISERR(SEARCH({"Cloud","Cluster","Container","Image","Instance","Pod","Snapshot","Volume"},AC104)))))&gt;0,"1","0")</f>
        <v>0</v>
      </c>
      <c r="AK104" s="25">
        <f>IF(AJ104="1",'TOP 10 TECHNIQUES'!C$18,0)</f>
        <v>0</v>
      </c>
      <c r="AL104" s="25" t="str" cm="1">
        <f t="array" ref="AL104">IF(SUMPRODUCT(--(NOT(ISERR(SEARCH({"Drive","Firmware","Host","Kernel"},AC104)))))&gt;0,"1","0")</f>
        <v>0</v>
      </c>
      <c r="AM104" s="25">
        <f>IF(AL104="1",'TOP 10 TECHNIQUES'!C$19,0)</f>
        <v>0</v>
      </c>
      <c r="AN104" s="60">
        <v>3</v>
      </c>
      <c r="AO104" s="51">
        <v>1</v>
      </c>
      <c r="AP104" s="25">
        <f>parameters!$J$21*Table1[[#This Row],[TAT Utility]]+parameters!$J$22*Table1[[#This Row],[Count Utility]]</f>
        <v>0.14621872119047619</v>
      </c>
      <c r="AQ104" s="25">
        <f>(Table1[[#This Row],[Total Top Att&amp;ck Score ]]-parameters!$D$19)/(parameters!$D$20-parameters!$D$19)</f>
        <v>0.15406240396825399</v>
      </c>
      <c r="AR104" s="25">
        <f>IF(Table1[[#This Row],[TAT Utility (unclipped)]]&gt;1,1, IF(Table1[[#This Row],[TAT Utility (unclipped)]]&lt;0,0, Table1[[#This Row],[TAT Utility (unclipped)]]) )</f>
        <v>0.15406240396825399</v>
      </c>
      <c r="AS104" s="25">
        <f>(Table1[[#This Row],[Ransomware (Total '# of ATT&amp;CK Observations)]]-parameters!$D$21)/(parameters!$D$22-parameters!$D$21)</f>
        <v>0.14285714285714285</v>
      </c>
      <c r="AT104" s="25">
        <f>IF(Table1[[#This Row],[Count Utility (unclipped)]]&gt;1,1, IF(Table1[[#This Row],[Count Utility (unclipped)]]&lt;0,0, Table1[[#This Row],[Count Utility (unclipped)]]) )</f>
        <v>0.14285714285714285</v>
      </c>
      <c r="AU1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5" spans="1:47" ht="32" x14ac:dyDescent="0.2">
      <c r="A105" s="25">
        <f>parameters!$J$21*Table1[[#This Row],[TAT Utility]]+parameters!$J$22*Table1[[#This Row],[Count Utility]]</f>
        <v>9.4161466823333331E-2</v>
      </c>
      <c r="B105" s="25">
        <f t="shared" si="1"/>
        <v>0.60828133490000003</v>
      </c>
      <c r="C105" s="25" t="s">
        <v>501</v>
      </c>
      <c r="D105" s="25" t="s">
        <v>502</v>
      </c>
      <c r="E105" s="25" t="s">
        <v>89</v>
      </c>
      <c r="F105" s="51">
        <v>1</v>
      </c>
      <c r="G105" s="51">
        <v>1</v>
      </c>
      <c r="H105" s="25">
        <f>parameters!$J$10*Table1[[#This Row],[Before Utility]]+parameters!$J$11*Table1[[#This Row],[After Utility]]</f>
        <v>0.1</v>
      </c>
      <c r="I105">
        <f>(Table1[[#This Row],[Num. TID Before]]-parameters!$D$8)/(parameters!$D$9-parameters!$D$8)</f>
        <v>0.1</v>
      </c>
      <c r="J105">
        <f>IF(Table1[[#This Row],[Before Utility (unclipped)]]&gt;1,1, IF(Table1[[#This Row],[Before Utility (unclipped)]]&lt;0,0, Table1[[#This Row],[Before Utility (unclipped)]]))</f>
        <v>0.1</v>
      </c>
      <c r="K105">
        <f>(Table1[[#This Row],[Num. TID After]]-parameters!$D$10)/(parameters!$D$11-parameters!$D$10)</f>
        <v>0.1</v>
      </c>
      <c r="L105">
        <f>IF(Table1[[#This Row],[After Utility (unclipped)]]&gt;1,1, IF(Table1[[#This Row],[After Utility (unclipped)]]&lt;0,0, Table1[[#This Row],[After Utility (unclipped)]]))</f>
        <v>0.1</v>
      </c>
      <c r="M105" s="44">
        <v>2.1153E-4</v>
      </c>
      <c r="N105" s="51">
        <v>0</v>
      </c>
      <c r="O105" s="51">
        <v>0</v>
      </c>
      <c r="P105" s="51">
        <v>0</v>
      </c>
      <c r="Q105" s="51">
        <v>1</v>
      </c>
      <c r="R105" s="52" t="s">
        <v>503</v>
      </c>
      <c r="S105" s="51">
        <v>18</v>
      </c>
      <c r="T105" s="52" t="s">
        <v>504</v>
      </c>
      <c r="U105" s="51">
        <v>19</v>
      </c>
      <c r="V105" s="25">
        <f>parameters!$J$4*Table1[[#This Row],[Mitigations Utility]] + parameters!$J$5*Table1[[#This Row],[Detections Utility]]</f>
        <v>0.35714285714285715</v>
      </c>
      <c r="W105">
        <f>SUM(Table1[[#This Row],[Num. 800-53 (r5)]],Table1[[#This Row],[Num. CIS Controls]])</f>
        <v>37</v>
      </c>
      <c r="X105">
        <f>(Table1[[#This Row],[Total Mitigations]]-parameters!$D$2)/(parameters!$D$3-parameters!$D$2)</f>
        <v>0.67272727272727273</v>
      </c>
      <c r="Y105">
        <f>IF(Table1[[#This Row],[Mitigations Utility (unclipped)]]&gt;1,1, IF(Table1[[#This Row],[Mitigations Utility (unclipped)]]&lt;0,0, Table1[[#This Row],[Mitigations Utility (unclipped)]]) )</f>
        <v>0.67272727272727273</v>
      </c>
      <c r="Z105">
        <f>SUM(Table1[[#This Row],[Num. CAR]:[Num. Splunk]])</f>
        <v>1</v>
      </c>
      <c r="AA105">
        <f>(Table1[[#This Row],[Total Detections]]-parameters!$D$4)/(parameters!$D$5-parameters!$D$4)</f>
        <v>0.01</v>
      </c>
      <c r="AB105">
        <f>IF(Table1[[#This Row],[Detections Utility (unclipped)]]&gt;1,1, IF(Table1[[#This Row],[Detections Utility (unclipped)]]&lt;0,0, Table1[[#This Row],[Detections Utility (unclipped)]]) )</f>
        <v>0.01</v>
      </c>
      <c r="AC105" s="29" t="s">
        <v>505</v>
      </c>
      <c r="AD105" s="25" t="str" cm="1">
        <f t="array" ref="AD105">IF(SUMPRODUCT(--(NOT(ISERR(SEARCH({"Process","Command","Script","WMI","Module","Pipe","Service"},AC105)))))&gt;0,"1","0")</f>
        <v>1</v>
      </c>
      <c r="AE105" s="25">
        <f>IF(AD105="1",'TOP 10 TECHNIQUES'!C$15,0)</f>
        <v>0.19800000000000001</v>
      </c>
      <c r="AF105" s="25" t="str" cm="1">
        <f t="array" ref="AF105">IF(SUMPRODUCT(--(NOT(ISERR(SEARCH({"Network","Firewall"},AC105)))))&gt;0,"1","0")</f>
        <v>0</v>
      </c>
      <c r="AG105" s="25">
        <f>IF(AF105="1",'TOP 10 TECHNIQUES'!C$16,0)</f>
        <v>0</v>
      </c>
      <c r="AH105" s="25" t="str" cm="1">
        <f t="array" ref="AH105">IF(SUMPRODUCT(--(NOT(ISERR(SEARCH({"File","Group","Logon","Schedule","User","Registry","Active","Application"},AC105)))))&gt;0,"1","0")</f>
        <v>1</v>
      </c>
      <c r="AI105" s="25">
        <f>IF(AH105="1",'TOP 10 TECHNIQUES'!C$17,0)</f>
        <v>0.13200000000000001</v>
      </c>
      <c r="AJ105" s="25" t="str" cm="1">
        <f t="array" ref="AJ105">IF(SUMPRODUCT(--(NOT(ISERR(SEARCH({"Cloud","Cluster","Container","Image","Instance","Pod","Snapshot","Volume"},AC105)))))&gt;0,"1","0")</f>
        <v>0</v>
      </c>
      <c r="AK105" s="25">
        <f>IF(AJ105="1",'TOP 10 TECHNIQUES'!C$18,0)</f>
        <v>0</v>
      </c>
      <c r="AL105" s="25" t="str" cm="1">
        <f t="array" ref="AL105">IF(SUMPRODUCT(--(NOT(ISERR(SEARCH({"Drive","Firmware","Host","Kernel"},AC105)))))&gt;0,"1","0")</f>
        <v>0</v>
      </c>
      <c r="AM105" s="25">
        <f>IF(AL105="1",'TOP 10 TECHNIQUES'!C$19,0)</f>
        <v>0</v>
      </c>
      <c r="AN105" s="60">
        <v>1</v>
      </c>
      <c r="AO105" s="51">
        <v>1</v>
      </c>
      <c r="AP105" s="25">
        <f>parameters!$J$21*Table1[[#This Row],[TAT Utility]]+parameters!$J$22*Table1[[#This Row],[Count Utility]]</f>
        <v>9.4161466823333331E-2</v>
      </c>
      <c r="AQ105" s="25">
        <f>(Table1[[#This Row],[Total Top Att&amp;ck Score ]]-parameters!$D$19)/(parameters!$D$20-parameters!$D$19)</f>
        <v>0.20276044496666668</v>
      </c>
      <c r="AR105" s="25">
        <f>IF(Table1[[#This Row],[TAT Utility (unclipped)]]&gt;1,1, IF(Table1[[#This Row],[TAT Utility (unclipped)]]&lt;0,0, Table1[[#This Row],[TAT Utility (unclipped)]]) )</f>
        <v>0.20276044496666668</v>
      </c>
      <c r="AS105" s="25">
        <f>(Table1[[#This Row],[Ransomware (Total '# of ATT&amp;CK Observations)]]-parameters!$D$21)/(parameters!$D$22-parameters!$D$21)</f>
        <v>4.7619047619047616E-2</v>
      </c>
      <c r="AT105" s="25">
        <f>IF(Table1[[#This Row],[Count Utility (unclipped)]]&gt;1,1, IF(Table1[[#This Row],[Count Utility (unclipped)]]&lt;0,0, Table1[[#This Row],[Count Utility (unclipped)]]) )</f>
        <v>4.7619047619047616E-2</v>
      </c>
      <c r="AU1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6" spans="1:47" ht="64" x14ac:dyDescent="0.2">
      <c r="A106" s="25">
        <f>parameters!$J$21*Table1[[#This Row],[TAT Utility]]+parameters!$J$22*Table1[[#This Row],[Count Utility]]</f>
        <v>5.1728133490000001E-2</v>
      </c>
      <c r="B106" s="25">
        <f t="shared" si="1"/>
        <v>0.18394800156666669</v>
      </c>
      <c r="C106" s="25" t="s">
        <v>506</v>
      </c>
      <c r="D106" s="25" t="s">
        <v>507</v>
      </c>
      <c r="E106" s="25" t="s">
        <v>89</v>
      </c>
      <c r="F106" s="51">
        <v>1</v>
      </c>
      <c r="G106" s="51">
        <v>1</v>
      </c>
      <c r="H106" s="25">
        <f>parameters!$J$10*Table1[[#This Row],[Before Utility]]+parameters!$J$11*Table1[[#This Row],[After Utility]]</f>
        <v>0.1</v>
      </c>
      <c r="I106">
        <f>(Table1[[#This Row],[Num. TID Before]]-parameters!$D$8)/(parameters!$D$9-parameters!$D$8)</f>
        <v>0.1</v>
      </c>
      <c r="J106">
        <f>IF(Table1[[#This Row],[Before Utility (unclipped)]]&gt;1,1, IF(Table1[[#This Row],[Before Utility (unclipped)]]&lt;0,0, Table1[[#This Row],[Before Utility (unclipped)]]))</f>
        <v>0.1</v>
      </c>
      <c r="K106">
        <f>(Table1[[#This Row],[Num. TID After]]-parameters!$D$10)/(parameters!$D$11-parameters!$D$10)</f>
        <v>0.1</v>
      </c>
      <c r="L106">
        <f>IF(Table1[[#This Row],[After Utility (unclipped)]]&gt;1,1, IF(Table1[[#This Row],[After Utility (unclipped)]]&lt;0,0, Table1[[#This Row],[After Utility (unclipped)]]))</f>
        <v>0.1</v>
      </c>
      <c r="M106" s="44">
        <v>2.1153E-4</v>
      </c>
      <c r="N106" s="51">
        <v>0</v>
      </c>
      <c r="O106" s="51">
        <v>5</v>
      </c>
      <c r="P106" s="51">
        <v>1</v>
      </c>
      <c r="Q106" s="51">
        <v>2</v>
      </c>
      <c r="R106" s="51"/>
      <c r="S106" s="51">
        <v>0</v>
      </c>
      <c r="T106" s="51"/>
      <c r="U106" s="51">
        <v>0</v>
      </c>
      <c r="V106" s="25">
        <f>parameters!$J$4*Table1[[#This Row],[Mitigations Utility]] + parameters!$J$5*Table1[[#This Row],[Detections Utility]]</f>
        <v>3.8095238095238092E-2</v>
      </c>
      <c r="W106">
        <f>SUM(Table1[[#This Row],[Num. 800-53 (r5)]],Table1[[#This Row],[Num. CIS Controls]])</f>
        <v>0</v>
      </c>
      <c r="X106">
        <f>(Table1[[#This Row],[Total Mitigations]]-parameters!$D$2)/(parameters!$D$3-parameters!$D$2)</f>
        <v>0</v>
      </c>
      <c r="Y106">
        <f>IF(Table1[[#This Row],[Mitigations Utility (unclipped)]]&gt;1,1, IF(Table1[[#This Row],[Mitigations Utility (unclipped)]]&lt;0,0, Table1[[#This Row],[Mitigations Utility (unclipped)]]) )</f>
        <v>0</v>
      </c>
      <c r="Z106">
        <f>SUM(Table1[[#This Row],[Num. CAR]:[Num. Splunk]])</f>
        <v>8</v>
      </c>
      <c r="AA106">
        <f>(Table1[[#This Row],[Total Detections]]-parameters!$D$4)/(parameters!$D$5-parameters!$D$4)</f>
        <v>0.08</v>
      </c>
      <c r="AB106">
        <f>IF(Table1[[#This Row],[Detections Utility (unclipped)]]&gt;1,1, IF(Table1[[#This Row],[Detections Utility (unclipped)]]&lt;0,0, Table1[[#This Row],[Detections Utility (unclipped)]]) )</f>
        <v>0.08</v>
      </c>
      <c r="AC106" s="29" t="s">
        <v>508</v>
      </c>
      <c r="AD106" s="25" t="str" cm="1">
        <f t="array" ref="AD106">IF(SUMPRODUCT(--(NOT(ISERR(SEARCH({"Process","Command","Script","WMI","Module","Pipe","Service"},AC106)))))&gt;0,"1","0")</f>
        <v>1</v>
      </c>
      <c r="AE106" s="25">
        <f>IF(AD106="1",'TOP 10 TECHNIQUES'!C$15,0)</f>
        <v>0.19800000000000001</v>
      </c>
      <c r="AF106" s="25" t="str" cm="1">
        <f t="array" ref="AF106">IF(SUMPRODUCT(--(NOT(ISERR(SEARCH({"Network","Firewall"},AC106)))))&gt;0,"1","0")</f>
        <v>1</v>
      </c>
      <c r="AG106" s="25">
        <f>IF(AF106="1",'TOP 10 TECHNIQUES'!C$16,0)</f>
        <v>0</v>
      </c>
      <c r="AH106" s="25" t="str" cm="1">
        <f t="array" ref="AH106">IF(SUMPRODUCT(--(NOT(ISERR(SEARCH({"File","Group","Logon","Schedule","User","Registry","Active","Application"},AC106)))))&gt;0,"1","0")</f>
        <v>1</v>
      </c>
      <c r="AI106" s="25">
        <f>IF(AH106="1",'TOP 10 TECHNIQUES'!C$17,0)</f>
        <v>0.13200000000000001</v>
      </c>
      <c r="AJ106" s="25" t="str" cm="1">
        <f t="array" ref="AJ106">IF(SUMPRODUCT(--(NOT(ISERR(SEARCH({"Cloud","Cluster","Container","Image","Instance","Pod","Snapshot","Volume"},AC106)))))&gt;0,"1","0")</f>
        <v>0</v>
      </c>
      <c r="AK106" s="25">
        <f>IF(AJ106="1",'TOP 10 TECHNIQUES'!C$18,0)</f>
        <v>0</v>
      </c>
      <c r="AL106" s="25" t="str" cm="1">
        <f t="array" ref="AL106">IF(SUMPRODUCT(--(NOT(ISERR(SEARCH({"Drive","Firmware","Host","Kernel"},AC106)))))&gt;0,"1","0")</f>
        <v>0</v>
      </c>
      <c r="AM106" s="25">
        <f>IF(AL106="1",'TOP 10 TECHNIQUES'!C$19,0)</f>
        <v>0</v>
      </c>
      <c r="AN106" s="58">
        <v>1</v>
      </c>
      <c r="AO106" s="51">
        <v>1</v>
      </c>
      <c r="AP106" s="25">
        <f>parameters!$J$21*Table1[[#This Row],[TAT Utility]]+parameters!$J$22*Table1[[#This Row],[Count Utility]]</f>
        <v>5.1728133490000001E-2</v>
      </c>
      <c r="AQ106" s="25">
        <f>(Table1[[#This Row],[Total Top Att&amp;ck Score ]]-parameters!$D$19)/(parameters!$D$20-parameters!$D$19)</f>
        <v>6.1316000522222226E-2</v>
      </c>
      <c r="AR106" s="25">
        <f>IF(Table1[[#This Row],[TAT Utility (unclipped)]]&gt;1,1, IF(Table1[[#This Row],[TAT Utility (unclipped)]]&lt;0,0, Table1[[#This Row],[TAT Utility (unclipped)]]) )</f>
        <v>6.1316000522222226E-2</v>
      </c>
      <c r="AS106" s="25">
        <f>(Table1[[#This Row],[Ransomware (Total '# of ATT&amp;CK Observations)]]-parameters!$D$21)/(parameters!$D$22-parameters!$D$21)</f>
        <v>4.7619047619047616E-2</v>
      </c>
      <c r="AT106" s="25">
        <f>IF(Table1[[#This Row],[Count Utility (unclipped)]]&gt;1,1, IF(Table1[[#This Row],[Count Utility (unclipped)]]&lt;0,0, Table1[[#This Row],[Count Utility (unclipped)]]) )</f>
        <v>4.7619047619047616E-2</v>
      </c>
      <c r="AU1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7" spans="1:47" x14ac:dyDescent="0.2">
      <c r="A107" s="25">
        <f>parameters!$J$21*Table1[[#This Row],[TAT Utility]]+parameters!$J$22*Table1[[#This Row],[Count Utility]]</f>
        <v>3.4298406285714289E-2</v>
      </c>
      <c r="B107" s="25">
        <f t="shared" si="1"/>
        <v>0.34298406285714289</v>
      </c>
      <c r="C107" s="25" t="s">
        <v>509</v>
      </c>
      <c r="D107" s="25" t="s">
        <v>510</v>
      </c>
      <c r="E107" s="25" t="s">
        <v>89</v>
      </c>
      <c r="F107" s="51">
        <v>1</v>
      </c>
      <c r="G107" s="51">
        <v>1</v>
      </c>
      <c r="H107" s="25">
        <f>parameters!$J$10*Table1[[#This Row],[Before Utility]]+parameters!$J$11*Table1[[#This Row],[After Utility]]</f>
        <v>0.1</v>
      </c>
      <c r="I107">
        <f>(Table1[[#This Row],[Num. TID Before]]-parameters!$D$8)/(parameters!$D$9-parameters!$D$8)</f>
        <v>0.1</v>
      </c>
      <c r="J107">
        <f>IF(Table1[[#This Row],[Before Utility (unclipped)]]&gt;1,1, IF(Table1[[#This Row],[Before Utility (unclipped)]]&lt;0,0, Table1[[#This Row],[Before Utility (unclipped)]]))</f>
        <v>0.1</v>
      </c>
      <c r="K107">
        <f>(Table1[[#This Row],[Num. TID After]]-parameters!$D$10)/(parameters!$D$11-parameters!$D$10)</f>
        <v>0.1</v>
      </c>
      <c r="L107">
        <f>IF(Table1[[#This Row],[After Utility (unclipped)]]&gt;1,1, IF(Table1[[#This Row],[After Utility (unclipped)]]&lt;0,0, Table1[[#This Row],[After Utility (unclipped)]]))</f>
        <v>0.1</v>
      </c>
      <c r="M107" s="44">
        <v>1.2692000000000001E-4</v>
      </c>
      <c r="N107" s="51">
        <v>0</v>
      </c>
      <c r="O107" s="51">
        <v>0</v>
      </c>
      <c r="P107" s="51">
        <v>0</v>
      </c>
      <c r="Q107" s="51">
        <v>1</v>
      </c>
      <c r="R107" s="52" t="s">
        <v>511</v>
      </c>
      <c r="S107" s="51">
        <v>9</v>
      </c>
      <c r="T107" s="52" t="s">
        <v>512</v>
      </c>
      <c r="U107" s="51">
        <v>16</v>
      </c>
      <c r="V107" s="25">
        <f>parameters!$J$4*Table1[[#This Row],[Mitigations Utility]] + parameters!$J$5*Table1[[#This Row],[Detections Utility]]</f>
        <v>0.24285714285714288</v>
      </c>
      <c r="W107">
        <f>SUM(Table1[[#This Row],[Num. 800-53 (r5)]],Table1[[#This Row],[Num. CIS Controls]])</f>
        <v>25</v>
      </c>
      <c r="X107">
        <f>(Table1[[#This Row],[Total Mitigations]]-parameters!$D$2)/(parameters!$D$3-parameters!$D$2)</f>
        <v>0.45454545454545453</v>
      </c>
      <c r="Y107">
        <f>IF(Table1[[#This Row],[Mitigations Utility (unclipped)]]&gt;1,1, IF(Table1[[#This Row],[Mitigations Utility (unclipped)]]&lt;0,0, Table1[[#This Row],[Mitigations Utility (unclipped)]]) )</f>
        <v>0.45454545454545453</v>
      </c>
      <c r="Z107">
        <f>SUM(Table1[[#This Row],[Num. CAR]:[Num. Splunk]])</f>
        <v>1</v>
      </c>
      <c r="AA107">
        <f>(Table1[[#This Row],[Total Detections]]-parameters!$D$4)/(parameters!$D$5-parameters!$D$4)</f>
        <v>0.01</v>
      </c>
      <c r="AB107">
        <f>IF(Table1[[#This Row],[Detections Utility (unclipped)]]&gt;1,1, IF(Table1[[#This Row],[Detections Utility (unclipped)]]&lt;0,0, Table1[[#This Row],[Detections Utility (unclipped)]]) )</f>
        <v>0.01</v>
      </c>
      <c r="AC107" s="29" t="s">
        <v>513</v>
      </c>
      <c r="AD107" s="25" t="str" cm="1">
        <f t="array" ref="AD107">IF(SUMPRODUCT(--(NOT(ISERR(SEARCH({"Process","Command","Script","WMI","Module","Pipe","Service"},AC107)))))&gt;0,"1","0")</f>
        <v>0</v>
      </c>
      <c r="AE107" s="25">
        <f>IF(AD107="1",'TOP 10 TECHNIQUES'!C$15,0)</f>
        <v>0</v>
      </c>
      <c r="AF107" s="25" t="str" cm="1">
        <f t="array" ref="AF107">IF(SUMPRODUCT(--(NOT(ISERR(SEARCH({"Network","Firewall"},AC107)))))&gt;0,"1","0")</f>
        <v>0</v>
      </c>
      <c r="AG107" s="25">
        <f>IF(AF107="1",'TOP 10 TECHNIQUES'!C$16,0)</f>
        <v>0</v>
      </c>
      <c r="AH107" s="25" t="str" cm="1">
        <f t="array" ref="AH107">IF(SUMPRODUCT(--(NOT(ISERR(SEARCH({"File","Group","Logon","Schedule","User","Registry","Active","Application"},AC107)))))&gt;0,"1","0")</f>
        <v>0</v>
      </c>
      <c r="AI107" s="25">
        <f>IF(AH107="1",'TOP 10 TECHNIQUES'!C$17,0)</f>
        <v>0</v>
      </c>
      <c r="AJ107" s="25" t="str" cm="1">
        <f t="array" ref="AJ107">IF(SUMPRODUCT(--(NOT(ISERR(SEARCH({"Cloud","Cluster","Container","Image","Instance","Pod","Snapshot","Volume"},AC107)))))&gt;0,"1","0")</f>
        <v>0</v>
      </c>
      <c r="AK107" s="25">
        <f>IF(AJ107="1",'TOP 10 TECHNIQUES'!C$18,0)</f>
        <v>0</v>
      </c>
      <c r="AL107" s="25" t="str" cm="1">
        <f t="array" ref="AL107">IF(SUMPRODUCT(--(NOT(ISERR(SEARCH({"Drive","Firmware","Host","Kernel"},AC107)))))&gt;0,"1","0")</f>
        <v>1</v>
      </c>
      <c r="AM107" s="25">
        <f>IF(AL107="1",'TOP 10 TECHNIQUES'!C$19,0)</f>
        <v>0</v>
      </c>
      <c r="AN107" s="52">
        <v>0</v>
      </c>
      <c r="AO107" s="51">
        <v>0</v>
      </c>
      <c r="AP107" s="25">
        <f>parameters!$J$21*Table1[[#This Row],[TAT Utility]]+parameters!$J$22*Table1[[#This Row],[Count Utility]]</f>
        <v>3.4298406285714289E-2</v>
      </c>
      <c r="AQ107" s="25">
        <f>(Table1[[#This Row],[Total Top Att&amp;ck Score ]]-parameters!$D$19)/(parameters!$D$20-parameters!$D$19)</f>
        <v>0.11432802095238097</v>
      </c>
      <c r="AR107" s="25">
        <f>IF(Table1[[#This Row],[TAT Utility (unclipped)]]&gt;1,1, IF(Table1[[#This Row],[TAT Utility (unclipped)]]&lt;0,0, Table1[[#This Row],[TAT Utility (unclipped)]]) )</f>
        <v>0.11432802095238097</v>
      </c>
      <c r="AS107" s="25">
        <f>(Table1[[#This Row],[Ransomware (Total '# of ATT&amp;CK Observations)]]-parameters!$D$21)/(parameters!$D$22-parameters!$D$21)</f>
        <v>0</v>
      </c>
      <c r="AT107" s="25">
        <f>IF(Table1[[#This Row],[Count Utility (unclipped)]]&gt;1,1, IF(Table1[[#This Row],[Count Utility (unclipped)]]&lt;0,0, Table1[[#This Row],[Count Utility (unclipped)]]) )</f>
        <v>0</v>
      </c>
      <c r="AU1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8" spans="1:47" ht="32" x14ac:dyDescent="0.2">
      <c r="A108" s="25">
        <f>parameters!$J$21*Table1[[#This Row],[TAT Utility]]+parameters!$J$22*Table1[[#This Row],[Count Utility]]</f>
        <v>0.16358354702666669</v>
      </c>
      <c r="B108" s="25">
        <f t="shared" si="1"/>
        <v>0.96916880360000024</v>
      </c>
      <c r="C108" s="25" t="s">
        <v>514</v>
      </c>
      <c r="D108" s="25" t="s">
        <v>515</v>
      </c>
      <c r="E108" s="25" t="s">
        <v>89</v>
      </c>
      <c r="F108" s="51">
        <v>8</v>
      </c>
      <c r="G108" s="51">
        <v>2</v>
      </c>
      <c r="H108" s="25">
        <f>parameters!$J$10*Table1[[#This Row],[Before Utility]]+parameters!$J$11*Table1[[#This Row],[After Utility]]</f>
        <v>0.5</v>
      </c>
      <c r="I108">
        <f>(Table1[[#This Row],[Num. TID Before]]-parameters!$D$8)/(parameters!$D$9-parameters!$D$8)</f>
        <v>0.8</v>
      </c>
      <c r="J108">
        <f>IF(Table1[[#This Row],[Before Utility (unclipped)]]&gt;1,1, IF(Table1[[#This Row],[Before Utility (unclipped)]]&lt;0,0, Table1[[#This Row],[Before Utility (unclipped)]]))</f>
        <v>0.8</v>
      </c>
      <c r="K108">
        <f>(Table1[[#This Row],[Num. TID After]]-parameters!$D$10)/(parameters!$D$11-parameters!$D$10)</f>
        <v>0.2</v>
      </c>
      <c r="L108">
        <f>IF(Table1[[#This Row],[After Utility (unclipped)]]&gt;1,1, IF(Table1[[#This Row],[After Utility (unclipped)]]&lt;0,0, Table1[[#This Row],[After Utility (unclipped)]]))</f>
        <v>0.2</v>
      </c>
      <c r="M108" s="44">
        <v>1.2692000000000001E-4</v>
      </c>
      <c r="N108" s="51">
        <v>3</v>
      </c>
      <c r="O108" s="51">
        <v>2</v>
      </c>
      <c r="P108" s="51">
        <v>1</v>
      </c>
      <c r="Q108" s="51">
        <v>0</v>
      </c>
      <c r="R108" s="52" t="s">
        <v>516</v>
      </c>
      <c r="S108" s="51">
        <v>10</v>
      </c>
      <c r="T108" s="52" t="s">
        <v>140</v>
      </c>
      <c r="U108" s="51">
        <v>11</v>
      </c>
      <c r="V108" s="25">
        <f>parameters!$J$4*Table1[[#This Row],[Mitigations Utility]] + parameters!$J$5*Table1[[#This Row],[Detections Utility]]</f>
        <v>0.22857142857142859</v>
      </c>
      <c r="W108">
        <f>SUM(Table1[[#This Row],[Num. 800-53 (r5)]],Table1[[#This Row],[Num. CIS Controls]])</f>
        <v>21</v>
      </c>
      <c r="X108">
        <f>(Table1[[#This Row],[Total Mitigations]]-parameters!$D$2)/(parameters!$D$3-parameters!$D$2)</f>
        <v>0.38181818181818183</v>
      </c>
      <c r="Y108">
        <f>IF(Table1[[#This Row],[Mitigations Utility (unclipped)]]&gt;1,1, IF(Table1[[#This Row],[Mitigations Utility (unclipped)]]&lt;0,0, Table1[[#This Row],[Mitigations Utility (unclipped)]]) )</f>
        <v>0.38181818181818183</v>
      </c>
      <c r="Z108">
        <f>SUM(Table1[[#This Row],[Num. CAR]:[Num. Splunk]])</f>
        <v>6</v>
      </c>
      <c r="AA108">
        <f>(Table1[[#This Row],[Total Detections]]-parameters!$D$4)/(parameters!$D$5-parameters!$D$4)</f>
        <v>0.06</v>
      </c>
      <c r="AB108">
        <f>IF(Table1[[#This Row],[Detections Utility (unclipped)]]&gt;1,1, IF(Table1[[#This Row],[Detections Utility (unclipped)]]&lt;0,0, Table1[[#This Row],[Detections Utility (unclipped)]]) )</f>
        <v>0.06</v>
      </c>
      <c r="AC108" s="29" t="s">
        <v>256</v>
      </c>
      <c r="AD108" s="25" t="str" cm="1">
        <f t="array" ref="AD108">IF(SUMPRODUCT(--(NOT(ISERR(SEARCH({"Process","Command","Script","WMI","Module","Pipe","Service"},AC108)))))&gt;0,"1","0")</f>
        <v>1</v>
      </c>
      <c r="AE108" s="25">
        <f>IF(AD108="1",'TOP 10 TECHNIQUES'!C$15,0)</f>
        <v>0.19800000000000001</v>
      </c>
      <c r="AF108" s="25" t="str" cm="1">
        <f t="array" ref="AF108">IF(SUMPRODUCT(--(NOT(ISERR(SEARCH({"Network","Firewall"},AC108)))))&gt;0,"1","0")</f>
        <v>0</v>
      </c>
      <c r="AG108" s="25">
        <f>IF(AF108="1",'TOP 10 TECHNIQUES'!C$16,0)</f>
        <v>0</v>
      </c>
      <c r="AH108" s="25" t="str" cm="1">
        <f t="array" ref="AH108">IF(SUMPRODUCT(--(NOT(ISERR(SEARCH({"File","Group","Logon","Schedule","User","Registry","Active","Application"},AC108)))))&gt;0,"1","0")</f>
        <v>1</v>
      </c>
      <c r="AI108" s="25">
        <f>IF(AH108="1",'TOP 10 TECHNIQUES'!C$17,0)</f>
        <v>0.13200000000000001</v>
      </c>
      <c r="AJ108" s="25" t="str" cm="1">
        <f t="array" ref="AJ108">IF(SUMPRODUCT(--(NOT(ISERR(SEARCH({"Cloud","Cluster","Container","Image","Instance","Pod","Snapshot","Volume"},AC108)))))&gt;0,"1","0")</f>
        <v>0</v>
      </c>
      <c r="AK108" s="25">
        <f>IF(AJ108="1",'TOP 10 TECHNIQUES'!C$18,0)</f>
        <v>0</v>
      </c>
      <c r="AL108" s="25" t="str" cm="1">
        <f t="array" ref="AL108">IF(SUMPRODUCT(--(NOT(ISERR(SEARCH({"Drive","Firmware","Host","Kernel"},AC108)))))&gt;0,"1","0")</f>
        <v>0</v>
      </c>
      <c r="AM108" s="25">
        <f>IF(AL108="1",'TOP 10 TECHNIQUES'!C$19,0)</f>
        <v>0</v>
      </c>
      <c r="AN108" s="52">
        <v>2</v>
      </c>
      <c r="AO108" s="51">
        <v>1</v>
      </c>
      <c r="AP108" s="25">
        <f>parameters!$J$21*Table1[[#This Row],[TAT Utility]]+parameters!$J$22*Table1[[#This Row],[Count Utility]]</f>
        <v>0.16358354702666669</v>
      </c>
      <c r="AQ108" s="25">
        <f>(Table1[[#This Row],[Total Top Att&amp;ck Score ]]-parameters!$D$19)/(parameters!$D$20-parameters!$D$19)</f>
        <v>0.32305626786666675</v>
      </c>
      <c r="AR108" s="25">
        <f>IF(Table1[[#This Row],[TAT Utility (unclipped)]]&gt;1,1, IF(Table1[[#This Row],[TAT Utility (unclipped)]]&lt;0,0, Table1[[#This Row],[TAT Utility (unclipped)]]) )</f>
        <v>0.32305626786666675</v>
      </c>
      <c r="AS108" s="25">
        <f>(Table1[[#This Row],[Ransomware (Total '# of ATT&amp;CK Observations)]]-parameters!$D$21)/(parameters!$D$22-parameters!$D$21)</f>
        <v>9.5238095238095233E-2</v>
      </c>
      <c r="AT108" s="25">
        <f>IF(Table1[[#This Row],[Count Utility (unclipped)]]&gt;1,1, IF(Table1[[#This Row],[Count Utility (unclipped)]]&lt;0,0, Table1[[#This Row],[Count Utility (unclipped)]]) )</f>
        <v>9.5238095238095233E-2</v>
      </c>
      <c r="AU1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9" spans="1:47" ht="32" x14ac:dyDescent="0.2">
      <c r="A109" s="25">
        <f>parameters!$J$21*Table1[[#This Row],[TAT Utility]]+parameters!$J$22*Table1[[#This Row],[Count Utility]]</f>
        <v>3.3266880360000008E-2</v>
      </c>
      <c r="B109" s="25">
        <f t="shared" si="1"/>
        <v>0.33266880360000006</v>
      </c>
      <c r="C109" s="25" t="s">
        <v>517</v>
      </c>
      <c r="D109" s="25" t="s">
        <v>518</v>
      </c>
      <c r="E109" s="25" t="s">
        <v>89</v>
      </c>
      <c r="F109" s="51">
        <v>1</v>
      </c>
      <c r="G109" s="51">
        <v>2</v>
      </c>
      <c r="H109" s="25">
        <f>parameters!$J$10*Table1[[#This Row],[Before Utility]]+parameters!$J$11*Table1[[#This Row],[After Utility]]</f>
        <v>0.15000000000000002</v>
      </c>
      <c r="I109">
        <f>(Table1[[#This Row],[Num. TID Before]]-parameters!$D$8)/(parameters!$D$9-parameters!$D$8)</f>
        <v>0.1</v>
      </c>
      <c r="J109">
        <f>IF(Table1[[#This Row],[Before Utility (unclipped)]]&gt;1,1, IF(Table1[[#This Row],[Before Utility (unclipped)]]&lt;0,0, Table1[[#This Row],[Before Utility (unclipped)]]))</f>
        <v>0.1</v>
      </c>
      <c r="K109">
        <f>(Table1[[#This Row],[Num. TID After]]-parameters!$D$10)/(parameters!$D$11-parameters!$D$10)</f>
        <v>0.2</v>
      </c>
      <c r="L109">
        <f>IF(Table1[[#This Row],[After Utility (unclipped)]]&gt;1,1, IF(Table1[[#This Row],[After Utility (unclipped)]]&lt;0,0, Table1[[#This Row],[After Utility (unclipped)]]))</f>
        <v>0.2</v>
      </c>
      <c r="M109" s="44">
        <v>1.2692000000000001E-4</v>
      </c>
      <c r="N109" s="51">
        <v>0</v>
      </c>
      <c r="O109" s="51">
        <v>1</v>
      </c>
      <c r="P109" s="51">
        <v>0</v>
      </c>
      <c r="Q109" s="51">
        <v>0</v>
      </c>
      <c r="R109" s="52" t="s">
        <v>156</v>
      </c>
      <c r="S109" s="51">
        <v>2</v>
      </c>
      <c r="T109" s="51" t="s">
        <v>157</v>
      </c>
      <c r="U109" s="51">
        <v>8</v>
      </c>
      <c r="V109" s="25">
        <f>parameters!$J$4*Table1[[#This Row],[Mitigations Utility]] + parameters!$J$5*Table1[[#This Row],[Detections Utility]]</f>
        <v>0.1</v>
      </c>
      <c r="W109">
        <f>SUM(Table1[[#This Row],[Num. 800-53 (r5)]],Table1[[#This Row],[Num. CIS Controls]])</f>
        <v>10</v>
      </c>
      <c r="X109">
        <f>(Table1[[#This Row],[Total Mitigations]]-parameters!$D$2)/(parameters!$D$3-parameters!$D$2)</f>
        <v>0.18181818181818182</v>
      </c>
      <c r="Y109">
        <f>IF(Table1[[#This Row],[Mitigations Utility (unclipped)]]&gt;1,1, IF(Table1[[#This Row],[Mitigations Utility (unclipped)]]&lt;0,0, Table1[[#This Row],[Mitigations Utility (unclipped)]]) )</f>
        <v>0.18181818181818182</v>
      </c>
      <c r="Z109">
        <f>SUM(Table1[[#This Row],[Num. CAR]:[Num. Splunk]])</f>
        <v>1</v>
      </c>
      <c r="AA109">
        <f>(Table1[[#This Row],[Total Detections]]-parameters!$D$4)/(parameters!$D$5-parameters!$D$4)</f>
        <v>0.01</v>
      </c>
      <c r="AB109">
        <f>IF(Table1[[#This Row],[Detections Utility (unclipped)]]&gt;1,1, IF(Table1[[#This Row],[Detections Utility (unclipped)]]&lt;0,0, Table1[[#This Row],[Detections Utility (unclipped)]]) )</f>
        <v>0.01</v>
      </c>
      <c r="AC109" s="29" t="s">
        <v>519</v>
      </c>
      <c r="AD109" s="25" t="str" cm="1">
        <f t="array" ref="AD109">IF(SUMPRODUCT(--(NOT(ISERR(SEARCH({"Process","Command","Script","WMI","Module","Pipe","Service"},AC109)))))&gt;0,"1","0")</f>
        <v>1</v>
      </c>
      <c r="AE109" s="25">
        <f>IF(AD109="1",'TOP 10 TECHNIQUES'!C$15,0)</f>
        <v>0.19800000000000001</v>
      </c>
      <c r="AF109" s="25" t="str" cm="1">
        <f t="array" ref="AF109">IF(SUMPRODUCT(--(NOT(ISERR(SEARCH({"Network","Firewall"},AC109)))))&gt;0,"1","0")</f>
        <v>0</v>
      </c>
      <c r="AG109" s="25">
        <f>IF(AF109="1",'TOP 10 TECHNIQUES'!C$16,0)</f>
        <v>0</v>
      </c>
      <c r="AH109" s="25" t="str" cm="1">
        <f t="array" ref="AH109">IF(SUMPRODUCT(--(NOT(ISERR(SEARCH({"File","Group","Logon","Schedule","User","Registry","Active","Application"},AC109)))))&gt;0,"1","0")</f>
        <v>1</v>
      </c>
      <c r="AI109" s="25">
        <f>IF(AH109="1",'TOP 10 TECHNIQUES'!C$17,0)</f>
        <v>0.13200000000000001</v>
      </c>
      <c r="AJ109" s="25" t="str" cm="1">
        <f t="array" ref="AJ109">IF(SUMPRODUCT(--(NOT(ISERR(SEARCH({"Cloud","Cluster","Container","Image","Instance","Pod","Snapshot","Volume"},AC109)))))&gt;0,"1","0")</f>
        <v>0</v>
      </c>
      <c r="AK109" s="25">
        <f>IF(AJ109="1",'TOP 10 TECHNIQUES'!C$18,0)</f>
        <v>0</v>
      </c>
      <c r="AL109" s="25" t="str" cm="1">
        <f t="array" ref="AL109">IF(SUMPRODUCT(--(NOT(ISERR(SEARCH({"Drive","Firmware","Host","Kernel"},AC109)))))&gt;0,"1","0")</f>
        <v>1</v>
      </c>
      <c r="AM109" s="25">
        <f>IF(AL109="1",'TOP 10 TECHNIQUES'!C$19,0)</f>
        <v>0</v>
      </c>
      <c r="AN109" s="52">
        <v>0</v>
      </c>
      <c r="AO109" s="51">
        <v>0</v>
      </c>
      <c r="AP109" s="25">
        <f>parameters!$J$21*Table1[[#This Row],[TAT Utility]]+parameters!$J$22*Table1[[#This Row],[Count Utility]]</f>
        <v>3.3266880360000008E-2</v>
      </c>
      <c r="AQ109" s="25">
        <f>(Table1[[#This Row],[Total Top Att&amp;ck Score ]]-parameters!$D$19)/(parameters!$D$20-parameters!$D$19)</f>
        <v>0.11088960120000002</v>
      </c>
      <c r="AR109" s="25">
        <f>IF(Table1[[#This Row],[TAT Utility (unclipped)]]&gt;1,1, IF(Table1[[#This Row],[TAT Utility (unclipped)]]&lt;0,0, Table1[[#This Row],[TAT Utility (unclipped)]]) )</f>
        <v>0.11088960120000002</v>
      </c>
      <c r="AS109" s="25">
        <f>(Table1[[#This Row],[Ransomware (Total '# of ATT&amp;CK Observations)]]-parameters!$D$21)/(parameters!$D$22-parameters!$D$21)</f>
        <v>0</v>
      </c>
      <c r="AT109" s="25">
        <f>IF(Table1[[#This Row],[Count Utility (unclipped)]]&gt;1,1, IF(Table1[[#This Row],[Count Utility (unclipped)]]&lt;0,0, Table1[[#This Row],[Count Utility (unclipped)]]) )</f>
        <v>0</v>
      </c>
      <c r="AU1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0" spans="1:47" ht="32" x14ac:dyDescent="0.2">
      <c r="A110" s="25">
        <f>parameters!$J$21*Table1[[#This Row],[TAT Utility]]+parameters!$J$22*Table1[[#This Row],[Count Utility]]</f>
        <v>0.16328840168751496</v>
      </c>
      <c r="B110" s="25">
        <f t="shared" si="1"/>
        <v>0.29955068354181646</v>
      </c>
      <c r="C110" s="25" t="s">
        <v>520</v>
      </c>
      <c r="D110" s="25" t="s">
        <v>521</v>
      </c>
      <c r="E110" s="25" t="s">
        <v>89</v>
      </c>
      <c r="F110" s="51">
        <v>1</v>
      </c>
      <c r="G110" s="51">
        <v>0</v>
      </c>
      <c r="H110" s="25">
        <f>parameters!$J$10*Table1[[#This Row],[Before Utility]]+parameters!$J$11*Table1[[#This Row],[After Utility]]</f>
        <v>0.05</v>
      </c>
      <c r="I110">
        <f>(Table1[[#This Row],[Num. TID Before]]-parameters!$D$8)/(parameters!$D$9-parameters!$D$8)</f>
        <v>0.1</v>
      </c>
      <c r="J110">
        <f>IF(Table1[[#This Row],[Before Utility (unclipped)]]&gt;1,1, IF(Table1[[#This Row],[Before Utility (unclipped)]]&lt;0,0, Table1[[#This Row],[Before Utility (unclipped)]]))</f>
        <v>0.1</v>
      </c>
      <c r="K110">
        <f>(Table1[[#This Row],[Num. TID After]]-parameters!$D$10)/(parameters!$D$11-parameters!$D$10)</f>
        <v>0</v>
      </c>
      <c r="L110">
        <f>IF(Table1[[#This Row],[After Utility (unclipped)]]&gt;1,1, IF(Table1[[#This Row],[After Utility (unclipped)]]&lt;0,0, Table1[[#This Row],[After Utility (unclipped)]]))</f>
        <v>0</v>
      </c>
      <c r="M110" s="45">
        <v>4.2306796174037598E-5</v>
      </c>
      <c r="N110" s="51">
        <v>0</v>
      </c>
      <c r="O110" s="51">
        <v>4</v>
      </c>
      <c r="P110" s="51">
        <v>5</v>
      </c>
      <c r="Q110" s="51">
        <v>3</v>
      </c>
      <c r="R110" s="52" t="s">
        <v>288</v>
      </c>
      <c r="S110" s="51">
        <v>5</v>
      </c>
      <c r="T110" s="52" t="s">
        <v>289</v>
      </c>
      <c r="U110" s="51">
        <v>10</v>
      </c>
      <c r="V110" s="25">
        <f>parameters!$J$4*Table1[[#This Row],[Mitigations Utility]] + parameters!$J$5*Table1[[#This Row],[Detections Utility]]</f>
        <v>0.19999999999999998</v>
      </c>
      <c r="W110">
        <f>SUM(Table1[[#This Row],[Num. 800-53 (r5)]],Table1[[#This Row],[Num. CIS Controls]])</f>
        <v>15</v>
      </c>
      <c r="X110">
        <f>(Table1[[#This Row],[Total Mitigations]]-parameters!$D$2)/(parameters!$D$3-parameters!$D$2)</f>
        <v>0.27272727272727271</v>
      </c>
      <c r="Y110">
        <f>IF(Table1[[#This Row],[Mitigations Utility (unclipped)]]&gt;1,1, IF(Table1[[#This Row],[Mitigations Utility (unclipped)]]&lt;0,0, Table1[[#This Row],[Mitigations Utility (unclipped)]]) )</f>
        <v>0.27272727272727271</v>
      </c>
      <c r="Z110">
        <f>SUM(Table1[[#This Row],[Num. CAR]:[Num. Splunk]])</f>
        <v>12</v>
      </c>
      <c r="AA110">
        <f>(Table1[[#This Row],[Total Detections]]-parameters!$D$4)/(parameters!$D$5-parameters!$D$4)</f>
        <v>0.12</v>
      </c>
      <c r="AB110">
        <f>IF(Table1[[#This Row],[Detections Utility (unclipped)]]&gt;1,1, IF(Table1[[#This Row],[Detections Utility (unclipped)]]&lt;0,0, Table1[[#This Row],[Detections Utility (unclipped)]]) )</f>
        <v>0.12</v>
      </c>
      <c r="AC110" s="29" t="s">
        <v>206</v>
      </c>
      <c r="AD110" s="25" t="str" cm="1">
        <f t="array" ref="AD110">IF(SUMPRODUCT(--(NOT(ISERR(SEARCH({"Process","Command","Script","WMI","Module","Pipe","Service"},AC110)))))&gt;0,"1","0")</f>
        <v>1</v>
      </c>
      <c r="AE110" s="25">
        <f>IF(AD110="1",'TOP 10 TECHNIQUES'!C$15,0)</f>
        <v>0.19800000000000001</v>
      </c>
      <c r="AF110" s="25" t="str" cm="1">
        <f t="array" ref="AF110">IF(SUMPRODUCT(--(NOT(ISERR(SEARCH({"Network","Firewall"},AC110)))))&gt;0,"1","0")</f>
        <v>0</v>
      </c>
      <c r="AG110" s="25">
        <f>IF(AF110="1",'TOP 10 TECHNIQUES'!C$16,0)</f>
        <v>0</v>
      </c>
      <c r="AH110" s="25" t="str" cm="1">
        <f t="array" ref="AH110">IF(SUMPRODUCT(--(NOT(ISERR(SEARCH({"File","Group","Logon","Schedule","User","Registry","Active","Application"},AC110)))))&gt;0,"1","0")</f>
        <v>0</v>
      </c>
      <c r="AI110" s="25">
        <f>IF(AH110="1",'TOP 10 TECHNIQUES'!C$17,0)</f>
        <v>0</v>
      </c>
      <c r="AJ110" s="25" t="str" cm="1">
        <f t="array" ref="AJ110">IF(SUMPRODUCT(--(NOT(ISERR(SEARCH({"Cloud","Cluster","Container","Image","Instance","Pod","Snapshot","Volume"},AC110)))))&gt;0,"1","0")</f>
        <v>0</v>
      </c>
      <c r="AK110" s="25">
        <f>IF(AJ110="1",'TOP 10 TECHNIQUES'!C$18,0)</f>
        <v>0</v>
      </c>
      <c r="AL110" s="25" t="str" cm="1">
        <f t="array" ref="AL110">IF(SUMPRODUCT(--(NOT(ISERR(SEARCH({"Drive","Firmware","Host","Kernel"},AC110)))))&gt;0,"1","0")</f>
        <v>0</v>
      </c>
      <c r="AM110" s="25">
        <f>IF(AL110="1",'TOP 10 TECHNIQUES'!C$19,0)</f>
        <v>0</v>
      </c>
      <c r="AN110" s="60">
        <v>4</v>
      </c>
      <c r="AO110" s="51">
        <v>1</v>
      </c>
      <c r="AP110" s="25">
        <f>parameters!$J$21*Table1[[#This Row],[TAT Utility]]+parameters!$J$22*Table1[[#This Row],[Count Utility]]</f>
        <v>0.16328840168751496</v>
      </c>
      <c r="AQ110" s="25">
        <f>(Table1[[#This Row],[Total Top Att&amp;ck Score ]]-parameters!$D$19)/(parameters!$D$20-parameters!$D$19)</f>
        <v>9.9850227847272155E-2</v>
      </c>
      <c r="AR110" s="25">
        <f>IF(Table1[[#This Row],[TAT Utility (unclipped)]]&gt;1,1, IF(Table1[[#This Row],[TAT Utility (unclipped)]]&lt;0,0, Table1[[#This Row],[TAT Utility (unclipped)]]) )</f>
        <v>9.9850227847272155E-2</v>
      </c>
      <c r="AS110" s="25">
        <f>(Table1[[#This Row],[Ransomware (Total '# of ATT&amp;CK Observations)]]-parameters!$D$21)/(parameters!$D$22-parameters!$D$21)</f>
        <v>0.19047619047619047</v>
      </c>
      <c r="AT110" s="25">
        <f>IF(Table1[[#This Row],[Count Utility (unclipped)]]&gt;1,1, IF(Table1[[#This Row],[Count Utility (unclipped)]]&lt;0,0, Table1[[#This Row],[Count Utility (unclipped)]]) )</f>
        <v>0.19047619047619047</v>
      </c>
      <c r="AU1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1" spans="1:47" x14ac:dyDescent="0.2">
      <c r="A111" s="25">
        <f>parameters!$J$21*Table1[[#This Row],[TAT Utility]]+parameters!$J$22*Table1[[#This Row],[Count Utility]]</f>
        <v>0.38019142857142857</v>
      </c>
      <c r="B111" s="25">
        <f t="shared" si="1"/>
        <v>1.1352476190476191</v>
      </c>
      <c r="C111" s="25" t="s">
        <v>522</v>
      </c>
      <c r="D111" s="25" t="s">
        <v>88</v>
      </c>
      <c r="E111" s="25" t="s">
        <v>523</v>
      </c>
      <c r="F111" s="51">
        <v>1</v>
      </c>
      <c r="G111" s="51">
        <v>1</v>
      </c>
      <c r="H111" s="25">
        <f>parameters!$J$10*Table1[[#This Row],[Before Utility]]+parameters!$J$11*Table1[[#This Row],[After Utility]]</f>
        <v>0.1</v>
      </c>
      <c r="I111">
        <f>(Table1[[#This Row],[Num. TID Before]]-parameters!$D$8)/(parameters!$D$9-parameters!$D$8)</f>
        <v>0.1</v>
      </c>
      <c r="J111">
        <f>IF(Table1[[#This Row],[Before Utility (unclipped)]]&gt;1,1, IF(Table1[[#This Row],[Before Utility (unclipped)]]&lt;0,0, Table1[[#This Row],[Before Utility (unclipped)]]))</f>
        <v>0.1</v>
      </c>
      <c r="K111">
        <f>(Table1[[#This Row],[Num. TID After]]-parameters!$D$10)/(parameters!$D$11-parameters!$D$10)</f>
        <v>0.1</v>
      </c>
      <c r="L111">
        <f>IF(Table1[[#This Row],[After Utility (unclipped)]]&gt;1,1, IF(Table1[[#This Row],[After Utility (unclipped)]]&lt;0,0, Table1[[#This Row],[After Utility (unclipped)]]))</f>
        <v>0.1</v>
      </c>
      <c r="M111" s="25">
        <v>0</v>
      </c>
      <c r="N111" s="51">
        <v>3</v>
      </c>
      <c r="O111" s="51">
        <v>138</v>
      </c>
      <c r="P111" s="51">
        <v>6</v>
      </c>
      <c r="Q111" s="51">
        <v>15</v>
      </c>
      <c r="R111" s="52" t="s">
        <v>524</v>
      </c>
      <c r="S111" s="51">
        <v>20</v>
      </c>
      <c r="T111" s="51" t="s">
        <v>525</v>
      </c>
      <c r="U111" s="51">
        <v>19</v>
      </c>
      <c r="V111" s="25">
        <f>parameters!$J$4*Table1[[#This Row],[Mitigations Utility]] + parameters!$J$5*Table1[[#This Row],[Detections Utility]]</f>
        <v>0.84761904761904761</v>
      </c>
      <c r="W111">
        <f>SUM(Table1[[#This Row],[Num. 800-53 (r5)]],Table1[[#This Row],[Num. CIS Controls]])</f>
        <v>39</v>
      </c>
      <c r="X111">
        <f>(Table1[[#This Row],[Total Mitigations]]-parameters!$D$2)/(parameters!$D$3-parameters!$D$2)</f>
        <v>0.70909090909090911</v>
      </c>
      <c r="Y111">
        <f>IF(Table1[[#This Row],[Mitigations Utility (unclipped)]]&gt;1,1, IF(Table1[[#This Row],[Mitigations Utility (unclipped)]]&lt;0,0, Table1[[#This Row],[Mitigations Utility (unclipped)]]) )</f>
        <v>0.70909090909090911</v>
      </c>
      <c r="Z111">
        <f>SUM(Table1[[#This Row],[Num. CAR]:[Num. Splunk]])</f>
        <v>162</v>
      </c>
      <c r="AA111">
        <f>(Table1[[#This Row],[Total Detections]]-parameters!$D$4)/(parameters!$D$5-parameters!$D$4)</f>
        <v>1.62</v>
      </c>
      <c r="AB111">
        <f>IF(Table1[[#This Row],[Detections Utility (unclipped)]]&gt;1,1, IF(Table1[[#This Row],[Detections Utility (unclipped)]]&lt;0,0, Table1[[#This Row],[Detections Utility (unclipped)]]) )</f>
        <v>1</v>
      </c>
      <c r="AC111" s="29" t="s">
        <v>97</v>
      </c>
      <c r="AD111" s="25" t="str" cm="1">
        <f t="array" ref="AD111">IF(SUMPRODUCT(--(NOT(ISERR(SEARCH({"Process","Command","Script","WMI","Module","Pipe","Service"},AC111)))))&gt;0,"1","0")</f>
        <v>1</v>
      </c>
      <c r="AE111" s="25">
        <f>IF(AD111="1",'TOP 10 TECHNIQUES'!C$15,0)</f>
        <v>0.19800000000000001</v>
      </c>
      <c r="AF111" s="25" t="str" cm="1">
        <f t="array" ref="AF111">IF(SUMPRODUCT(--(NOT(ISERR(SEARCH({"Network","Firewall"},AC111)))))&gt;0,"1","0")</f>
        <v>0</v>
      </c>
      <c r="AG111" s="25">
        <f>IF(AF111="1",'TOP 10 TECHNIQUES'!C$16,0)</f>
        <v>0</v>
      </c>
      <c r="AH111" s="25" t="str" cm="1">
        <f t="array" ref="AH111">IF(SUMPRODUCT(--(NOT(ISERR(SEARCH({"File","Group","Logon","Schedule","User","Registry","Active","Application"},AC111)))))&gt;0,"1","0")</f>
        <v>0</v>
      </c>
      <c r="AI111" s="25">
        <f>IF(AH111="1",'TOP 10 TECHNIQUES'!C$17,0)</f>
        <v>0</v>
      </c>
      <c r="AJ111" s="25" t="str" cm="1">
        <f t="array" ref="AJ111">IF(SUMPRODUCT(--(NOT(ISERR(SEARCH({"Cloud","Cluster","Container","Image","Instance","Pod","Snapshot","Volume"},AC111)))))&gt;0,"1","0")</f>
        <v>0</v>
      </c>
      <c r="AK111" s="25">
        <f>IF(AJ111="1",'TOP 10 TECHNIQUES'!C$18,0)</f>
        <v>0</v>
      </c>
      <c r="AL111" s="25" t="str" cm="1">
        <f t="array" ref="AL111">IF(SUMPRODUCT(--(NOT(ISERR(SEARCH({"Drive","Firmware","Host","Kernel"},AC111)))))&gt;0,"1","0")</f>
        <v>0</v>
      </c>
      <c r="AM111" s="25">
        <f>IF(AL111="1",'TOP 10 TECHNIQUES'!C$19,0)</f>
        <v>0</v>
      </c>
      <c r="AN111" s="58">
        <v>8</v>
      </c>
      <c r="AO111" s="51">
        <v>1</v>
      </c>
      <c r="AP111" s="25">
        <f>parameters!$J$21*Table1[[#This Row],[TAT Utility]]+parameters!$J$22*Table1[[#This Row],[Count Utility]]</f>
        <v>0.38019142857142857</v>
      </c>
      <c r="AQ111" s="25">
        <f>(Table1[[#This Row],[Total Top Att&amp;ck Score ]]-parameters!$D$19)/(parameters!$D$20-parameters!$D$19)</f>
        <v>0.37841587301587304</v>
      </c>
      <c r="AR111" s="25">
        <f>IF(Table1[[#This Row],[TAT Utility (unclipped)]]&gt;1,1, IF(Table1[[#This Row],[TAT Utility (unclipped)]]&lt;0,0, Table1[[#This Row],[TAT Utility (unclipped)]]) )</f>
        <v>0.37841587301587304</v>
      </c>
      <c r="AS111" s="25">
        <f>(Table1[[#This Row],[Ransomware (Total '# of ATT&amp;CK Observations)]]-parameters!$D$21)/(parameters!$D$22-parameters!$D$21)</f>
        <v>0.38095238095238093</v>
      </c>
      <c r="AT111" s="25">
        <f>IF(Table1[[#This Row],[Count Utility (unclipped)]]&gt;1,1, IF(Table1[[#This Row],[Count Utility (unclipped)]]&lt;0,0, Table1[[#This Row],[Count Utility (unclipped)]]) )</f>
        <v>0.38095238095238093</v>
      </c>
      <c r="AU1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2" spans="1:47" ht="128" x14ac:dyDescent="0.2">
      <c r="A112" s="25">
        <f>parameters!$J$21*Table1[[#This Row],[TAT Utility]]+parameters!$J$22*Table1[[#This Row],[Count Utility]]</f>
        <v>0.43656666666666671</v>
      </c>
      <c r="B112" s="25">
        <f t="shared" si="1"/>
        <v>1.0323333333333333</v>
      </c>
      <c r="C112" s="25" t="s">
        <v>526</v>
      </c>
      <c r="D112" s="25" t="s">
        <v>99</v>
      </c>
      <c r="E112" s="25" t="s">
        <v>527</v>
      </c>
      <c r="F112" s="51">
        <v>1</v>
      </c>
      <c r="G112" s="51">
        <v>1</v>
      </c>
      <c r="H112" s="25">
        <f>parameters!$J$10*Table1[[#This Row],[Before Utility]]+parameters!$J$11*Table1[[#This Row],[After Utility]]</f>
        <v>0.1</v>
      </c>
      <c r="I112">
        <f>(Table1[[#This Row],[Num. TID Before]]-parameters!$D$8)/(parameters!$D$9-parameters!$D$8)</f>
        <v>0.1</v>
      </c>
      <c r="J112">
        <f>IF(Table1[[#This Row],[Before Utility (unclipped)]]&gt;1,1, IF(Table1[[#This Row],[Before Utility (unclipped)]]&lt;0,0, Table1[[#This Row],[Before Utility (unclipped)]]))</f>
        <v>0.1</v>
      </c>
      <c r="K112">
        <f>(Table1[[#This Row],[Num. TID After]]-parameters!$D$10)/(parameters!$D$11-parameters!$D$10)</f>
        <v>0.1</v>
      </c>
      <c r="L112">
        <f>IF(Table1[[#This Row],[After Utility (unclipped)]]&gt;1,1, IF(Table1[[#This Row],[After Utility (unclipped)]]&lt;0,0, Table1[[#This Row],[After Utility (unclipped)]]))</f>
        <v>0.1</v>
      </c>
      <c r="M112" s="25">
        <v>0</v>
      </c>
      <c r="N112" s="51">
        <v>3</v>
      </c>
      <c r="O112" s="51">
        <v>43</v>
      </c>
      <c r="P112" s="51">
        <v>33</v>
      </c>
      <c r="Q112" s="51">
        <v>22</v>
      </c>
      <c r="R112" s="52" t="s">
        <v>100</v>
      </c>
      <c r="S112" s="51">
        <v>8</v>
      </c>
      <c r="T112" s="52" t="s">
        <v>528</v>
      </c>
      <c r="U112" s="51">
        <v>13</v>
      </c>
      <c r="V112" s="25">
        <f>parameters!$J$4*Table1[[#This Row],[Mitigations Utility]] + parameters!$J$5*Table1[[#This Row],[Detections Utility]]</f>
        <v>0.67619047619047623</v>
      </c>
      <c r="W112">
        <f>SUM(Table1[[#This Row],[Num. 800-53 (r5)]],Table1[[#This Row],[Num. CIS Controls]])</f>
        <v>21</v>
      </c>
      <c r="X112">
        <f>(Table1[[#This Row],[Total Mitigations]]-parameters!$D$2)/(parameters!$D$3-parameters!$D$2)</f>
        <v>0.38181818181818183</v>
      </c>
      <c r="Y112">
        <f>IF(Table1[[#This Row],[Mitigations Utility (unclipped)]]&gt;1,1, IF(Table1[[#This Row],[Mitigations Utility (unclipped)]]&lt;0,0, Table1[[#This Row],[Mitigations Utility (unclipped)]]) )</f>
        <v>0.38181818181818183</v>
      </c>
      <c r="Z112">
        <f>SUM(Table1[[#This Row],[Num. CAR]:[Num. Splunk]])</f>
        <v>101</v>
      </c>
      <c r="AA112">
        <f>(Table1[[#This Row],[Total Detections]]-parameters!$D$4)/(parameters!$D$5-parameters!$D$4)</f>
        <v>1.01</v>
      </c>
      <c r="AB112">
        <f>IF(Table1[[#This Row],[Detections Utility (unclipped)]]&gt;1,1, IF(Table1[[#This Row],[Detections Utility (unclipped)]]&lt;0,0, Table1[[#This Row],[Detections Utility (unclipped)]]) )</f>
        <v>1</v>
      </c>
      <c r="AC112" s="29" t="s">
        <v>529</v>
      </c>
      <c r="AD112" s="25" t="str" cm="1">
        <f t="array" ref="AD112">IF(SUMPRODUCT(--(NOT(ISERR(SEARCH({"Process","Command","Script","WMI","Module","Pipe","Service"},AC112)))))&gt;0,"1","0")</f>
        <v>1</v>
      </c>
      <c r="AE112" s="25">
        <f>IF(AD112="1",'TOP 10 TECHNIQUES'!C$15,0)</f>
        <v>0.19800000000000001</v>
      </c>
      <c r="AF112" s="25" t="str" cm="1">
        <f t="array" ref="AF112">IF(SUMPRODUCT(--(NOT(ISERR(SEARCH({"Network","Firewall"},AC112)))))&gt;0,"1","0")</f>
        <v>0</v>
      </c>
      <c r="AG112" s="25">
        <f>IF(AF112="1",'TOP 10 TECHNIQUES'!C$16,0)</f>
        <v>0</v>
      </c>
      <c r="AH112" s="25" t="str" cm="1">
        <f t="array" ref="AH112">IF(SUMPRODUCT(--(NOT(ISERR(SEARCH({"File","Group","Logon","Schedule","User","Registry","Active","Application"},AC112)))))&gt;0,"1","0")</f>
        <v>1</v>
      </c>
      <c r="AI112" s="25">
        <f>IF(AH112="1",'TOP 10 TECHNIQUES'!C$17,0)</f>
        <v>0.13200000000000001</v>
      </c>
      <c r="AJ112" s="25" t="str" cm="1">
        <f t="array" ref="AJ112">IF(SUMPRODUCT(--(NOT(ISERR(SEARCH({"Cloud","Cluster","Container","Image","Instance","Pod","Snapshot","Volume"},AC112)))))&gt;0,"1","0")</f>
        <v>0</v>
      </c>
      <c r="AK112" s="25">
        <f>IF(AJ112="1",'TOP 10 TECHNIQUES'!C$18,0)</f>
        <v>0</v>
      </c>
      <c r="AL112" s="25" t="str" cm="1">
        <f t="array" ref="AL112">IF(SUMPRODUCT(--(NOT(ISERR(SEARCH({"Drive","Firmware","Host","Kernel"},AC112)))))&gt;0,"1","0")</f>
        <v>1</v>
      </c>
      <c r="AM112" s="25">
        <f>IF(AL112="1",'TOP 10 TECHNIQUES'!C$19,0)</f>
        <v>0</v>
      </c>
      <c r="AN112" s="60">
        <v>10</v>
      </c>
      <c r="AO112" s="51">
        <v>0</v>
      </c>
      <c r="AP112" s="25">
        <f>parameters!$J$21*Table1[[#This Row],[TAT Utility]]+parameters!$J$22*Table1[[#This Row],[Count Utility]]</f>
        <v>0.43656666666666671</v>
      </c>
      <c r="AQ112" s="25">
        <f>(Table1[[#This Row],[Total Top Att&amp;ck Score ]]-parameters!$D$19)/(parameters!$D$20-parameters!$D$19)</f>
        <v>0.34411111111111109</v>
      </c>
      <c r="AR112" s="25">
        <f>IF(Table1[[#This Row],[TAT Utility (unclipped)]]&gt;1,1, IF(Table1[[#This Row],[TAT Utility (unclipped)]]&lt;0,0, Table1[[#This Row],[TAT Utility (unclipped)]]) )</f>
        <v>0.34411111111111109</v>
      </c>
      <c r="AS112" s="25">
        <f>(Table1[[#This Row],[Ransomware (Total '# of ATT&amp;CK Observations)]]-parameters!$D$21)/(parameters!$D$22-parameters!$D$21)</f>
        <v>0.47619047619047616</v>
      </c>
      <c r="AT112" s="25">
        <f>IF(Table1[[#This Row],[Count Utility (unclipped)]]&gt;1,1, IF(Table1[[#This Row],[Count Utility (unclipped)]]&lt;0,0, Table1[[#This Row],[Count Utility (unclipped)]]) )</f>
        <v>0.47619047619047616</v>
      </c>
      <c r="AU1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3" spans="1:47" ht="32" x14ac:dyDescent="0.2">
      <c r="A113" s="25">
        <f>parameters!$J$21*Table1[[#This Row],[TAT Utility]]+parameters!$J$22*Table1[[#This Row],[Count Utility]]</f>
        <v>0.11833428571428573</v>
      </c>
      <c r="B113" s="25">
        <f t="shared" si="1"/>
        <v>0.85000952380952377</v>
      </c>
      <c r="C113" s="25" t="s">
        <v>530</v>
      </c>
      <c r="D113" s="25" t="s">
        <v>197</v>
      </c>
      <c r="E113" s="25" t="s">
        <v>531</v>
      </c>
      <c r="F113" s="51">
        <v>1</v>
      </c>
      <c r="G113" s="51">
        <v>1</v>
      </c>
      <c r="H113" s="25">
        <f>parameters!$J$10*Table1[[#This Row],[Before Utility]]+parameters!$J$11*Table1[[#This Row],[After Utility]]</f>
        <v>0.1</v>
      </c>
      <c r="I113">
        <f>(Table1[[#This Row],[Num. TID Before]]-parameters!$D$8)/(parameters!$D$9-parameters!$D$8)</f>
        <v>0.1</v>
      </c>
      <c r="J113">
        <f>IF(Table1[[#This Row],[Before Utility (unclipped)]]&gt;1,1, IF(Table1[[#This Row],[Before Utility (unclipped)]]&lt;0,0, Table1[[#This Row],[Before Utility (unclipped)]]))</f>
        <v>0.1</v>
      </c>
      <c r="K113">
        <f>(Table1[[#This Row],[Num. TID After]]-parameters!$D$10)/(parameters!$D$11-parameters!$D$10)</f>
        <v>0.1</v>
      </c>
      <c r="L113">
        <f>IF(Table1[[#This Row],[After Utility (unclipped)]]&gt;1,1, IF(Table1[[#This Row],[After Utility (unclipped)]]&lt;0,0, Table1[[#This Row],[After Utility (unclipped)]]))</f>
        <v>0.1</v>
      </c>
      <c r="M113" s="25">
        <v>0</v>
      </c>
      <c r="N113" s="51">
        <v>5</v>
      </c>
      <c r="O113" s="51">
        <v>44</v>
      </c>
      <c r="P113" s="51">
        <v>1</v>
      </c>
      <c r="Q113" s="51">
        <v>8</v>
      </c>
      <c r="R113" s="51" t="s">
        <v>532</v>
      </c>
      <c r="S113" s="51">
        <v>16</v>
      </c>
      <c r="T113" s="51" t="s">
        <v>533</v>
      </c>
      <c r="U113" s="51">
        <v>19</v>
      </c>
      <c r="V113" s="25">
        <f>parameters!$J$4*Table1[[#This Row],[Mitigations Utility]] + parameters!$J$5*Table1[[#This Row],[Detections Utility]]</f>
        <v>0.60952380952380958</v>
      </c>
      <c r="W113">
        <f>SUM(Table1[[#This Row],[Num. 800-53 (r5)]],Table1[[#This Row],[Num. CIS Controls]])</f>
        <v>35</v>
      </c>
      <c r="X113">
        <f>(Table1[[#This Row],[Total Mitigations]]-parameters!$D$2)/(parameters!$D$3-parameters!$D$2)</f>
        <v>0.63636363636363635</v>
      </c>
      <c r="Y113">
        <f>IF(Table1[[#This Row],[Mitigations Utility (unclipped)]]&gt;1,1, IF(Table1[[#This Row],[Mitigations Utility (unclipped)]]&lt;0,0, Table1[[#This Row],[Mitigations Utility (unclipped)]]) )</f>
        <v>0.63636363636363635</v>
      </c>
      <c r="Z113">
        <f>SUM(Table1[[#This Row],[Num. CAR]:[Num. Splunk]])</f>
        <v>58</v>
      </c>
      <c r="AA113">
        <f>(Table1[[#This Row],[Total Detections]]-parameters!$D$4)/(parameters!$D$5-parameters!$D$4)</f>
        <v>0.57999999999999996</v>
      </c>
      <c r="AB113">
        <f>IF(Table1[[#This Row],[Detections Utility (unclipped)]]&gt;1,1, IF(Table1[[#This Row],[Detections Utility (unclipped)]]&lt;0,0, Table1[[#This Row],[Detections Utility (unclipped)]]) )</f>
        <v>0.57999999999999996</v>
      </c>
      <c r="AC113" s="29" t="s">
        <v>534</v>
      </c>
      <c r="AD113" s="25" t="str" cm="1">
        <f t="array" ref="AD113">IF(SUMPRODUCT(--(NOT(ISERR(SEARCH({"Process","Command","Script","WMI","Module","Pipe","Service"},AC113)))))&gt;0,"1","0")</f>
        <v>1</v>
      </c>
      <c r="AE113" s="25">
        <f>IF(AD113="1",'TOP 10 TECHNIQUES'!C$15,0)</f>
        <v>0.19800000000000001</v>
      </c>
      <c r="AF113" s="25" t="str" cm="1">
        <f t="array" ref="AF113">IF(SUMPRODUCT(--(NOT(ISERR(SEARCH({"Network","Firewall"},AC113)))))&gt;0,"1","0")</f>
        <v>0</v>
      </c>
      <c r="AG113" s="25">
        <f>IF(AF113="1",'TOP 10 TECHNIQUES'!C$16,0)</f>
        <v>0</v>
      </c>
      <c r="AH113" s="25" t="str" cm="1">
        <f t="array" ref="AH113">IF(SUMPRODUCT(--(NOT(ISERR(SEARCH({"File","Group","Logon","Schedule","User","Registry","Active","Application"},AC113)))))&gt;0,"1","0")</f>
        <v>0</v>
      </c>
      <c r="AI113" s="25">
        <f>IF(AH113="1",'TOP 10 TECHNIQUES'!C$17,0)</f>
        <v>0</v>
      </c>
      <c r="AJ113" s="25" t="str" cm="1">
        <f t="array" ref="AJ113">IF(SUMPRODUCT(--(NOT(ISERR(SEARCH({"Cloud","Cluster","Container","Image","Instance","Pod","Snapshot","Volume"},AC113)))))&gt;0,"1","0")</f>
        <v>0</v>
      </c>
      <c r="AK113" s="25">
        <f>IF(AJ113="1",'TOP 10 TECHNIQUES'!C$18,0)</f>
        <v>0</v>
      </c>
      <c r="AL113" s="25" t="str" cm="1">
        <f t="array" ref="AL113">IF(SUMPRODUCT(--(NOT(ISERR(SEARCH({"Drive","Firmware","Host","Kernel"},AC113)))))&gt;0,"1","0")</f>
        <v>0</v>
      </c>
      <c r="AM113" s="25">
        <f>IF(AL113="1",'TOP 10 TECHNIQUES'!C$19,0)</f>
        <v>0</v>
      </c>
      <c r="AN113" s="62">
        <v>1</v>
      </c>
      <c r="AO113" s="51">
        <v>1</v>
      </c>
      <c r="AP113" s="25">
        <f>parameters!$J$21*Table1[[#This Row],[TAT Utility]]+parameters!$J$22*Table1[[#This Row],[Count Utility]]</f>
        <v>0.11833428571428573</v>
      </c>
      <c r="AQ113" s="25">
        <f>(Table1[[#This Row],[Total Top Att&amp;ck Score ]]-parameters!$D$19)/(parameters!$D$20-parameters!$D$19)</f>
        <v>0.28333650793650794</v>
      </c>
      <c r="AR113" s="25">
        <f>IF(Table1[[#This Row],[TAT Utility (unclipped)]]&gt;1,1, IF(Table1[[#This Row],[TAT Utility (unclipped)]]&lt;0,0, Table1[[#This Row],[TAT Utility (unclipped)]]) )</f>
        <v>0.28333650793650794</v>
      </c>
      <c r="AS113" s="25">
        <f>(Table1[[#This Row],[Ransomware (Total '# of ATT&amp;CK Observations)]]-parameters!$D$21)/(parameters!$D$22-parameters!$D$21)</f>
        <v>4.7619047619047616E-2</v>
      </c>
      <c r="AT113" s="25">
        <f>IF(Table1[[#This Row],[Count Utility (unclipped)]]&gt;1,1, IF(Table1[[#This Row],[Count Utility (unclipped)]]&lt;0,0, Table1[[#This Row],[Count Utility (unclipped)]]) )</f>
        <v>4.7619047619047616E-2</v>
      </c>
      <c r="AU1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4" spans="1:47" ht="64" x14ac:dyDescent="0.2">
      <c r="A114" s="25">
        <f>parameters!$J$21*Table1[[#This Row],[TAT Utility]]+parameters!$J$22*Table1[[#This Row],[Count Utility]]</f>
        <v>0.16198333333333334</v>
      </c>
      <c r="B114" s="25">
        <f t="shared" si="1"/>
        <v>0.95316666666666672</v>
      </c>
      <c r="C114" s="25" t="s">
        <v>535</v>
      </c>
      <c r="D114" s="25" t="s">
        <v>536</v>
      </c>
      <c r="E114" s="25" t="s">
        <v>89</v>
      </c>
      <c r="F114" s="51">
        <v>2</v>
      </c>
      <c r="G114" s="51">
        <v>1</v>
      </c>
      <c r="H114" s="25">
        <f>parameters!$J$10*Table1[[#This Row],[Before Utility]]+parameters!$J$11*Table1[[#This Row],[After Utility]]</f>
        <v>0.15000000000000002</v>
      </c>
      <c r="I114">
        <f>(Table1[[#This Row],[Num. TID Before]]-parameters!$D$8)/(parameters!$D$9-parameters!$D$8)</f>
        <v>0.2</v>
      </c>
      <c r="J114">
        <f>IF(Table1[[#This Row],[Before Utility (unclipped)]]&gt;1,1, IF(Table1[[#This Row],[Before Utility (unclipped)]]&lt;0,0, Table1[[#This Row],[Before Utility (unclipped)]]))</f>
        <v>0.2</v>
      </c>
      <c r="K114">
        <f>(Table1[[#This Row],[Num. TID After]]-parameters!$D$10)/(parameters!$D$11-parameters!$D$10)</f>
        <v>0.1</v>
      </c>
      <c r="L114">
        <f>IF(Table1[[#This Row],[After Utility (unclipped)]]&gt;1,1, IF(Table1[[#This Row],[After Utility (unclipped)]]&lt;0,0, Table1[[#This Row],[After Utility (unclipped)]]))</f>
        <v>0.1</v>
      </c>
      <c r="M114" s="25">
        <v>0</v>
      </c>
      <c r="N114" s="51">
        <v>0</v>
      </c>
      <c r="O114" s="51">
        <v>7</v>
      </c>
      <c r="P114" s="51">
        <v>1</v>
      </c>
      <c r="Q114" s="51">
        <v>1</v>
      </c>
      <c r="R114" s="52" t="s">
        <v>537</v>
      </c>
      <c r="S114" s="51">
        <v>28</v>
      </c>
      <c r="T114" s="52" t="s">
        <v>538</v>
      </c>
      <c r="U114" s="51">
        <v>32</v>
      </c>
      <c r="V114" s="25">
        <f>parameters!$J$4*Table1[[#This Row],[Mitigations Utility]] + parameters!$J$5*Table1[[#This Row],[Detections Utility]]</f>
        <v>0.56666666666666665</v>
      </c>
      <c r="W114">
        <f>SUM(Table1[[#This Row],[Num. 800-53 (r5)]],Table1[[#This Row],[Num. CIS Controls]])</f>
        <v>60</v>
      </c>
      <c r="X114">
        <f>(Table1[[#This Row],[Total Mitigations]]-parameters!$D$2)/(parameters!$D$3-parameters!$D$2)</f>
        <v>1.0909090909090908</v>
      </c>
      <c r="Y114">
        <f>IF(Table1[[#This Row],[Mitigations Utility (unclipped)]]&gt;1,1, IF(Table1[[#This Row],[Mitigations Utility (unclipped)]]&lt;0,0, Table1[[#This Row],[Mitigations Utility (unclipped)]]) )</f>
        <v>1</v>
      </c>
      <c r="Z114">
        <f>SUM(Table1[[#This Row],[Num. CAR]:[Num. Splunk]])</f>
        <v>9</v>
      </c>
      <c r="AA114">
        <f>(Table1[[#This Row],[Total Detections]]-parameters!$D$4)/(parameters!$D$5-parameters!$D$4)</f>
        <v>0.09</v>
      </c>
      <c r="AB114">
        <f>IF(Table1[[#This Row],[Detections Utility (unclipped)]]&gt;1,1, IF(Table1[[#This Row],[Detections Utility (unclipped)]]&lt;0,0, Table1[[#This Row],[Detections Utility (unclipped)]]) )</f>
        <v>0.09</v>
      </c>
      <c r="AC114" s="29" t="s">
        <v>539</v>
      </c>
      <c r="AD114" s="25" t="str" cm="1">
        <f t="array" ref="AD114">IF(SUMPRODUCT(--(NOT(ISERR(SEARCH({"Process","Command","Script","WMI","Module","Pipe","Service"},AC114)))))&gt;0,"1","0")</f>
        <v>1</v>
      </c>
      <c r="AE114" s="25">
        <f>IF(AD114="1",'TOP 10 TECHNIQUES'!C$15,0)</f>
        <v>0.19800000000000001</v>
      </c>
      <c r="AF114" s="25" t="str" cm="1">
        <f t="array" ref="AF114">IF(SUMPRODUCT(--(NOT(ISERR(SEARCH({"Network","Firewall"},AC114)))))&gt;0,"1","0")</f>
        <v>0</v>
      </c>
      <c r="AG114" s="25">
        <f>IF(AF114="1",'TOP 10 TECHNIQUES'!C$16,0)</f>
        <v>0</v>
      </c>
      <c r="AH114" s="25" t="str" cm="1">
        <f t="array" ref="AH114">IF(SUMPRODUCT(--(NOT(ISERR(SEARCH({"File","Group","Logon","Schedule","User","Registry","Active","Application"},AC114)))))&gt;0,"1","0")</f>
        <v>1</v>
      </c>
      <c r="AI114" s="25">
        <f>IF(AH114="1",'TOP 10 TECHNIQUES'!C$17,0)</f>
        <v>0.13200000000000001</v>
      </c>
      <c r="AJ114" s="25" t="str" cm="1">
        <f t="array" ref="AJ114">IF(SUMPRODUCT(--(NOT(ISERR(SEARCH({"Cloud","Cluster","Container","Image","Instance","Pod","Snapshot","Volume"},AC114)))))&gt;0,"1","0")</f>
        <v>0</v>
      </c>
      <c r="AK114" s="25">
        <f>IF(AJ114="1",'TOP 10 TECHNIQUES'!C$18,0)</f>
        <v>0</v>
      </c>
      <c r="AL114" s="25" t="str" cm="1">
        <f t="array" ref="AL114">IF(SUMPRODUCT(--(NOT(ISERR(SEARCH({"Drive","Firmware","Host","Kernel"},AC114)))))&gt;0,"1","0")</f>
        <v>0</v>
      </c>
      <c r="AM114" s="25">
        <f>IF(AL114="1",'TOP 10 TECHNIQUES'!C$19,0)</f>
        <v>0</v>
      </c>
      <c r="AN114" s="52">
        <v>2</v>
      </c>
      <c r="AO114" s="51">
        <v>1</v>
      </c>
      <c r="AP114" s="25">
        <f>parameters!$J$21*Table1[[#This Row],[TAT Utility]]+parameters!$J$22*Table1[[#This Row],[Count Utility]]</f>
        <v>0.16198333333333334</v>
      </c>
      <c r="AQ114" s="25">
        <f>(Table1[[#This Row],[Total Top Att&amp;ck Score ]]-parameters!$D$19)/(parameters!$D$20-parameters!$D$19)</f>
        <v>0.31772222222222224</v>
      </c>
      <c r="AR114" s="25">
        <f>IF(Table1[[#This Row],[TAT Utility (unclipped)]]&gt;1,1, IF(Table1[[#This Row],[TAT Utility (unclipped)]]&lt;0,0, Table1[[#This Row],[TAT Utility (unclipped)]]) )</f>
        <v>0.31772222222222224</v>
      </c>
      <c r="AS114" s="25">
        <f>(Table1[[#This Row],[Ransomware (Total '# of ATT&amp;CK Observations)]]-parameters!$D$21)/(parameters!$D$22-parameters!$D$21)</f>
        <v>9.5238095238095233E-2</v>
      </c>
      <c r="AT114" s="25">
        <f>IF(Table1[[#This Row],[Count Utility (unclipped)]]&gt;1,1, IF(Table1[[#This Row],[Count Utility (unclipped)]]&lt;0,0, Table1[[#This Row],[Count Utility (unclipped)]]) )</f>
        <v>9.5238095238095233E-2</v>
      </c>
      <c r="AU1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5" spans="1:47" ht="32" x14ac:dyDescent="0.2">
      <c r="A115" s="25">
        <f>parameters!$J$21*Table1[[#This Row],[TAT Utility]]+parameters!$J$22*Table1[[#This Row],[Count Utility]]</f>
        <v>7.7584761904761906E-2</v>
      </c>
      <c r="B115" s="25">
        <f t="shared" si="1"/>
        <v>0.77584761904761901</v>
      </c>
      <c r="C115" s="25" t="s">
        <v>540</v>
      </c>
      <c r="D115" s="25" t="s">
        <v>541</v>
      </c>
      <c r="E115" s="25" t="s">
        <v>89</v>
      </c>
      <c r="F115" s="51">
        <v>1</v>
      </c>
      <c r="G115" s="51">
        <v>1</v>
      </c>
      <c r="H115" s="25">
        <f>parameters!$J$10*Table1[[#This Row],[Before Utility]]+parameters!$J$11*Table1[[#This Row],[After Utility]]</f>
        <v>0.1</v>
      </c>
      <c r="I115">
        <f>(Table1[[#This Row],[Num. TID Before]]-parameters!$D$8)/(parameters!$D$9-parameters!$D$8)</f>
        <v>0.1</v>
      </c>
      <c r="J115">
        <f>IF(Table1[[#This Row],[Before Utility (unclipped)]]&gt;1,1, IF(Table1[[#This Row],[Before Utility (unclipped)]]&lt;0,0, Table1[[#This Row],[Before Utility (unclipped)]]))</f>
        <v>0.1</v>
      </c>
      <c r="K115">
        <f>(Table1[[#This Row],[Num. TID After]]-parameters!$D$10)/(parameters!$D$11-parameters!$D$10)</f>
        <v>0.1</v>
      </c>
      <c r="L115">
        <f>IF(Table1[[#This Row],[After Utility (unclipped)]]&gt;1,1, IF(Table1[[#This Row],[After Utility (unclipped)]]&lt;0,0, Table1[[#This Row],[After Utility (unclipped)]]))</f>
        <v>0.1</v>
      </c>
      <c r="M115" s="25">
        <v>0</v>
      </c>
      <c r="N115" s="51">
        <v>0</v>
      </c>
      <c r="O115" s="51">
        <v>0</v>
      </c>
      <c r="P115" s="51">
        <v>5</v>
      </c>
      <c r="Q115" s="51">
        <v>6</v>
      </c>
      <c r="R115" s="52" t="s">
        <v>542</v>
      </c>
      <c r="S115" s="51">
        <v>19</v>
      </c>
      <c r="T115" s="52" t="s">
        <v>543</v>
      </c>
      <c r="U115" s="51">
        <v>33</v>
      </c>
      <c r="V115" s="25">
        <f>parameters!$J$4*Table1[[#This Row],[Mitigations Utility]] + parameters!$J$5*Table1[[#This Row],[Detections Utility]]</f>
        <v>0.54761904761904767</v>
      </c>
      <c r="W115">
        <f>SUM(Table1[[#This Row],[Num. 800-53 (r5)]],Table1[[#This Row],[Num. CIS Controls]])</f>
        <v>52</v>
      </c>
      <c r="X115">
        <f>(Table1[[#This Row],[Total Mitigations]]-parameters!$D$2)/(parameters!$D$3-parameters!$D$2)</f>
        <v>0.94545454545454544</v>
      </c>
      <c r="Y115">
        <f>IF(Table1[[#This Row],[Mitigations Utility (unclipped)]]&gt;1,1, IF(Table1[[#This Row],[Mitigations Utility (unclipped)]]&lt;0,0, Table1[[#This Row],[Mitigations Utility (unclipped)]]) )</f>
        <v>0.94545454545454544</v>
      </c>
      <c r="Z115">
        <f>SUM(Table1[[#This Row],[Num. CAR]:[Num. Splunk]])</f>
        <v>11</v>
      </c>
      <c r="AA115">
        <f>(Table1[[#This Row],[Total Detections]]-parameters!$D$4)/(parameters!$D$5-parameters!$D$4)</f>
        <v>0.11</v>
      </c>
      <c r="AB115">
        <f>IF(Table1[[#This Row],[Detections Utility (unclipped)]]&gt;1,1, IF(Table1[[#This Row],[Detections Utility (unclipped)]]&lt;0,0, Table1[[#This Row],[Detections Utility (unclipped)]]) )</f>
        <v>0.11</v>
      </c>
      <c r="AC115" s="29" t="s">
        <v>544</v>
      </c>
      <c r="AD115" s="25" t="str" cm="1">
        <f t="array" ref="AD115">IF(SUMPRODUCT(--(NOT(ISERR(SEARCH({"Process","Command","Script","WMI","Module","Pipe","Service"},AC115)))))&gt;0,"1","0")</f>
        <v>1</v>
      </c>
      <c r="AE115" s="25">
        <f>IF(AD115="1",'TOP 10 TECHNIQUES'!C$15,0)</f>
        <v>0.19800000000000001</v>
      </c>
      <c r="AF115" s="25" t="str" cm="1">
        <f t="array" ref="AF115">IF(SUMPRODUCT(--(NOT(ISERR(SEARCH({"Network","Firewall"},AC115)))))&gt;0,"1","0")</f>
        <v>1</v>
      </c>
      <c r="AG115" s="25">
        <f>IF(AF115="1",'TOP 10 TECHNIQUES'!C$16,0)</f>
        <v>0</v>
      </c>
      <c r="AH115" s="25" t="str" cm="1">
        <f t="array" ref="AH115">IF(SUMPRODUCT(--(NOT(ISERR(SEARCH({"File","Group","Logon","Schedule","User","Registry","Active","Application"},AC115)))))&gt;0,"1","0")</f>
        <v>0</v>
      </c>
      <c r="AI115" s="25">
        <f>IF(AH115="1",'TOP 10 TECHNIQUES'!C$17,0)</f>
        <v>0</v>
      </c>
      <c r="AJ115" s="25" t="str" cm="1">
        <f t="array" ref="AJ115">IF(SUMPRODUCT(--(NOT(ISERR(SEARCH({"Cloud","Cluster","Container","Image","Instance","Pod","Snapshot","Volume"},AC115)))))&gt;0,"1","0")</f>
        <v>0</v>
      </c>
      <c r="AK115" s="25">
        <f>IF(AJ115="1",'TOP 10 TECHNIQUES'!C$18,0)</f>
        <v>0</v>
      </c>
      <c r="AL115" s="25" t="str" cm="1">
        <f t="array" ref="AL115">IF(SUMPRODUCT(--(NOT(ISERR(SEARCH({"Drive","Firmware","Host","Kernel"},AC115)))))&gt;0,"1","0")</f>
        <v>1</v>
      </c>
      <c r="AM115" s="25">
        <f>IF(AL115="1",'TOP 10 TECHNIQUES'!C$19,0)</f>
        <v>0</v>
      </c>
      <c r="AN115" s="52">
        <v>0</v>
      </c>
      <c r="AO115" s="51">
        <v>0</v>
      </c>
      <c r="AP115" s="25">
        <f>parameters!$J$21*Table1[[#This Row],[TAT Utility]]+parameters!$J$22*Table1[[#This Row],[Count Utility]]</f>
        <v>7.7584761904761906E-2</v>
      </c>
      <c r="AQ115" s="25">
        <f>(Table1[[#This Row],[Total Top Att&amp;ck Score ]]-parameters!$D$19)/(parameters!$D$20-parameters!$D$19)</f>
        <v>0.25861587301587302</v>
      </c>
      <c r="AR115" s="25">
        <f>IF(Table1[[#This Row],[TAT Utility (unclipped)]]&gt;1,1, IF(Table1[[#This Row],[TAT Utility (unclipped)]]&lt;0,0, Table1[[#This Row],[TAT Utility (unclipped)]]) )</f>
        <v>0.25861587301587302</v>
      </c>
      <c r="AS115" s="25">
        <f>(Table1[[#This Row],[Ransomware (Total '# of ATT&amp;CK Observations)]]-parameters!$D$21)/(parameters!$D$22-parameters!$D$21)</f>
        <v>0</v>
      </c>
      <c r="AT115" s="25">
        <f>IF(Table1[[#This Row],[Count Utility (unclipped)]]&gt;1,1, IF(Table1[[#This Row],[Count Utility (unclipped)]]&lt;0,0, Table1[[#This Row],[Count Utility (unclipped)]]) )</f>
        <v>0</v>
      </c>
      <c r="AU1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6" spans="1:47" x14ac:dyDescent="0.2">
      <c r="A116" s="25">
        <f>parameters!$J$21*Table1[[#This Row],[TAT Utility]]+parameters!$J$22*Table1[[#This Row],[Count Utility]]</f>
        <v>0.21883333333333332</v>
      </c>
      <c r="B116" s="25">
        <f t="shared" si="1"/>
        <v>0.85499999999999998</v>
      </c>
      <c r="C116" s="25" t="s">
        <v>545</v>
      </c>
      <c r="D116" s="25" t="s">
        <v>170</v>
      </c>
      <c r="E116" s="25" t="s">
        <v>546</v>
      </c>
      <c r="F116" s="51">
        <v>1</v>
      </c>
      <c r="G116" s="51">
        <v>1</v>
      </c>
      <c r="H116" s="25">
        <f>parameters!$J$10*Table1[[#This Row],[Before Utility]]+parameters!$J$11*Table1[[#This Row],[After Utility]]</f>
        <v>0.1</v>
      </c>
      <c r="I116">
        <f>(Table1[[#This Row],[Num. TID Before]]-parameters!$D$8)/(parameters!$D$9-parameters!$D$8)</f>
        <v>0.1</v>
      </c>
      <c r="J116">
        <f>IF(Table1[[#This Row],[Before Utility (unclipped)]]&gt;1,1, IF(Table1[[#This Row],[Before Utility (unclipped)]]&lt;0,0, Table1[[#This Row],[Before Utility (unclipped)]]))</f>
        <v>0.1</v>
      </c>
      <c r="K116">
        <f>(Table1[[#This Row],[Num. TID After]]-parameters!$D$10)/(parameters!$D$11-parameters!$D$10)</f>
        <v>0.1</v>
      </c>
      <c r="L116">
        <f>IF(Table1[[#This Row],[After Utility (unclipped)]]&gt;1,1, IF(Table1[[#This Row],[After Utility (unclipped)]]&lt;0,0, Table1[[#This Row],[After Utility (unclipped)]]))</f>
        <v>0.1</v>
      </c>
      <c r="M116" s="25">
        <v>0</v>
      </c>
      <c r="N116" s="51">
        <v>3</v>
      </c>
      <c r="O116" s="51">
        <v>41</v>
      </c>
      <c r="P116" s="51">
        <v>10</v>
      </c>
      <c r="Q116" s="51">
        <v>10</v>
      </c>
      <c r="R116" s="52" t="s">
        <v>547</v>
      </c>
      <c r="S116" s="51">
        <v>13</v>
      </c>
      <c r="T116" s="52" t="s">
        <v>548</v>
      </c>
      <c r="U116" s="51">
        <v>12</v>
      </c>
      <c r="V116" s="25">
        <f>parameters!$J$4*Table1[[#This Row],[Mitigations Utility]] + parameters!$J$5*Table1[[#This Row],[Detections Utility]]</f>
        <v>0.54285714285714282</v>
      </c>
      <c r="W116">
        <f>SUM(Table1[[#This Row],[Num. 800-53 (r5)]],Table1[[#This Row],[Num. CIS Controls]])</f>
        <v>25</v>
      </c>
      <c r="X116">
        <f>(Table1[[#This Row],[Total Mitigations]]-parameters!$D$2)/(parameters!$D$3-parameters!$D$2)</f>
        <v>0.45454545454545453</v>
      </c>
      <c r="Y116">
        <f>IF(Table1[[#This Row],[Mitigations Utility (unclipped)]]&gt;1,1, IF(Table1[[#This Row],[Mitigations Utility (unclipped)]]&lt;0,0, Table1[[#This Row],[Mitigations Utility (unclipped)]]) )</f>
        <v>0.45454545454545453</v>
      </c>
      <c r="Z116">
        <f>SUM(Table1[[#This Row],[Num. CAR]:[Num. Splunk]])</f>
        <v>64</v>
      </c>
      <c r="AA116">
        <f>(Table1[[#This Row],[Total Detections]]-parameters!$D$4)/(parameters!$D$5-parameters!$D$4)</f>
        <v>0.64</v>
      </c>
      <c r="AB116">
        <f>IF(Table1[[#This Row],[Detections Utility (unclipped)]]&gt;1,1, IF(Table1[[#This Row],[Detections Utility (unclipped)]]&lt;0,0, Table1[[#This Row],[Detections Utility (unclipped)]]) )</f>
        <v>0.64</v>
      </c>
      <c r="AC116" s="29" t="s">
        <v>399</v>
      </c>
      <c r="AD116" s="25" t="str" cm="1">
        <f t="array" ref="AD116">IF(SUMPRODUCT(--(NOT(ISERR(SEARCH({"Process","Command","Script","WMI","Module","Pipe","Service"},AC116)))))&gt;0,"1","0")</f>
        <v>1</v>
      </c>
      <c r="AE116" s="25">
        <f>IF(AD116="1",'TOP 10 TECHNIQUES'!C$15,0)</f>
        <v>0.19800000000000001</v>
      </c>
      <c r="AF116" s="25" t="str" cm="1">
        <f t="array" ref="AF116">IF(SUMPRODUCT(--(NOT(ISERR(SEARCH({"Network","Firewall"},AC116)))))&gt;0,"1","0")</f>
        <v>0</v>
      </c>
      <c r="AG116" s="25">
        <f>IF(AF116="1",'TOP 10 TECHNIQUES'!C$16,0)</f>
        <v>0</v>
      </c>
      <c r="AH116" s="25" t="str" cm="1">
        <f t="array" ref="AH116">IF(SUMPRODUCT(--(NOT(ISERR(SEARCH({"File","Group","Logon","Schedule","User","Registry","Active","Application"},AC116)))))&gt;0,"1","0")</f>
        <v>1</v>
      </c>
      <c r="AI116" s="25">
        <f>IF(AH116="1",'TOP 10 TECHNIQUES'!C$17,0)</f>
        <v>0.13200000000000001</v>
      </c>
      <c r="AJ116" s="25" t="str" cm="1">
        <f t="array" ref="AJ116">IF(SUMPRODUCT(--(NOT(ISERR(SEARCH({"Cloud","Cluster","Container","Image","Instance","Pod","Snapshot","Volume"},AC116)))))&gt;0,"1","0")</f>
        <v>0</v>
      </c>
      <c r="AK116" s="25">
        <f>IF(AJ116="1",'TOP 10 TECHNIQUES'!C$18,0)</f>
        <v>0</v>
      </c>
      <c r="AL116" s="25" t="str" cm="1">
        <f t="array" ref="AL116">IF(SUMPRODUCT(--(NOT(ISERR(SEARCH({"Drive","Firmware","Host","Kernel"},AC116)))))&gt;0,"1","0")</f>
        <v>0</v>
      </c>
      <c r="AM116" s="25">
        <f>IF(AL116="1",'TOP 10 TECHNIQUES'!C$19,0)</f>
        <v>0</v>
      </c>
      <c r="AN116" s="60">
        <v>4</v>
      </c>
      <c r="AO116" s="51">
        <v>1</v>
      </c>
      <c r="AP116" s="25">
        <f>parameters!$J$21*Table1[[#This Row],[TAT Utility]]+parameters!$J$22*Table1[[#This Row],[Count Utility]]</f>
        <v>0.21883333333333332</v>
      </c>
      <c r="AQ116" s="25">
        <f>(Table1[[#This Row],[Total Top Att&amp;ck Score ]]-parameters!$D$19)/(parameters!$D$20-parameters!$D$19)</f>
        <v>0.28499999999999998</v>
      </c>
      <c r="AR116" s="25">
        <f>IF(Table1[[#This Row],[TAT Utility (unclipped)]]&gt;1,1, IF(Table1[[#This Row],[TAT Utility (unclipped)]]&lt;0,0, Table1[[#This Row],[TAT Utility (unclipped)]]) )</f>
        <v>0.28499999999999998</v>
      </c>
      <c r="AS116" s="25">
        <f>(Table1[[#This Row],[Ransomware (Total '# of ATT&amp;CK Observations)]]-parameters!$D$21)/(parameters!$D$22-parameters!$D$21)</f>
        <v>0.19047619047619047</v>
      </c>
      <c r="AT116" s="25">
        <f>IF(Table1[[#This Row],[Count Utility (unclipped)]]&gt;1,1, IF(Table1[[#This Row],[Count Utility (unclipped)]]&lt;0,0, Table1[[#This Row],[Count Utility (unclipped)]]) )</f>
        <v>0.19047619047619047</v>
      </c>
      <c r="AU1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7" spans="1:47" ht="48" x14ac:dyDescent="0.2">
      <c r="A117" s="25">
        <f>parameters!$J$21*Table1[[#This Row],[TAT Utility]]+parameters!$J$22*Table1[[#This Row],[Count Utility]]</f>
        <v>0.25090000000000001</v>
      </c>
      <c r="B117" s="25">
        <f t="shared" si="1"/>
        <v>0.84233333333333338</v>
      </c>
      <c r="C117" s="25" t="s">
        <v>549</v>
      </c>
      <c r="D117" s="25" t="s">
        <v>165</v>
      </c>
      <c r="E117" s="25" t="s">
        <v>550</v>
      </c>
      <c r="F117" s="51">
        <v>1</v>
      </c>
      <c r="G117" s="51">
        <v>1</v>
      </c>
      <c r="H117" s="25">
        <f>parameters!$J$10*Table1[[#This Row],[Before Utility]]+parameters!$J$11*Table1[[#This Row],[After Utility]]</f>
        <v>0.1</v>
      </c>
      <c r="I117">
        <f>(Table1[[#This Row],[Num. TID Before]]-parameters!$D$8)/(parameters!$D$9-parameters!$D$8)</f>
        <v>0.1</v>
      </c>
      <c r="J117">
        <f>IF(Table1[[#This Row],[Before Utility (unclipped)]]&gt;1,1, IF(Table1[[#This Row],[Before Utility (unclipped)]]&lt;0,0, Table1[[#This Row],[Before Utility (unclipped)]]))</f>
        <v>0.1</v>
      </c>
      <c r="K117">
        <f>(Table1[[#This Row],[Num. TID After]]-parameters!$D$10)/(parameters!$D$11-parameters!$D$10)</f>
        <v>0.1</v>
      </c>
      <c r="L117">
        <f>IF(Table1[[#This Row],[After Utility (unclipped)]]&gt;1,1, IF(Table1[[#This Row],[After Utility (unclipped)]]&lt;0,0, Table1[[#This Row],[After Utility (unclipped)]]))</f>
        <v>0.1</v>
      </c>
      <c r="M117" s="25">
        <v>0</v>
      </c>
      <c r="N117" s="51">
        <v>3</v>
      </c>
      <c r="O117" s="51">
        <v>8</v>
      </c>
      <c r="P117" s="51">
        <v>0</v>
      </c>
      <c r="Q117" s="51">
        <v>5</v>
      </c>
      <c r="R117" s="53" t="s">
        <v>551</v>
      </c>
      <c r="S117" s="51">
        <v>24</v>
      </c>
      <c r="T117" s="54" t="s">
        <v>552</v>
      </c>
      <c r="U117" s="51">
        <v>24</v>
      </c>
      <c r="V117" s="25">
        <f>parameters!$J$4*Table1[[#This Row],[Mitigations Utility]] + parameters!$J$5*Table1[[#This Row],[Detections Utility]]</f>
        <v>0.53333333333333333</v>
      </c>
      <c r="W117">
        <f>SUM(Table1[[#This Row],[Num. 800-53 (r5)]],Table1[[#This Row],[Num. CIS Controls]])</f>
        <v>48</v>
      </c>
      <c r="X117">
        <f>(Table1[[#This Row],[Total Mitigations]]-parameters!$D$2)/(parameters!$D$3-parameters!$D$2)</f>
        <v>0.87272727272727268</v>
      </c>
      <c r="Y117">
        <f>IF(Table1[[#This Row],[Mitigations Utility (unclipped)]]&gt;1,1, IF(Table1[[#This Row],[Mitigations Utility (unclipped)]]&lt;0,0, Table1[[#This Row],[Mitigations Utility (unclipped)]]) )</f>
        <v>0.87272727272727268</v>
      </c>
      <c r="Z117">
        <f>SUM(Table1[[#This Row],[Num. CAR]:[Num. Splunk]])</f>
        <v>16</v>
      </c>
      <c r="AA117">
        <f>(Table1[[#This Row],[Total Detections]]-parameters!$D$4)/(parameters!$D$5-parameters!$D$4)</f>
        <v>0.16</v>
      </c>
      <c r="AB117">
        <f>IF(Table1[[#This Row],[Detections Utility (unclipped)]]&gt;1,1, IF(Table1[[#This Row],[Detections Utility (unclipped)]]&lt;0,0, Table1[[#This Row],[Detections Utility (unclipped)]]) )</f>
        <v>0.16</v>
      </c>
      <c r="AC117" s="29" t="s">
        <v>553</v>
      </c>
      <c r="AD117" s="25" t="str" cm="1">
        <f t="array" ref="AD117">IF(SUMPRODUCT(--(NOT(ISERR(SEARCH({"Process","Command","Script","WMI","Module","Pipe","Service"},AC117)))))&gt;0,"1","0")</f>
        <v>1</v>
      </c>
      <c r="AE117" s="25">
        <f>IF(AD117="1",'TOP 10 TECHNIQUES'!C$15,0)</f>
        <v>0.19800000000000001</v>
      </c>
      <c r="AF117" s="25" t="str" cm="1">
        <f t="array" ref="AF117">IF(SUMPRODUCT(--(NOT(ISERR(SEARCH({"Network","Firewall"},AC117)))))&gt;0,"1","0")</f>
        <v>1</v>
      </c>
      <c r="AG117" s="25">
        <f>IF(AF117="1",'TOP 10 TECHNIQUES'!C$16,0)</f>
        <v>0</v>
      </c>
      <c r="AH117" s="25" t="str" cm="1">
        <f t="array" ref="AH117">IF(SUMPRODUCT(--(NOT(ISERR(SEARCH({"File","Group","Logon","Schedule","User","Registry","Active","Application"},AC117)))))&gt;0,"1","0")</f>
        <v>1</v>
      </c>
      <c r="AI117" s="25">
        <f>IF(AH117="1",'TOP 10 TECHNIQUES'!C$17,0)</f>
        <v>0.13200000000000001</v>
      </c>
      <c r="AJ117" s="25" t="str" cm="1">
        <f t="array" ref="AJ117">IF(SUMPRODUCT(--(NOT(ISERR(SEARCH({"Cloud","Cluster","Container","Image","Instance","Pod","Snapshot","Volume"},AC117)))))&gt;0,"1","0")</f>
        <v>0</v>
      </c>
      <c r="AK117" s="25">
        <f>IF(AJ117="1",'TOP 10 TECHNIQUES'!C$18,0)</f>
        <v>0</v>
      </c>
      <c r="AL117" s="25" t="str" cm="1">
        <f t="array" ref="AL117">IF(SUMPRODUCT(--(NOT(ISERR(SEARCH({"Drive","Firmware","Host","Kernel"},AC117)))))&gt;0,"1","0")</f>
        <v>0</v>
      </c>
      <c r="AM117" s="25">
        <f>IF(AL117="1",'TOP 10 TECHNIQUES'!C$19,0)</f>
        <v>0</v>
      </c>
      <c r="AN117" s="59">
        <v>5</v>
      </c>
      <c r="AO117" s="51">
        <v>1</v>
      </c>
      <c r="AP117" s="25">
        <f>parameters!$J$21*Table1[[#This Row],[TAT Utility]]+parameters!$J$22*Table1[[#This Row],[Count Utility]]</f>
        <v>0.25090000000000001</v>
      </c>
      <c r="AQ117" s="25">
        <f>(Table1[[#This Row],[Total Top Att&amp;ck Score ]]-parameters!$D$19)/(parameters!$D$20-parameters!$D$19)</f>
        <v>0.28077777777777779</v>
      </c>
      <c r="AR117" s="25">
        <f>IF(Table1[[#This Row],[TAT Utility (unclipped)]]&gt;1,1, IF(Table1[[#This Row],[TAT Utility (unclipped)]]&lt;0,0, Table1[[#This Row],[TAT Utility (unclipped)]]) )</f>
        <v>0.28077777777777779</v>
      </c>
      <c r="AS117" s="25">
        <f>(Table1[[#This Row],[Ransomware (Total '# of ATT&amp;CK Observations)]]-parameters!$D$21)/(parameters!$D$22-parameters!$D$21)</f>
        <v>0.23809523809523808</v>
      </c>
      <c r="AT117" s="25">
        <f>IF(Table1[[#This Row],[Count Utility (unclipped)]]&gt;1,1, IF(Table1[[#This Row],[Count Utility (unclipped)]]&lt;0,0, Table1[[#This Row],[Count Utility (unclipped)]]) )</f>
        <v>0.23809523809523808</v>
      </c>
      <c r="AU1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8" spans="1:47" ht="64" x14ac:dyDescent="0.2">
      <c r="A118" s="25">
        <f>parameters!$J$21*Table1[[#This Row],[TAT Utility]]+parameters!$J$22*Table1[[#This Row],[Count Utility]]</f>
        <v>0.14963333333333334</v>
      </c>
      <c r="B118" s="25">
        <f t="shared" si="1"/>
        <v>0.82966666666666666</v>
      </c>
      <c r="C118" s="25" t="s">
        <v>554</v>
      </c>
      <c r="D118" s="25" t="s">
        <v>165</v>
      </c>
      <c r="E118" s="25" t="s">
        <v>555</v>
      </c>
      <c r="F118" s="51">
        <v>1</v>
      </c>
      <c r="G118" s="51">
        <v>1</v>
      </c>
      <c r="H118" s="25">
        <f>parameters!$J$10*Table1[[#This Row],[Before Utility]]+parameters!$J$11*Table1[[#This Row],[After Utility]]</f>
        <v>0.1</v>
      </c>
      <c r="I118">
        <f>(Table1[[#This Row],[Num. TID Before]]-parameters!$D$8)/(parameters!$D$9-parameters!$D$8)</f>
        <v>0.1</v>
      </c>
      <c r="J118">
        <f>IF(Table1[[#This Row],[Before Utility (unclipped)]]&gt;1,1, IF(Table1[[#This Row],[Before Utility (unclipped)]]&lt;0,0, Table1[[#This Row],[Before Utility (unclipped)]]))</f>
        <v>0.1</v>
      </c>
      <c r="K118">
        <f>(Table1[[#This Row],[Num. TID After]]-parameters!$D$10)/(parameters!$D$11-parameters!$D$10)</f>
        <v>0.1</v>
      </c>
      <c r="L118">
        <f>IF(Table1[[#This Row],[After Utility (unclipped)]]&gt;1,1, IF(Table1[[#This Row],[After Utility (unclipped)]]&lt;0,0, Table1[[#This Row],[After Utility (unclipped)]]))</f>
        <v>0.1</v>
      </c>
      <c r="M118" s="25">
        <v>0</v>
      </c>
      <c r="N118" s="51">
        <v>5</v>
      </c>
      <c r="O118" s="51">
        <v>29</v>
      </c>
      <c r="P118" s="51">
        <v>5</v>
      </c>
      <c r="Q118" s="51">
        <v>7</v>
      </c>
      <c r="R118" s="53" t="s">
        <v>556</v>
      </c>
      <c r="S118" s="51">
        <v>16</v>
      </c>
      <c r="T118" s="51" t="s">
        <v>557</v>
      </c>
      <c r="U118" s="51">
        <v>16</v>
      </c>
      <c r="V118" s="25">
        <f>parameters!$J$4*Table1[[#This Row],[Mitigations Utility]] + parameters!$J$5*Table1[[#This Row],[Detections Utility]]</f>
        <v>0.52380952380952384</v>
      </c>
      <c r="W118">
        <f>SUM(Table1[[#This Row],[Num. 800-53 (r5)]],Table1[[#This Row],[Num. CIS Controls]])</f>
        <v>32</v>
      </c>
      <c r="X118">
        <f>(Table1[[#This Row],[Total Mitigations]]-parameters!$D$2)/(parameters!$D$3-parameters!$D$2)</f>
        <v>0.58181818181818179</v>
      </c>
      <c r="Y118">
        <f>IF(Table1[[#This Row],[Mitigations Utility (unclipped)]]&gt;1,1, IF(Table1[[#This Row],[Mitigations Utility (unclipped)]]&lt;0,0, Table1[[#This Row],[Mitigations Utility (unclipped)]]) )</f>
        <v>0.58181818181818179</v>
      </c>
      <c r="Z118">
        <f>SUM(Table1[[#This Row],[Num. CAR]:[Num. Splunk]])</f>
        <v>46</v>
      </c>
      <c r="AA118">
        <f>(Table1[[#This Row],[Total Detections]]-parameters!$D$4)/(parameters!$D$5-parameters!$D$4)</f>
        <v>0.46</v>
      </c>
      <c r="AB118">
        <f>IF(Table1[[#This Row],[Detections Utility (unclipped)]]&gt;1,1, IF(Table1[[#This Row],[Detections Utility (unclipped)]]&lt;0,0, Table1[[#This Row],[Detections Utility (unclipped)]]) )</f>
        <v>0.46</v>
      </c>
      <c r="AC118" s="29" t="s">
        <v>558</v>
      </c>
      <c r="AD118" s="25" t="str" cm="1">
        <f t="array" ref="AD118">IF(SUMPRODUCT(--(NOT(ISERR(SEARCH({"Process","Command","Script","WMI","Module","Pipe","Service"},AC118)))))&gt;0,"1","0")</f>
        <v>1</v>
      </c>
      <c r="AE118" s="25">
        <f>IF(AD118="1",'TOP 10 TECHNIQUES'!C$15,0)</f>
        <v>0.19800000000000001</v>
      </c>
      <c r="AF118" s="25" t="str" cm="1">
        <f t="array" ref="AF118">IF(SUMPRODUCT(--(NOT(ISERR(SEARCH({"Network","Firewall"},AC118)))))&gt;0,"1","0")</f>
        <v>1</v>
      </c>
      <c r="AG118" s="25">
        <f>IF(AF118="1",'TOP 10 TECHNIQUES'!C$16,0)</f>
        <v>0</v>
      </c>
      <c r="AH118" s="25" t="str" cm="1">
        <f t="array" ref="AH118">IF(SUMPRODUCT(--(NOT(ISERR(SEARCH({"File","Group","Logon","Schedule","User","Registry","Active","Application"},AC118)))))&gt;0,"1","0")</f>
        <v>1</v>
      </c>
      <c r="AI118" s="25">
        <f>IF(AH118="1",'TOP 10 TECHNIQUES'!C$17,0)</f>
        <v>0.13200000000000001</v>
      </c>
      <c r="AJ118" s="25" t="str" cm="1">
        <f t="array" ref="AJ118">IF(SUMPRODUCT(--(NOT(ISERR(SEARCH({"Cloud","Cluster","Container","Image","Instance","Pod","Snapshot","Volume"},AC118)))))&gt;0,"1","0")</f>
        <v>0</v>
      </c>
      <c r="AK118" s="25">
        <f>IF(AJ118="1",'TOP 10 TECHNIQUES'!C$18,0)</f>
        <v>0</v>
      </c>
      <c r="AL118" s="25" t="str" cm="1">
        <f t="array" ref="AL118">IF(SUMPRODUCT(--(NOT(ISERR(SEARCH({"Drive","Firmware","Host","Kernel"},AC118)))))&gt;0,"1","0")</f>
        <v>0</v>
      </c>
      <c r="AM118" s="25">
        <f>IF(AL118="1",'TOP 10 TECHNIQUES'!C$19,0)</f>
        <v>0</v>
      </c>
      <c r="AN118" s="58">
        <v>2</v>
      </c>
      <c r="AO118" s="51">
        <v>1</v>
      </c>
      <c r="AP118" s="25">
        <f>parameters!$J$21*Table1[[#This Row],[TAT Utility]]+parameters!$J$22*Table1[[#This Row],[Count Utility]]</f>
        <v>0.14963333333333334</v>
      </c>
      <c r="AQ118" s="25">
        <f>(Table1[[#This Row],[Total Top Att&amp;ck Score ]]-parameters!$D$19)/(parameters!$D$20-parameters!$D$19)</f>
        <v>0.27655555555555555</v>
      </c>
      <c r="AR118" s="25">
        <f>IF(Table1[[#This Row],[TAT Utility (unclipped)]]&gt;1,1, IF(Table1[[#This Row],[TAT Utility (unclipped)]]&lt;0,0, Table1[[#This Row],[TAT Utility (unclipped)]]) )</f>
        <v>0.27655555555555555</v>
      </c>
      <c r="AS118" s="25">
        <f>(Table1[[#This Row],[Ransomware (Total '# of ATT&amp;CK Observations)]]-parameters!$D$21)/(parameters!$D$22-parameters!$D$21)</f>
        <v>9.5238095238095233E-2</v>
      </c>
      <c r="AT118" s="25">
        <f>IF(Table1[[#This Row],[Count Utility (unclipped)]]&gt;1,1, IF(Table1[[#This Row],[Count Utility (unclipped)]]&lt;0,0, Table1[[#This Row],[Count Utility (unclipped)]]) )</f>
        <v>9.5238095238095233E-2</v>
      </c>
      <c r="AU1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9" spans="1:47" ht="32" x14ac:dyDescent="0.2">
      <c r="A119" s="25">
        <f>parameters!$J$21*Table1[[#This Row],[TAT Utility]]+parameters!$J$22*Table1[[#This Row],[Count Utility]]</f>
        <v>0.10489999999999999</v>
      </c>
      <c r="B119" s="25">
        <f t="shared" si="1"/>
        <v>0.71566666666666667</v>
      </c>
      <c r="C119" s="25" t="s">
        <v>559</v>
      </c>
      <c r="D119" s="25" t="s">
        <v>197</v>
      </c>
      <c r="E119" s="25" t="s">
        <v>560</v>
      </c>
      <c r="F119" s="51">
        <v>1</v>
      </c>
      <c r="G119" s="51">
        <v>1</v>
      </c>
      <c r="H119" s="25">
        <f>parameters!$J$10*Table1[[#This Row],[Before Utility]]+parameters!$J$11*Table1[[#This Row],[After Utility]]</f>
        <v>0.1</v>
      </c>
      <c r="I119">
        <f>(Table1[[#This Row],[Num. TID Before]]-parameters!$D$8)/(parameters!$D$9-parameters!$D$8)</f>
        <v>0.1</v>
      </c>
      <c r="J119">
        <f>IF(Table1[[#This Row],[Before Utility (unclipped)]]&gt;1,1, IF(Table1[[#This Row],[Before Utility (unclipped)]]&lt;0,0, Table1[[#This Row],[Before Utility (unclipped)]]))</f>
        <v>0.1</v>
      </c>
      <c r="K119">
        <f>(Table1[[#This Row],[Num. TID After]]-parameters!$D$10)/(parameters!$D$11-parameters!$D$10)</f>
        <v>0.1</v>
      </c>
      <c r="L119">
        <f>IF(Table1[[#This Row],[After Utility (unclipped)]]&gt;1,1, IF(Table1[[#This Row],[After Utility (unclipped)]]&lt;0,0, Table1[[#This Row],[After Utility (unclipped)]]))</f>
        <v>0.1</v>
      </c>
      <c r="M119" s="25">
        <v>0</v>
      </c>
      <c r="N119" s="51">
        <v>1</v>
      </c>
      <c r="O119" s="51">
        <v>23</v>
      </c>
      <c r="P119" s="51">
        <v>0</v>
      </c>
      <c r="Q119" s="51">
        <v>8</v>
      </c>
      <c r="R119" s="51" t="s">
        <v>561</v>
      </c>
      <c r="S119" s="51">
        <v>15</v>
      </c>
      <c r="T119" s="51" t="s">
        <v>562</v>
      </c>
      <c r="U119" s="51">
        <v>15</v>
      </c>
      <c r="V119" s="25">
        <f>parameters!$J$4*Table1[[#This Row],[Mitigations Utility]] + parameters!$J$5*Table1[[#This Row],[Detections Utility]]</f>
        <v>0.43809523809523809</v>
      </c>
      <c r="W119">
        <f>SUM(Table1[[#This Row],[Num. 800-53 (r5)]],Table1[[#This Row],[Num. CIS Controls]])</f>
        <v>30</v>
      </c>
      <c r="X119">
        <f>(Table1[[#This Row],[Total Mitigations]]-parameters!$D$2)/(parameters!$D$3-parameters!$D$2)</f>
        <v>0.54545454545454541</v>
      </c>
      <c r="Y119">
        <f>IF(Table1[[#This Row],[Mitigations Utility (unclipped)]]&gt;1,1, IF(Table1[[#This Row],[Mitigations Utility (unclipped)]]&lt;0,0, Table1[[#This Row],[Mitigations Utility (unclipped)]]) )</f>
        <v>0.54545454545454541</v>
      </c>
      <c r="Z119">
        <f>SUM(Table1[[#This Row],[Num. CAR]:[Num. Splunk]])</f>
        <v>32</v>
      </c>
      <c r="AA119">
        <f>(Table1[[#This Row],[Total Detections]]-parameters!$D$4)/(parameters!$D$5-parameters!$D$4)</f>
        <v>0.32</v>
      </c>
      <c r="AB119">
        <f>IF(Table1[[#This Row],[Detections Utility (unclipped)]]&gt;1,1, IF(Table1[[#This Row],[Detections Utility (unclipped)]]&lt;0,0, Table1[[#This Row],[Detections Utility (unclipped)]]) )</f>
        <v>0.32</v>
      </c>
      <c r="AC119" s="29" t="s">
        <v>563</v>
      </c>
      <c r="AD119" s="25" t="str" cm="1">
        <f t="array" ref="AD119">IF(SUMPRODUCT(--(NOT(ISERR(SEARCH({"Process","Command","Script","WMI","Module","Pipe","Service"},AC119)))))&gt;0,"1","0")</f>
        <v>1</v>
      </c>
      <c r="AE119" s="25">
        <f>IF(AD119="1",'TOP 10 TECHNIQUES'!C$15,0)</f>
        <v>0.19800000000000001</v>
      </c>
      <c r="AF119" s="25" t="str" cm="1">
        <f t="array" ref="AF119">IF(SUMPRODUCT(--(NOT(ISERR(SEARCH({"Network","Firewall"},AC119)))))&gt;0,"1","0")</f>
        <v>0</v>
      </c>
      <c r="AG119" s="25">
        <f>IF(AF119="1",'TOP 10 TECHNIQUES'!C$16,0)</f>
        <v>0</v>
      </c>
      <c r="AH119" s="25" t="str" cm="1">
        <f t="array" ref="AH119">IF(SUMPRODUCT(--(NOT(ISERR(SEARCH({"File","Group","Logon","Schedule","User","Registry","Active","Application"},AC119)))))&gt;0,"1","0")</f>
        <v>1</v>
      </c>
      <c r="AI119" s="25">
        <f>IF(AH119="1",'TOP 10 TECHNIQUES'!C$17,0)</f>
        <v>0.13200000000000001</v>
      </c>
      <c r="AJ119" s="25" t="str" cm="1">
        <f t="array" ref="AJ119">IF(SUMPRODUCT(--(NOT(ISERR(SEARCH({"Cloud","Cluster","Container","Image","Instance","Pod","Snapshot","Volume"},AC119)))))&gt;0,"1","0")</f>
        <v>0</v>
      </c>
      <c r="AK119" s="25">
        <f>IF(AJ119="1",'TOP 10 TECHNIQUES'!C$18,0)</f>
        <v>0</v>
      </c>
      <c r="AL119" s="25" t="str" cm="1">
        <f t="array" ref="AL119">IF(SUMPRODUCT(--(NOT(ISERR(SEARCH({"Drive","Firmware","Host","Kernel"},AC119)))))&gt;0,"1","0")</f>
        <v>0</v>
      </c>
      <c r="AM119" s="25">
        <f>IF(AL119="1",'TOP 10 TECHNIQUES'!C$19,0)</f>
        <v>0</v>
      </c>
      <c r="AN119" s="61">
        <v>1</v>
      </c>
      <c r="AO119" s="51">
        <v>1</v>
      </c>
      <c r="AP119" s="25">
        <f>parameters!$J$21*Table1[[#This Row],[TAT Utility]]+parameters!$J$22*Table1[[#This Row],[Count Utility]]</f>
        <v>0.10489999999999999</v>
      </c>
      <c r="AQ119" s="25">
        <f>(Table1[[#This Row],[Total Top Att&amp;ck Score ]]-parameters!$D$19)/(parameters!$D$20-parameters!$D$19)</f>
        <v>0.23855555555555555</v>
      </c>
      <c r="AR119" s="25">
        <f>IF(Table1[[#This Row],[TAT Utility (unclipped)]]&gt;1,1, IF(Table1[[#This Row],[TAT Utility (unclipped)]]&lt;0,0, Table1[[#This Row],[TAT Utility (unclipped)]]) )</f>
        <v>0.23855555555555555</v>
      </c>
      <c r="AS119" s="25">
        <f>(Table1[[#This Row],[Ransomware (Total '# of ATT&amp;CK Observations)]]-parameters!$D$21)/(parameters!$D$22-parameters!$D$21)</f>
        <v>4.7619047619047616E-2</v>
      </c>
      <c r="AT119" s="25">
        <f>IF(Table1[[#This Row],[Count Utility (unclipped)]]&gt;1,1, IF(Table1[[#This Row],[Count Utility (unclipped)]]&lt;0,0, Table1[[#This Row],[Count Utility (unclipped)]]) )</f>
        <v>4.7619047619047616E-2</v>
      </c>
      <c r="AU1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0" spans="1:47" ht="32" x14ac:dyDescent="0.2">
      <c r="A120" s="25">
        <f>parameters!$J$21*Table1[[#This Row],[TAT Utility]]+parameters!$J$22*Table1[[#This Row],[Count Utility]]</f>
        <v>5.3333333333333337E-2</v>
      </c>
      <c r="B120" s="25">
        <f t="shared" si="1"/>
        <v>0.53333333333333333</v>
      </c>
      <c r="C120" s="25" t="s">
        <v>564</v>
      </c>
      <c r="D120" s="25" t="s">
        <v>175</v>
      </c>
      <c r="E120" s="25" t="s">
        <v>565</v>
      </c>
      <c r="F120" s="51">
        <v>1</v>
      </c>
      <c r="G120" s="51">
        <v>1</v>
      </c>
      <c r="H120" s="25">
        <f>parameters!$J$10*Table1[[#This Row],[Before Utility]]+parameters!$J$11*Table1[[#This Row],[After Utility]]</f>
        <v>0.1</v>
      </c>
      <c r="I120">
        <f>(Table1[[#This Row],[Num. TID Before]]-parameters!$D$8)/(parameters!$D$9-parameters!$D$8)</f>
        <v>0.1</v>
      </c>
      <c r="J120">
        <f>IF(Table1[[#This Row],[Before Utility (unclipped)]]&gt;1,1, IF(Table1[[#This Row],[Before Utility (unclipped)]]&lt;0,0, Table1[[#This Row],[Before Utility (unclipped)]]))</f>
        <v>0.1</v>
      </c>
      <c r="K120">
        <f>(Table1[[#This Row],[Num. TID After]]-parameters!$D$10)/(parameters!$D$11-parameters!$D$10)</f>
        <v>0.1</v>
      </c>
      <c r="L120">
        <f>IF(Table1[[#This Row],[After Utility (unclipped)]]&gt;1,1, IF(Table1[[#This Row],[After Utility (unclipped)]]&lt;0,0, Table1[[#This Row],[After Utility (unclipped)]]))</f>
        <v>0.1</v>
      </c>
      <c r="M120" s="25">
        <v>0</v>
      </c>
      <c r="N120" s="51">
        <v>2</v>
      </c>
      <c r="O120" s="51">
        <v>7</v>
      </c>
      <c r="P120" s="51">
        <v>0</v>
      </c>
      <c r="Q120" s="51">
        <v>6</v>
      </c>
      <c r="R120" s="52" t="s">
        <v>176</v>
      </c>
      <c r="S120" s="51">
        <v>17</v>
      </c>
      <c r="T120" s="51" t="s">
        <v>177</v>
      </c>
      <c r="U120" s="51">
        <v>21</v>
      </c>
      <c r="V120" s="25">
        <f>parameters!$J$4*Table1[[#This Row],[Mitigations Utility]] + parameters!$J$5*Table1[[#This Row],[Detections Utility]]</f>
        <v>0.43333333333333335</v>
      </c>
      <c r="W120">
        <f>SUM(Table1[[#This Row],[Num. 800-53 (r5)]],Table1[[#This Row],[Num. CIS Controls]])</f>
        <v>38</v>
      </c>
      <c r="X120">
        <f>(Table1[[#This Row],[Total Mitigations]]-parameters!$D$2)/(parameters!$D$3-parameters!$D$2)</f>
        <v>0.69090909090909092</v>
      </c>
      <c r="Y120">
        <f>IF(Table1[[#This Row],[Mitigations Utility (unclipped)]]&gt;1,1, IF(Table1[[#This Row],[Mitigations Utility (unclipped)]]&lt;0,0, Table1[[#This Row],[Mitigations Utility (unclipped)]]) )</f>
        <v>0.69090909090909092</v>
      </c>
      <c r="Z120">
        <f>SUM(Table1[[#This Row],[Num. CAR]:[Num. Splunk]])</f>
        <v>15</v>
      </c>
      <c r="AA120">
        <f>(Table1[[#This Row],[Total Detections]]-parameters!$D$4)/(parameters!$D$5-parameters!$D$4)</f>
        <v>0.15</v>
      </c>
      <c r="AB120">
        <f>IF(Table1[[#This Row],[Detections Utility (unclipped)]]&gt;1,1, IF(Table1[[#This Row],[Detections Utility (unclipped)]]&lt;0,0, Table1[[#This Row],[Detections Utility (unclipped)]]) )</f>
        <v>0.15</v>
      </c>
      <c r="AC120" s="29" t="s">
        <v>178</v>
      </c>
      <c r="AD120" s="25" t="str" cm="1">
        <f t="array" ref="AD120">IF(SUMPRODUCT(--(NOT(ISERR(SEARCH({"Process","Command","Script","WMI","Module","Pipe","Service"},AC120)))))&gt;0,"1","0")</f>
        <v>0</v>
      </c>
      <c r="AE120" s="25">
        <f>IF(AD120="1",'TOP 10 TECHNIQUES'!C$15,0)</f>
        <v>0</v>
      </c>
      <c r="AF120" s="25" t="str" cm="1">
        <f t="array" ref="AF120">IF(SUMPRODUCT(--(NOT(ISERR(SEARCH({"Network","Firewall"},AC120)))))&gt;0,"1","0")</f>
        <v>1</v>
      </c>
      <c r="AG120" s="25">
        <f>IF(AF120="1",'TOP 10 TECHNIQUES'!C$16,0)</f>
        <v>0</v>
      </c>
      <c r="AH120" s="25" t="str" cm="1">
        <f t="array" ref="AH120">IF(SUMPRODUCT(--(NOT(ISERR(SEARCH({"File","Group","Logon","Schedule","User","Registry","Active","Application"},AC120)))))&gt;0,"1","0")</f>
        <v>0</v>
      </c>
      <c r="AI120" s="25">
        <f>IF(AH120="1",'TOP 10 TECHNIQUES'!C$17,0)</f>
        <v>0</v>
      </c>
      <c r="AJ120" s="25" t="str" cm="1">
        <f t="array" ref="AJ120">IF(SUMPRODUCT(--(NOT(ISERR(SEARCH({"Cloud","Cluster","Container","Image","Instance","Pod","Snapshot","Volume"},AC120)))))&gt;0,"1","0")</f>
        <v>0</v>
      </c>
      <c r="AK120" s="25">
        <f>IF(AJ120="1",'TOP 10 TECHNIQUES'!C$18,0)</f>
        <v>0</v>
      </c>
      <c r="AL120" s="25" t="str" cm="1">
        <f t="array" ref="AL120">IF(SUMPRODUCT(--(NOT(ISERR(SEARCH({"Drive","Firmware","Host","Kernel"},AC120)))))&gt;0,"1","0")</f>
        <v>0</v>
      </c>
      <c r="AM120" s="25">
        <f>IF(AL120="1",'TOP 10 TECHNIQUES'!C$19,0)</f>
        <v>0</v>
      </c>
      <c r="AN120" s="60">
        <v>0</v>
      </c>
      <c r="AO120" s="51">
        <v>0</v>
      </c>
      <c r="AP120" s="25">
        <f>parameters!$J$21*Table1[[#This Row],[TAT Utility]]+parameters!$J$22*Table1[[#This Row],[Count Utility]]</f>
        <v>5.3333333333333337E-2</v>
      </c>
      <c r="AQ120" s="25">
        <f>(Table1[[#This Row],[Total Top Att&amp;ck Score ]]-parameters!$D$19)/(parameters!$D$20-parameters!$D$19)</f>
        <v>0.17777777777777778</v>
      </c>
      <c r="AR120" s="25">
        <f>IF(Table1[[#This Row],[TAT Utility (unclipped)]]&gt;1,1, IF(Table1[[#This Row],[TAT Utility (unclipped)]]&lt;0,0, Table1[[#This Row],[TAT Utility (unclipped)]]) )</f>
        <v>0.17777777777777778</v>
      </c>
      <c r="AS120" s="25">
        <f>(Table1[[#This Row],[Ransomware (Total '# of ATT&amp;CK Observations)]]-parameters!$D$21)/(parameters!$D$22-parameters!$D$21)</f>
        <v>0</v>
      </c>
      <c r="AT120" s="25">
        <f>IF(Table1[[#This Row],[Count Utility (unclipped)]]&gt;1,1, IF(Table1[[#This Row],[Count Utility (unclipped)]]&lt;0,0, Table1[[#This Row],[Count Utility (unclipped)]]) )</f>
        <v>0</v>
      </c>
      <c r="AU1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1" spans="1:47" ht="64" x14ac:dyDescent="0.2">
      <c r="A121" s="25">
        <f>parameters!$J$21*Table1[[#This Row],[TAT Utility]]+parameters!$J$22*Table1[[#This Row],[Count Utility]]</f>
        <v>0.14379428571428571</v>
      </c>
      <c r="B121" s="25">
        <f t="shared" si="1"/>
        <v>0.77127619047619045</v>
      </c>
      <c r="C121" s="25" t="s">
        <v>566</v>
      </c>
      <c r="D121" s="25" t="s">
        <v>88</v>
      </c>
      <c r="E121" s="25" t="s">
        <v>567</v>
      </c>
      <c r="F121" s="51">
        <v>1</v>
      </c>
      <c r="G121" s="51">
        <v>1</v>
      </c>
      <c r="H121" s="25">
        <f>parameters!$J$10*Table1[[#This Row],[Before Utility]]+parameters!$J$11*Table1[[#This Row],[After Utility]]</f>
        <v>0.1</v>
      </c>
      <c r="I121">
        <f>(Table1[[#This Row],[Num. TID Before]]-parameters!$D$8)/(parameters!$D$9-parameters!$D$8)</f>
        <v>0.1</v>
      </c>
      <c r="J121">
        <f>IF(Table1[[#This Row],[Before Utility (unclipped)]]&gt;1,1, IF(Table1[[#This Row],[Before Utility (unclipped)]]&lt;0,0, Table1[[#This Row],[Before Utility (unclipped)]]))</f>
        <v>0.1</v>
      </c>
      <c r="K121">
        <f>(Table1[[#This Row],[Num. TID After]]-parameters!$D$10)/(parameters!$D$11-parameters!$D$10)</f>
        <v>0.1</v>
      </c>
      <c r="L121">
        <f>IF(Table1[[#This Row],[After Utility (unclipped)]]&gt;1,1, IF(Table1[[#This Row],[After Utility (unclipped)]]&lt;0,0, Table1[[#This Row],[After Utility (unclipped)]]))</f>
        <v>0.1</v>
      </c>
      <c r="M121" s="25">
        <v>0</v>
      </c>
      <c r="N121" s="51">
        <v>1</v>
      </c>
      <c r="O121" s="51">
        <v>17</v>
      </c>
      <c r="P121" s="51">
        <v>0</v>
      </c>
      <c r="Q121" s="51">
        <v>1</v>
      </c>
      <c r="R121" s="52" t="s">
        <v>568</v>
      </c>
      <c r="S121" s="51">
        <v>16</v>
      </c>
      <c r="T121" s="51" t="s">
        <v>569</v>
      </c>
      <c r="U121" s="51">
        <v>17</v>
      </c>
      <c r="V121" s="25">
        <f>parameters!$J$4*Table1[[#This Row],[Mitigations Utility]] + parameters!$J$5*Table1[[#This Row],[Detections Utility]]</f>
        <v>0.40476190476190477</v>
      </c>
      <c r="W121">
        <f>SUM(Table1[[#This Row],[Num. 800-53 (r5)]],Table1[[#This Row],[Num. CIS Controls]])</f>
        <v>33</v>
      </c>
      <c r="X121">
        <f>(Table1[[#This Row],[Total Mitigations]]-parameters!$D$2)/(parameters!$D$3-parameters!$D$2)</f>
        <v>0.6</v>
      </c>
      <c r="Y121">
        <f>IF(Table1[[#This Row],[Mitigations Utility (unclipped)]]&gt;1,1, IF(Table1[[#This Row],[Mitigations Utility (unclipped)]]&lt;0,0, Table1[[#This Row],[Mitigations Utility (unclipped)]]) )</f>
        <v>0.6</v>
      </c>
      <c r="Z121">
        <f>SUM(Table1[[#This Row],[Num. CAR]:[Num. Splunk]])</f>
        <v>19</v>
      </c>
      <c r="AA121">
        <f>(Table1[[#This Row],[Total Detections]]-parameters!$D$4)/(parameters!$D$5-parameters!$D$4)</f>
        <v>0.19</v>
      </c>
      <c r="AB121">
        <f>IF(Table1[[#This Row],[Detections Utility (unclipped)]]&gt;1,1, IF(Table1[[#This Row],[Detections Utility (unclipped)]]&lt;0,0, Table1[[#This Row],[Detections Utility (unclipped)]]) )</f>
        <v>0.19</v>
      </c>
      <c r="AC121" s="29" t="s">
        <v>570</v>
      </c>
      <c r="AD121" s="25" t="str" cm="1">
        <f t="array" ref="AD121">IF(SUMPRODUCT(--(NOT(ISERR(SEARCH({"Process","Command","Script","WMI","Module","Pipe","Service"},AC121)))))&gt;0,"1","0")</f>
        <v>1</v>
      </c>
      <c r="AE121" s="25">
        <f>IF(AD121="1",'TOP 10 TECHNIQUES'!C$15,0)</f>
        <v>0.19800000000000001</v>
      </c>
      <c r="AF121" s="25" t="str" cm="1">
        <f t="array" ref="AF121">IF(SUMPRODUCT(--(NOT(ISERR(SEARCH({"Network","Firewall"},AC121)))))&gt;0,"1","0")</f>
        <v>0</v>
      </c>
      <c r="AG121" s="25">
        <f>IF(AF121="1",'TOP 10 TECHNIQUES'!C$16,0)</f>
        <v>0</v>
      </c>
      <c r="AH121" s="25" t="str" cm="1">
        <f t="array" ref="AH121">IF(SUMPRODUCT(--(NOT(ISERR(SEARCH({"File","Group","Logon","Schedule","User","Registry","Active","Application"},AC121)))))&gt;0,"1","0")</f>
        <v>1</v>
      </c>
      <c r="AI121" s="25">
        <f>IF(AH121="1",'TOP 10 TECHNIQUES'!C$17,0)</f>
        <v>0.13200000000000001</v>
      </c>
      <c r="AJ121" s="25" t="str" cm="1">
        <f t="array" ref="AJ121">IF(SUMPRODUCT(--(NOT(ISERR(SEARCH({"Cloud","Cluster","Container","Image","Instance","Pod","Snapshot","Volume"},AC121)))))&gt;0,"1","0")</f>
        <v>1</v>
      </c>
      <c r="AK121" s="25">
        <f>IF(AJ121="1",'TOP 10 TECHNIQUES'!C$18,0)</f>
        <v>0.19800000000000001</v>
      </c>
      <c r="AL121" s="25" t="str" cm="1">
        <f t="array" ref="AL121">IF(SUMPRODUCT(--(NOT(ISERR(SEARCH({"Drive","Firmware","Host","Kernel"},AC121)))))&gt;0,"1","0")</f>
        <v>0</v>
      </c>
      <c r="AM121" s="25">
        <f>IF(AL121="1",'TOP 10 TECHNIQUES'!C$19,0)</f>
        <v>0</v>
      </c>
      <c r="AN121" s="58">
        <v>2</v>
      </c>
      <c r="AO121" s="51">
        <v>1</v>
      </c>
      <c r="AP121" s="25">
        <f>parameters!$J$21*Table1[[#This Row],[TAT Utility]]+parameters!$J$22*Table1[[#This Row],[Count Utility]]</f>
        <v>0.14379428571428571</v>
      </c>
      <c r="AQ121" s="25">
        <f>(Table1[[#This Row],[Total Top Att&amp;ck Score ]]-parameters!$D$19)/(parameters!$D$20-parameters!$D$19)</f>
        <v>0.25709206349206348</v>
      </c>
      <c r="AR121" s="25">
        <f>IF(Table1[[#This Row],[TAT Utility (unclipped)]]&gt;1,1, IF(Table1[[#This Row],[TAT Utility (unclipped)]]&lt;0,0, Table1[[#This Row],[TAT Utility (unclipped)]]) )</f>
        <v>0.25709206349206348</v>
      </c>
      <c r="AS121" s="25">
        <f>(Table1[[#This Row],[Ransomware (Total '# of ATT&amp;CK Observations)]]-parameters!$D$21)/(parameters!$D$22-parameters!$D$21)</f>
        <v>9.5238095238095233E-2</v>
      </c>
      <c r="AT121" s="25">
        <f>IF(Table1[[#This Row],[Count Utility (unclipped)]]&gt;1,1, IF(Table1[[#This Row],[Count Utility (unclipped)]]&lt;0,0, Table1[[#This Row],[Count Utility (unclipped)]]) )</f>
        <v>9.5238095238095233E-2</v>
      </c>
      <c r="AU1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2" spans="1:47" x14ac:dyDescent="0.2">
      <c r="A122" s="25">
        <f>parameters!$J$21*Table1[[#This Row],[TAT Utility]]+parameters!$J$22*Table1[[#This Row],[Count Utility]]</f>
        <v>6.7133333333333323E-2</v>
      </c>
      <c r="B122" s="25">
        <f t="shared" si="1"/>
        <v>0.67133333333333334</v>
      </c>
      <c r="C122" s="25" t="s">
        <v>571</v>
      </c>
      <c r="D122" s="25" t="s">
        <v>197</v>
      </c>
      <c r="E122" s="25" t="s">
        <v>572</v>
      </c>
      <c r="F122" s="51">
        <v>1</v>
      </c>
      <c r="G122" s="51">
        <v>1</v>
      </c>
      <c r="H122" s="25">
        <f>parameters!$J$10*Table1[[#This Row],[Before Utility]]+parameters!$J$11*Table1[[#This Row],[After Utility]]</f>
        <v>0.1</v>
      </c>
      <c r="I122">
        <f>(Table1[[#This Row],[Num. TID Before]]-parameters!$D$8)/(parameters!$D$9-parameters!$D$8)</f>
        <v>0.1</v>
      </c>
      <c r="J122">
        <f>IF(Table1[[#This Row],[Before Utility (unclipped)]]&gt;1,1, IF(Table1[[#This Row],[Before Utility (unclipped)]]&lt;0,0, Table1[[#This Row],[Before Utility (unclipped)]]))</f>
        <v>0.1</v>
      </c>
      <c r="K122">
        <f>(Table1[[#This Row],[Num. TID After]]-parameters!$D$10)/(parameters!$D$11-parameters!$D$10)</f>
        <v>0.1</v>
      </c>
      <c r="L122">
        <f>IF(Table1[[#This Row],[After Utility (unclipped)]]&gt;1,1, IF(Table1[[#This Row],[After Utility (unclipped)]]&lt;0,0, Table1[[#This Row],[After Utility (unclipped)]]))</f>
        <v>0.1</v>
      </c>
      <c r="M122" s="25">
        <v>0</v>
      </c>
      <c r="N122" s="51">
        <v>2</v>
      </c>
      <c r="O122" s="51">
        <v>12</v>
      </c>
      <c r="P122" s="51">
        <v>0</v>
      </c>
      <c r="Q122" s="51">
        <v>7</v>
      </c>
      <c r="R122" s="51" t="s">
        <v>573</v>
      </c>
      <c r="S122" s="51">
        <v>14</v>
      </c>
      <c r="T122" s="51" t="s">
        <v>574</v>
      </c>
      <c r="U122" s="51">
        <v>18</v>
      </c>
      <c r="V122" s="25">
        <f>parameters!$J$4*Table1[[#This Row],[Mitigations Utility]] + parameters!$J$5*Table1[[#This Row],[Detections Utility]]</f>
        <v>0.40476190476190477</v>
      </c>
      <c r="W122">
        <f>SUM(Table1[[#This Row],[Num. 800-53 (r5)]],Table1[[#This Row],[Num. CIS Controls]])</f>
        <v>32</v>
      </c>
      <c r="X122">
        <f>(Table1[[#This Row],[Total Mitigations]]-parameters!$D$2)/(parameters!$D$3-parameters!$D$2)</f>
        <v>0.58181818181818179</v>
      </c>
      <c r="Y122">
        <f>IF(Table1[[#This Row],[Mitigations Utility (unclipped)]]&gt;1,1, IF(Table1[[#This Row],[Mitigations Utility (unclipped)]]&lt;0,0, Table1[[#This Row],[Mitigations Utility (unclipped)]]) )</f>
        <v>0.58181818181818179</v>
      </c>
      <c r="Z122">
        <f>SUM(Table1[[#This Row],[Num. CAR]:[Num. Splunk]])</f>
        <v>21</v>
      </c>
      <c r="AA122">
        <f>(Table1[[#This Row],[Total Detections]]-parameters!$D$4)/(parameters!$D$5-parameters!$D$4)</f>
        <v>0.21</v>
      </c>
      <c r="AB122">
        <f>IF(Table1[[#This Row],[Detections Utility (unclipped)]]&gt;1,1, IF(Table1[[#This Row],[Detections Utility (unclipped)]]&lt;0,0, Table1[[#This Row],[Detections Utility (unclipped)]]) )</f>
        <v>0.21</v>
      </c>
      <c r="AC122" s="29" t="s">
        <v>399</v>
      </c>
      <c r="AD122" s="25" t="str" cm="1">
        <f t="array" ref="AD122">IF(SUMPRODUCT(--(NOT(ISERR(SEARCH({"Process","Command","Script","WMI","Module","Pipe","Service"},AC122)))))&gt;0,"1","0")</f>
        <v>1</v>
      </c>
      <c r="AE122" s="25">
        <f>IF(AD122="1",'TOP 10 TECHNIQUES'!C$15,0)</f>
        <v>0.19800000000000001</v>
      </c>
      <c r="AF122" s="25" t="str" cm="1">
        <f t="array" ref="AF122">IF(SUMPRODUCT(--(NOT(ISERR(SEARCH({"Network","Firewall"},AC122)))))&gt;0,"1","0")</f>
        <v>0</v>
      </c>
      <c r="AG122" s="25">
        <f>IF(AF122="1",'TOP 10 TECHNIQUES'!C$16,0)</f>
        <v>0</v>
      </c>
      <c r="AH122" s="25" t="str" cm="1">
        <f t="array" ref="AH122">IF(SUMPRODUCT(--(NOT(ISERR(SEARCH({"File","Group","Logon","Schedule","User","Registry","Active","Application"},AC122)))))&gt;0,"1","0")</f>
        <v>1</v>
      </c>
      <c r="AI122" s="25">
        <f>IF(AH122="1",'TOP 10 TECHNIQUES'!C$17,0)</f>
        <v>0.13200000000000001</v>
      </c>
      <c r="AJ122" s="25" t="str" cm="1">
        <f t="array" ref="AJ122">IF(SUMPRODUCT(--(NOT(ISERR(SEARCH({"Cloud","Cluster","Container","Image","Instance","Pod","Snapshot","Volume"},AC122)))))&gt;0,"1","0")</f>
        <v>0</v>
      </c>
      <c r="AK122" s="25">
        <f>IF(AJ122="1",'TOP 10 TECHNIQUES'!C$18,0)</f>
        <v>0</v>
      </c>
      <c r="AL122" s="25" t="str" cm="1">
        <f t="array" ref="AL122">IF(SUMPRODUCT(--(NOT(ISERR(SEARCH({"Drive","Firmware","Host","Kernel"},AC122)))))&gt;0,"1","0")</f>
        <v>0</v>
      </c>
      <c r="AM122" s="25">
        <f>IF(AL122="1",'TOP 10 TECHNIQUES'!C$19,0)</f>
        <v>0</v>
      </c>
      <c r="AN122" s="62">
        <v>0</v>
      </c>
      <c r="AO122" s="51">
        <v>0</v>
      </c>
      <c r="AP122" s="25">
        <f>parameters!$J$21*Table1[[#This Row],[TAT Utility]]+parameters!$J$22*Table1[[#This Row],[Count Utility]]</f>
        <v>6.7133333333333323E-2</v>
      </c>
      <c r="AQ122" s="25">
        <f>(Table1[[#This Row],[Total Top Att&amp;ck Score ]]-parameters!$D$19)/(parameters!$D$20-parameters!$D$19)</f>
        <v>0.22377777777777777</v>
      </c>
      <c r="AR122" s="25">
        <f>IF(Table1[[#This Row],[TAT Utility (unclipped)]]&gt;1,1, IF(Table1[[#This Row],[TAT Utility (unclipped)]]&lt;0,0, Table1[[#This Row],[TAT Utility (unclipped)]]) )</f>
        <v>0.22377777777777777</v>
      </c>
      <c r="AS122" s="25">
        <f>(Table1[[#This Row],[Ransomware (Total '# of ATT&amp;CK Observations)]]-parameters!$D$21)/(parameters!$D$22-parameters!$D$21)</f>
        <v>0</v>
      </c>
      <c r="AT122" s="25">
        <f>IF(Table1[[#This Row],[Count Utility (unclipped)]]&gt;1,1, IF(Table1[[#This Row],[Count Utility (unclipped)]]&lt;0,0, Table1[[#This Row],[Count Utility (unclipped)]]) )</f>
        <v>0</v>
      </c>
      <c r="AU1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3" spans="1:47" ht="48" x14ac:dyDescent="0.2">
      <c r="A123" s="25">
        <f>parameters!$J$21*Table1[[#This Row],[TAT Utility]]+parameters!$J$22*Table1[[#This Row],[Count Utility]]</f>
        <v>6.7133333333333323E-2</v>
      </c>
      <c r="B123" s="25">
        <f t="shared" si="1"/>
        <v>0.67133333333333334</v>
      </c>
      <c r="C123" s="25" t="s">
        <v>575</v>
      </c>
      <c r="D123" s="25" t="s">
        <v>460</v>
      </c>
      <c r="E123" s="25" t="s">
        <v>576</v>
      </c>
      <c r="F123" s="51">
        <v>1</v>
      </c>
      <c r="G123" s="51">
        <v>1</v>
      </c>
      <c r="H123" s="25">
        <f>parameters!$J$10*Table1[[#This Row],[Before Utility]]+parameters!$J$11*Table1[[#This Row],[After Utility]]</f>
        <v>0.1</v>
      </c>
      <c r="I123">
        <f>(Table1[[#This Row],[Num. TID Before]]-parameters!$D$8)/(parameters!$D$9-parameters!$D$8)</f>
        <v>0.1</v>
      </c>
      <c r="J123">
        <f>IF(Table1[[#This Row],[Before Utility (unclipped)]]&gt;1,1, IF(Table1[[#This Row],[Before Utility (unclipped)]]&lt;0,0, Table1[[#This Row],[Before Utility (unclipped)]]))</f>
        <v>0.1</v>
      </c>
      <c r="K123">
        <f>(Table1[[#This Row],[Num. TID After]]-parameters!$D$10)/(parameters!$D$11-parameters!$D$10)</f>
        <v>0.1</v>
      </c>
      <c r="L123">
        <f>IF(Table1[[#This Row],[After Utility (unclipped)]]&gt;1,1, IF(Table1[[#This Row],[After Utility (unclipped)]]&lt;0,0, Table1[[#This Row],[After Utility (unclipped)]]))</f>
        <v>0.1</v>
      </c>
      <c r="M123" s="25">
        <v>0</v>
      </c>
      <c r="N123" s="51">
        <v>0</v>
      </c>
      <c r="O123" s="51">
        <v>0</v>
      </c>
      <c r="P123" s="51">
        <v>0</v>
      </c>
      <c r="Q123" s="51">
        <v>1</v>
      </c>
      <c r="R123" s="52" t="s">
        <v>577</v>
      </c>
      <c r="S123" s="51">
        <v>18</v>
      </c>
      <c r="T123" s="52" t="s">
        <v>578</v>
      </c>
      <c r="U123" s="51">
        <v>24</v>
      </c>
      <c r="V123" s="25">
        <f>parameters!$J$4*Table1[[#This Row],[Mitigations Utility]] + parameters!$J$5*Table1[[#This Row],[Detections Utility]]</f>
        <v>0.40476190476190477</v>
      </c>
      <c r="W123">
        <f>SUM(Table1[[#This Row],[Num. 800-53 (r5)]],Table1[[#This Row],[Num. CIS Controls]])</f>
        <v>42</v>
      </c>
      <c r="X123">
        <f>(Table1[[#This Row],[Total Mitigations]]-parameters!$D$2)/(parameters!$D$3-parameters!$D$2)</f>
        <v>0.76363636363636367</v>
      </c>
      <c r="Y123">
        <f>IF(Table1[[#This Row],[Mitigations Utility (unclipped)]]&gt;1,1, IF(Table1[[#This Row],[Mitigations Utility (unclipped)]]&lt;0,0, Table1[[#This Row],[Mitigations Utility (unclipped)]]) )</f>
        <v>0.76363636363636367</v>
      </c>
      <c r="Z123">
        <f>SUM(Table1[[#This Row],[Num. CAR]:[Num. Splunk]])</f>
        <v>1</v>
      </c>
      <c r="AA123">
        <f>(Table1[[#This Row],[Total Detections]]-parameters!$D$4)/(parameters!$D$5-parameters!$D$4)</f>
        <v>0.01</v>
      </c>
      <c r="AB123">
        <f>IF(Table1[[#This Row],[Detections Utility (unclipped)]]&gt;1,1, IF(Table1[[#This Row],[Detections Utility (unclipped)]]&lt;0,0, Table1[[#This Row],[Detections Utility (unclipped)]]) )</f>
        <v>0.01</v>
      </c>
      <c r="AC123" s="29" t="s">
        <v>579</v>
      </c>
      <c r="AD123" s="25" t="str" cm="1">
        <f t="array" ref="AD123">IF(SUMPRODUCT(--(NOT(ISERR(SEARCH({"Process","Command","Script","WMI","Module","Pipe","Service"},AC123)))))&gt;0,"1","0")</f>
        <v>1</v>
      </c>
      <c r="AE123" s="25">
        <f>IF(AD123="1",'TOP 10 TECHNIQUES'!C$15,0)</f>
        <v>0.19800000000000001</v>
      </c>
      <c r="AF123" s="25" t="str" cm="1">
        <f t="array" ref="AF123">IF(SUMPRODUCT(--(NOT(ISERR(SEARCH({"Network","Firewall"},AC123)))))&gt;0,"1","0")</f>
        <v>0</v>
      </c>
      <c r="AG123" s="25">
        <f>IF(AF123="1",'TOP 10 TECHNIQUES'!C$16,0)</f>
        <v>0</v>
      </c>
      <c r="AH123" s="25" t="str" cm="1">
        <f t="array" ref="AH123">IF(SUMPRODUCT(--(NOT(ISERR(SEARCH({"File","Group","Logon","Schedule","User","Registry","Active","Application"},AC123)))))&gt;0,"1","0")</f>
        <v>1</v>
      </c>
      <c r="AI123" s="25">
        <f>IF(AH123="1",'TOP 10 TECHNIQUES'!C$17,0)</f>
        <v>0.13200000000000001</v>
      </c>
      <c r="AJ123" s="25" t="str" cm="1">
        <f t="array" ref="AJ123">IF(SUMPRODUCT(--(NOT(ISERR(SEARCH({"Cloud","Cluster","Container","Image","Instance","Pod","Snapshot","Volume"},AC123)))))&gt;0,"1","0")</f>
        <v>0</v>
      </c>
      <c r="AK123" s="25">
        <f>IF(AJ123="1",'TOP 10 TECHNIQUES'!C$18,0)</f>
        <v>0</v>
      </c>
      <c r="AL123" s="25" t="str" cm="1">
        <f t="array" ref="AL123">IF(SUMPRODUCT(--(NOT(ISERR(SEARCH({"Drive","Firmware","Host","Kernel"},AC123)))))&gt;0,"1","0")</f>
        <v>0</v>
      </c>
      <c r="AM123" s="25">
        <f>IF(AL123="1",'TOP 10 TECHNIQUES'!C$19,0)</f>
        <v>0</v>
      </c>
      <c r="AN123" s="52">
        <v>0</v>
      </c>
      <c r="AO123" s="51">
        <v>0</v>
      </c>
      <c r="AP123" s="25">
        <f>parameters!$J$21*Table1[[#This Row],[TAT Utility]]+parameters!$J$22*Table1[[#This Row],[Count Utility]]</f>
        <v>6.7133333333333323E-2</v>
      </c>
      <c r="AQ123" s="25">
        <f>(Table1[[#This Row],[Total Top Att&amp;ck Score ]]-parameters!$D$19)/(parameters!$D$20-parameters!$D$19)</f>
        <v>0.22377777777777777</v>
      </c>
      <c r="AR123" s="25">
        <f>IF(Table1[[#This Row],[TAT Utility (unclipped)]]&gt;1,1, IF(Table1[[#This Row],[TAT Utility (unclipped)]]&lt;0,0, Table1[[#This Row],[TAT Utility (unclipped)]]) )</f>
        <v>0.22377777777777777</v>
      </c>
      <c r="AS123" s="25">
        <f>(Table1[[#This Row],[Ransomware (Total '# of ATT&amp;CK Observations)]]-parameters!$D$21)/(parameters!$D$22-parameters!$D$21)</f>
        <v>0</v>
      </c>
      <c r="AT123" s="25">
        <f>IF(Table1[[#This Row],[Count Utility (unclipped)]]&gt;1,1, IF(Table1[[#This Row],[Count Utility (unclipped)]]&lt;0,0, Table1[[#This Row],[Count Utility (unclipped)]]) )</f>
        <v>0</v>
      </c>
      <c r="AU1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4" spans="1:47" x14ac:dyDescent="0.2">
      <c r="A124" s="25">
        <f>parameters!$J$21*Table1[[#This Row],[TAT Utility]]+parameters!$J$22*Table1[[#This Row],[Count Utility]]</f>
        <v>8.9933333333333351E-2</v>
      </c>
      <c r="B124" s="25">
        <f t="shared" si="1"/>
        <v>0.56600000000000017</v>
      </c>
      <c r="C124" s="25" t="s">
        <v>580</v>
      </c>
      <c r="D124" s="25" t="s">
        <v>502</v>
      </c>
      <c r="E124" s="25" t="s">
        <v>581</v>
      </c>
      <c r="F124" s="51">
        <v>1</v>
      </c>
      <c r="G124" s="51">
        <v>1</v>
      </c>
      <c r="H124" s="25">
        <f>parameters!$J$10*Table1[[#This Row],[Before Utility]]+parameters!$J$11*Table1[[#This Row],[After Utility]]</f>
        <v>0.1</v>
      </c>
      <c r="I124">
        <f>(Table1[[#This Row],[Num. TID Before]]-parameters!$D$8)/(parameters!$D$9-parameters!$D$8)</f>
        <v>0.1</v>
      </c>
      <c r="J124">
        <f>IF(Table1[[#This Row],[Before Utility (unclipped)]]&gt;1,1, IF(Table1[[#This Row],[Before Utility (unclipped)]]&lt;0,0, Table1[[#This Row],[Before Utility (unclipped)]]))</f>
        <v>0.1</v>
      </c>
      <c r="K124">
        <f>(Table1[[#This Row],[Num. TID After]]-parameters!$D$10)/(parameters!$D$11-parameters!$D$10)</f>
        <v>0.1</v>
      </c>
      <c r="L124">
        <f>IF(Table1[[#This Row],[After Utility (unclipped)]]&gt;1,1, IF(Table1[[#This Row],[After Utility (unclipped)]]&lt;0,0, Table1[[#This Row],[After Utility (unclipped)]]))</f>
        <v>0.1</v>
      </c>
      <c r="M124" s="25">
        <v>0</v>
      </c>
      <c r="N124" s="51">
        <v>0</v>
      </c>
      <c r="O124" s="51">
        <v>2</v>
      </c>
      <c r="P124" s="51">
        <v>0</v>
      </c>
      <c r="Q124" s="51">
        <v>0</v>
      </c>
      <c r="R124" s="52" t="s">
        <v>582</v>
      </c>
      <c r="S124" s="51">
        <v>23</v>
      </c>
      <c r="T124" s="52" t="s">
        <v>583</v>
      </c>
      <c r="U124" s="51">
        <v>18</v>
      </c>
      <c r="V124" s="25">
        <f>parameters!$J$4*Table1[[#This Row],[Mitigations Utility]] + parameters!$J$5*Table1[[#This Row],[Detections Utility]]</f>
        <v>0.40000000000000008</v>
      </c>
      <c r="W124">
        <f>SUM(Table1[[#This Row],[Num. 800-53 (r5)]],Table1[[#This Row],[Num. CIS Controls]])</f>
        <v>41</v>
      </c>
      <c r="X124">
        <f>(Table1[[#This Row],[Total Mitigations]]-parameters!$D$2)/(parameters!$D$3-parameters!$D$2)</f>
        <v>0.74545454545454548</v>
      </c>
      <c r="Y124">
        <f>IF(Table1[[#This Row],[Mitigations Utility (unclipped)]]&gt;1,1, IF(Table1[[#This Row],[Mitigations Utility (unclipped)]]&lt;0,0, Table1[[#This Row],[Mitigations Utility (unclipped)]]) )</f>
        <v>0.74545454545454548</v>
      </c>
      <c r="Z124">
        <f>SUM(Table1[[#This Row],[Num. CAR]:[Num. Splunk]])</f>
        <v>2</v>
      </c>
      <c r="AA124">
        <f>(Table1[[#This Row],[Total Detections]]-parameters!$D$4)/(parameters!$D$5-parameters!$D$4)</f>
        <v>0.02</v>
      </c>
      <c r="AB124">
        <f>IF(Table1[[#This Row],[Detections Utility (unclipped)]]&gt;1,1, IF(Table1[[#This Row],[Detections Utility (unclipped)]]&lt;0,0, Table1[[#This Row],[Detections Utility (unclipped)]]) )</f>
        <v>0.02</v>
      </c>
      <c r="AC124" s="29" t="s">
        <v>584</v>
      </c>
      <c r="AD124" s="25" t="str" cm="1">
        <f t="array" ref="AD124">IF(SUMPRODUCT(--(NOT(ISERR(SEARCH({"Process","Command","Script","WMI","Module","Pipe","Service"},AC124)))))&gt;0,"1","0")</f>
        <v>0</v>
      </c>
      <c r="AE124" s="25">
        <f>IF(AD124="1",'TOP 10 TECHNIQUES'!C$15,0)</f>
        <v>0</v>
      </c>
      <c r="AF124" s="25" t="str" cm="1">
        <f t="array" ref="AF124">IF(SUMPRODUCT(--(NOT(ISERR(SEARCH({"Network","Firewall"},AC124)))))&gt;0,"1","0")</f>
        <v>0</v>
      </c>
      <c r="AG124" s="25">
        <f>IF(AF124="1",'TOP 10 TECHNIQUES'!C$16,0)</f>
        <v>0</v>
      </c>
      <c r="AH124" s="25" t="str" cm="1">
        <f t="array" ref="AH124">IF(SUMPRODUCT(--(NOT(ISERR(SEARCH({"File","Group","Logon","Schedule","User","Registry","Active","Application"},AC124)))))&gt;0,"1","0")</f>
        <v>1</v>
      </c>
      <c r="AI124" s="25">
        <f>IF(AH124="1",'TOP 10 TECHNIQUES'!C$17,0)</f>
        <v>0.13200000000000001</v>
      </c>
      <c r="AJ124" s="25" t="str" cm="1">
        <f t="array" ref="AJ124">IF(SUMPRODUCT(--(NOT(ISERR(SEARCH({"Cloud","Cluster","Container","Image","Instance","Pod","Snapshot","Volume"},AC124)))))&gt;0,"1","0")</f>
        <v>0</v>
      </c>
      <c r="AK124" s="25">
        <f>IF(AJ124="1",'TOP 10 TECHNIQUES'!C$18,0)</f>
        <v>0</v>
      </c>
      <c r="AL124" s="25" t="str" cm="1">
        <f t="array" ref="AL124">IF(SUMPRODUCT(--(NOT(ISERR(SEARCH({"Drive","Firmware","Host","Kernel"},AC124)))))&gt;0,"1","0")</f>
        <v>0</v>
      </c>
      <c r="AM124" s="25">
        <f>IF(AL124="1",'TOP 10 TECHNIQUES'!C$19,0)</f>
        <v>0</v>
      </c>
      <c r="AN124" s="60">
        <v>1</v>
      </c>
      <c r="AO124" s="51">
        <v>1</v>
      </c>
      <c r="AP124" s="25">
        <f>parameters!$J$21*Table1[[#This Row],[TAT Utility]]+parameters!$J$22*Table1[[#This Row],[Count Utility]]</f>
        <v>8.9933333333333351E-2</v>
      </c>
      <c r="AQ124" s="25">
        <f>(Table1[[#This Row],[Total Top Att&amp;ck Score ]]-parameters!$D$19)/(parameters!$D$20-parameters!$D$19)</f>
        <v>0.18866666666666673</v>
      </c>
      <c r="AR124" s="25">
        <f>IF(Table1[[#This Row],[TAT Utility (unclipped)]]&gt;1,1, IF(Table1[[#This Row],[TAT Utility (unclipped)]]&lt;0,0, Table1[[#This Row],[TAT Utility (unclipped)]]) )</f>
        <v>0.18866666666666673</v>
      </c>
      <c r="AS124" s="25">
        <f>(Table1[[#This Row],[Ransomware (Total '# of ATT&amp;CK Observations)]]-parameters!$D$21)/(parameters!$D$22-parameters!$D$21)</f>
        <v>4.7619047619047616E-2</v>
      </c>
      <c r="AT124" s="25">
        <f>IF(Table1[[#This Row],[Count Utility (unclipped)]]&gt;1,1, IF(Table1[[#This Row],[Count Utility (unclipped)]]&lt;0,0, Table1[[#This Row],[Count Utility (unclipped)]]) )</f>
        <v>4.7619047619047616E-2</v>
      </c>
      <c r="AU1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5" spans="1:47" ht="48" x14ac:dyDescent="0.2">
      <c r="A125" s="25">
        <f>parameters!$J$21*Table1[[#This Row],[TAT Utility]]+parameters!$J$22*Table1[[#This Row],[Count Utility]]</f>
        <v>0.29983333333333334</v>
      </c>
      <c r="B125" s="25">
        <f t="shared" si="1"/>
        <v>0.66500000000000004</v>
      </c>
      <c r="C125" s="25" t="s">
        <v>585</v>
      </c>
      <c r="D125" s="25" t="s">
        <v>292</v>
      </c>
      <c r="E125" s="25" t="s">
        <v>586</v>
      </c>
      <c r="F125" s="51">
        <v>1</v>
      </c>
      <c r="G125" s="51">
        <v>1</v>
      </c>
      <c r="H125" s="25">
        <f>parameters!$J$10*Table1[[#This Row],[Before Utility]]+parameters!$J$11*Table1[[#This Row],[After Utility]]</f>
        <v>0.1</v>
      </c>
      <c r="I125">
        <f>(Table1[[#This Row],[Num. TID Before]]-parameters!$D$8)/(parameters!$D$9-parameters!$D$8)</f>
        <v>0.1</v>
      </c>
      <c r="J125">
        <f>IF(Table1[[#This Row],[Before Utility (unclipped)]]&gt;1,1, IF(Table1[[#This Row],[Before Utility (unclipped)]]&lt;0,0, Table1[[#This Row],[Before Utility (unclipped)]]))</f>
        <v>0.1</v>
      </c>
      <c r="K125">
        <f>(Table1[[#This Row],[Num. TID After]]-parameters!$D$10)/(parameters!$D$11-parameters!$D$10)</f>
        <v>0.1</v>
      </c>
      <c r="L125">
        <f>IF(Table1[[#This Row],[After Utility (unclipped)]]&gt;1,1, IF(Table1[[#This Row],[After Utility (unclipped)]]&lt;0,0, Table1[[#This Row],[After Utility (unclipped)]]))</f>
        <v>0.1</v>
      </c>
      <c r="M125" s="25">
        <v>0</v>
      </c>
      <c r="N125" s="51">
        <v>0</v>
      </c>
      <c r="O125" s="51">
        <v>10</v>
      </c>
      <c r="P125" s="51">
        <v>10</v>
      </c>
      <c r="Q125" s="51">
        <v>22</v>
      </c>
      <c r="R125" s="52" t="s">
        <v>293</v>
      </c>
      <c r="S125" s="51">
        <v>9</v>
      </c>
      <c r="T125" s="52" t="s">
        <v>294</v>
      </c>
      <c r="U125" s="51">
        <v>12</v>
      </c>
      <c r="V125" s="25">
        <f>parameters!$J$4*Table1[[#This Row],[Mitigations Utility]] + parameters!$J$5*Table1[[#This Row],[Detections Utility]]</f>
        <v>0.4</v>
      </c>
      <c r="W125">
        <f>SUM(Table1[[#This Row],[Num. 800-53 (r5)]],Table1[[#This Row],[Num. CIS Controls]])</f>
        <v>21</v>
      </c>
      <c r="X125">
        <f>(Table1[[#This Row],[Total Mitigations]]-parameters!$D$2)/(parameters!$D$3-parameters!$D$2)</f>
        <v>0.38181818181818183</v>
      </c>
      <c r="Y125">
        <f>IF(Table1[[#This Row],[Mitigations Utility (unclipped)]]&gt;1,1, IF(Table1[[#This Row],[Mitigations Utility (unclipped)]]&lt;0,0, Table1[[#This Row],[Mitigations Utility (unclipped)]]) )</f>
        <v>0.38181818181818183</v>
      </c>
      <c r="Z125">
        <f>SUM(Table1[[#This Row],[Num. CAR]:[Num. Splunk]])</f>
        <v>42</v>
      </c>
      <c r="AA125">
        <f>(Table1[[#This Row],[Total Detections]]-parameters!$D$4)/(parameters!$D$5-parameters!$D$4)</f>
        <v>0.42</v>
      </c>
      <c r="AB125">
        <f>IF(Table1[[#This Row],[Detections Utility (unclipped)]]&gt;1,1, IF(Table1[[#This Row],[Detections Utility (unclipped)]]&lt;0,0, Table1[[#This Row],[Detections Utility (unclipped)]]) )</f>
        <v>0.42</v>
      </c>
      <c r="AC125" s="29" t="s">
        <v>587</v>
      </c>
      <c r="AD125" s="25" t="str" cm="1">
        <f t="array" ref="AD125">IF(SUMPRODUCT(--(NOT(ISERR(SEARCH({"Process","Command","Script","WMI","Module","Pipe","Service"},AC125)))))&gt;0,"1","0")</f>
        <v>1</v>
      </c>
      <c r="AE125" s="25">
        <f>IF(AD125="1",'TOP 10 TECHNIQUES'!C$15,0)</f>
        <v>0.19800000000000001</v>
      </c>
      <c r="AF125" s="25" t="str" cm="1">
        <f t="array" ref="AF125">IF(SUMPRODUCT(--(NOT(ISERR(SEARCH({"Network","Firewall"},AC125)))))&gt;0,"1","0")</f>
        <v>0</v>
      </c>
      <c r="AG125" s="25">
        <f>IF(AF125="1",'TOP 10 TECHNIQUES'!C$16,0)</f>
        <v>0</v>
      </c>
      <c r="AH125" s="25" t="str" cm="1">
        <f t="array" ref="AH125">IF(SUMPRODUCT(--(NOT(ISERR(SEARCH({"File","Group","Logon","Schedule","User","Registry","Active","Application"},AC125)))))&gt;0,"1","0")</f>
        <v>1</v>
      </c>
      <c r="AI125" s="25">
        <f>IF(AH125="1",'TOP 10 TECHNIQUES'!C$17,0)</f>
        <v>0.13200000000000001</v>
      </c>
      <c r="AJ125" s="25" t="str" cm="1">
        <f t="array" ref="AJ125">IF(SUMPRODUCT(--(NOT(ISERR(SEARCH({"Cloud","Cluster","Container","Image","Instance","Pod","Snapshot","Volume"},AC125)))))&gt;0,"1","0")</f>
        <v>0</v>
      </c>
      <c r="AK125" s="25">
        <f>IF(AJ125="1",'TOP 10 TECHNIQUES'!C$18,0)</f>
        <v>0</v>
      </c>
      <c r="AL125" s="25" t="str" cm="1">
        <f t="array" ref="AL125">IF(SUMPRODUCT(--(NOT(ISERR(SEARCH({"Drive","Firmware","Host","Kernel"},AC125)))))&gt;0,"1","0")</f>
        <v>0</v>
      </c>
      <c r="AM125" s="25">
        <f>IF(AL125="1",'TOP 10 TECHNIQUES'!C$19,0)</f>
        <v>0</v>
      </c>
      <c r="AN125" s="60">
        <v>7</v>
      </c>
      <c r="AO125" s="51">
        <v>1</v>
      </c>
      <c r="AP125" s="25">
        <f>parameters!$J$21*Table1[[#This Row],[TAT Utility]]+parameters!$J$22*Table1[[#This Row],[Count Utility]]</f>
        <v>0.29983333333333334</v>
      </c>
      <c r="AQ125" s="25">
        <f>(Table1[[#This Row],[Total Top Att&amp;ck Score ]]-parameters!$D$19)/(parameters!$D$20-parameters!$D$19)</f>
        <v>0.22166666666666668</v>
      </c>
      <c r="AR125" s="25">
        <f>IF(Table1[[#This Row],[TAT Utility (unclipped)]]&gt;1,1, IF(Table1[[#This Row],[TAT Utility (unclipped)]]&lt;0,0, Table1[[#This Row],[TAT Utility (unclipped)]]) )</f>
        <v>0.22166666666666668</v>
      </c>
      <c r="AS125" s="25">
        <f>(Table1[[#This Row],[Ransomware (Total '# of ATT&amp;CK Observations)]]-parameters!$D$21)/(parameters!$D$22-parameters!$D$21)</f>
        <v>0.33333333333333331</v>
      </c>
      <c r="AT125" s="25">
        <f>IF(Table1[[#This Row],[Count Utility (unclipped)]]&gt;1,1, IF(Table1[[#This Row],[Count Utility (unclipped)]]&lt;0,0, Table1[[#This Row],[Count Utility (unclipped)]]) )</f>
        <v>0.33333333333333331</v>
      </c>
      <c r="AU1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6" spans="1:47" ht="32" x14ac:dyDescent="0.2">
      <c r="A126" s="25">
        <f>parameters!$J$21*Table1[[#This Row],[TAT Utility]]+parameters!$J$22*Table1[[#This Row],[Count Utility]]</f>
        <v>9.9833333333333329E-2</v>
      </c>
      <c r="B126" s="25">
        <f t="shared" si="1"/>
        <v>0.66500000000000004</v>
      </c>
      <c r="C126" s="25" t="s">
        <v>588</v>
      </c>
      <c r="D126" s="25" t="s">
        <v>589</v>
      </c>
      <c r="E126" s="25" t="s">
        <v>89</v>
      </c>
      <c r="F126" s="51">
        <v>1</v>
      </c>
      <c r="G126" s="51">
        <v>1</v>
      </c>
      <c r="H126" s="25">
        <f>parameters!$J$10*Table1[[#This Row],[Before Utility]]+parameters!$J$11*Table1[[#This Row],[After Utility]]</f>
        <v>0.1</v>
      </c>
      <c r="I126">
        <f>(Table1[[#This Row],[Num. TID Before]]-parameters!$D$8)/(parameters!$D$9-parameters!$D$8)</f>
        <v>0.1</v>
      </c>
      <c r="J126">
        <f>IF(Table1[[#This Row],[Before Utility (unclipped)]]&gt;1,1, IF(Table1[[#This Row],[Before Utility (unclipped)]]&lt;0,0, Table1[[#This Row],[Before Utility (unclipped)]]))</f>
        <v>0.1</v>
      </c>
      <c r="K126">
        <f>(Table1[[#This Row],[Num. TID After]]-parameters!$D$10)/(parameters!$D$11-parameters!$D$10)</f>
        <v>0.1</v>
      </c>
      <c r="L126">
        <f>IF(Table1[[#This Row],[After Utility (unclipped)]]&gt;1,1, IF(Table1[[#This Row],[After Utility (unclipped)]]&lt;0,0, Table1[[#This Row],[After Utility (unclipped)]]))</f>
        <v>0.1</v>
      </c>
      <c r="M126" s="25">
        <v>0</v>
      </c>
      <c r="N126" s="51">
        <v>0</v>
      </c>
      <c r="O126" s="51">
        <v>2</v>
      </c>
      <c r="P126" s="51">
        <v>4</v>
      </c>
      <c r="Q126" s="51">
        <v>0</v>
      </c>
      <c r="R126" s="52" t="s">
        <v>590</v>
      </c>
      <c r="S126" s="51">
        <v>21</v>
      </c>
      <c r="T126" s="51" t="s">
        <v>591</v>
      </c>
      <c r="U126" s="51">
        <v>18</v>
      </c>
      <c r="V126" s="25">
        <f>parameters!$J$4*Table1[[#This Row],[Mitigations Utility]] + parameters!$J$5*Table1[[#This Row],[Detections Utility]]</f>
        <v>0.4</v>
      </c>
      <c r="W126">
        <f>SUM(Table1[[#This Row],[Num. 800-53 (r5)]],Table1[[#This Row],[Num. CIS Controls]])</f>
        <v>39</v>
      </c>
      <c r="X126">
        <f>(Table1[[#This Row],[Total Mitigations]]-parameters!$D$2)/(parameters!$D$3-parameters!$D$2)</f>
        <v>0.70909090909090911</v>
      </c>
      <c r="Y126">
        <f>IF(Table1[[#This Row],[Mitigations Utility (unclipped)]]&gt;1,1, IF(Table1[[#This Row],[Mitigations Utility (unclipped)]]&lt;0,0, Table1[[#This Row],[Mitigations Utility (unclipped)]]) )</f>
        <v>0.70909090909090911</v>
      </c>
      <c r="Z126">
        <f>SUM(Table1[[#This Row],[Num. CAR]:[Num. Splunk]])</f>
        <v>6</v>
      </c>
      <c r="AA126">
        <f>(Table1[[#This Row],[Total Detections]]-parameters!$D$4)/(parameters!$D$5-parameters!$D$4)</f>
        <v>0.06</v>
      </c>
      <c r="AB126">
        <f>IF(Table1[[#This Row],[Detections Utility (unclipped)]]&gt;1,1, IF(Table1[[#This Row],[Detections Utility (unclipped)]]&lt;0,0, Table1[[#This Row],[Detections Utility (unclipped)]]) )</f>
        <v>0.06</v>
      </c>
      <c r="AC126" s="29" t="s">
        <v>416</v>
      </c>
      <c r="AD126" s="25" t="str" cm="1">
        <f t="array" ref="AD126">IF(SUMPRODUCT(--(NOT(ISERR(SEARCH({"Process","Command","Script","WMI","Module","Pipe","Service"},AC126)))))&gt;0,"1","0")</f>
        <v>1</v>
      </c>
      <c r="AE126" s="25">
        <f>IF(AD126="1",'TOP 10 TECHNIQUES'!C$15,0)</f>
        <v>0.19800000000000001</v>
      </c>
      <c r="AF126" s="25" t="str" cm="1">
        <f t="array" ref="AF126">IF(SUMPRODUCT(--(NOT(ISERR(SEARCH({"Network","Firewall"},AC126)))))&gt;0,"1","0")</f>
        <v>0</v>
      </c>
      <c r="AG126" s="25">
        <f>IF(AF126="1",'TOP 10 TECHNIQUES'!C$16,0)</f>
        <v>0</v>
      </c>
      <c r="AH126" s="25" t="str" cm="1">
        <f t="array" ref="AH126">IF(SUMPRODUCT(--(NOT(ISERR(SEARCH({"File","Group","Logon","Schedule","User","Registry","Active","Application"},AC126)))))&gt;0,"1","0")</f>
        <v>1</v>
      </c>
      <c r="AI126" s="25">
        <f>IF(AH126="1",'TOP 10 TECHNIQUES'!C$17,0)</f>
        <v>0.13200000000000001</v>
      </c>
      <c r="AJ126" s="25" t="str" cm="1">
        <f t="array" ref="AJ126">IF(SUMPRODUCT(--(NOT(ISERR(SEARCH({"Cloud","Cluster","Container","Image","Instance","Pod","Snapshot","Volume"},AC126)))))&gt;0,"1","0")</f>
        <v>0</v>
      </c>
      <c r="AK126" s="25">
        <f>IF(AJ126="1",'TOP 10 TECHNIQUES'!C$18,0)</f>
        <v>0</v>
      </c>
      <c r="AL126" s="25" t="str" cm="1">
        <f t="array" ref="AL126">IF(SUMPRODUCT(--(NOT(ISERR(SEARCH({"Drive","Firmware","Host","Kernel"},AC126)))))&gt;0,"1","0")</f>
        <v>0</v>
      </c>
      <c r="AM126" s="25">
        <f>IF(AL126="1",'TOP 10 TECHNIQUES'!C$19,0)</f>
        <v>0</v>
      </c>
      <c r="AN126" s="60">
        <v>1</v>
      </c>
      <c r="AO126" s="51">
        <v>1</v>
      </c>
      <c r="AP126" s="25">
        <f>parameters!$J$21*Table1[[#This Row],[TAT Utility]]+parameters!$J$22*Table1[[#This Row],[Count Utility]]</f>
        <v>9.9833333333333329E-2</v>
      </c>
      <c r="AQ126" s="25">
        <f>(Table1[[#This Row],[Total Top Att&amp;ck Score ]]-parameters!$D$19)/(parameters!$D$20-parameters!$D$19)</f>
        <v>0.22166666666666668</v>
      </c>
      <c r="AR126" s="25">
        <f>IF(Table1[[#This Row],[TAT Utility (unclipped)]]&gt;1,1, IF(Table1[[#This Row],[TAT Utility (unclipped)]]&lt;0,0, Table1[[#This Row],[TAT Utility (unclipped)]]) )</f>
        <v>0.22166666666666668</v>
      </c>
      <c r="AS126" s="25">
        <f>(Table1[[#This Row],[Ransomware (Total '# of ATT&amp;CK Observations)]]-parameters!$D$21)/(parameters!$D$22-parameters!$D$21)</f>
        <v>4.7619047619047616E-2</v>
      </c>
      <c r="AT126" s="25">
        <f>IF(Table1[[#This Row],[Count Utility (unclipped)]]&gt;1,1, IF(Table1[[#This Row],[Count Utility (unclipped)]]&lt;0,0, Table1[[#This Row],[Count Utility (unclipped)]]) )</f>
        <v>4.7619047619047616E-2</v>
      </c>
      <c r="AU1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7" spans="1:47" ht="32" x14ac:dyDescent="0.2">
      <c r="A127" s="25">
        <f>parameters!$J$21*Table1[[#This Row],[TAT Utility]]+parameters!$J$22*Table1[[#This Row],[Count Utility]]</f>
        <v>6.6500000000000004E-2</v>
      </c>
      <c r="B127" s="25">
        <f t="shared" si="1"/>
        <v>0.66500000000000004</v>
      </c>
      <c r="C127" s="25" t="s">
        <v>592</v>
      </c>
      <c r="D127" s="25" t="s">
        <v>435</v>
      </c>
      <c r="E127" s="25" t="s">
        <v>593</v>
      </c>
      <c r="F127" s="51">
        <v>1</v>
      </c>
      <c r="G127" s="51">
        <v>1</v>
      </c>
      <c r="H127" s="25">
        <f>parameters!$J$10*Table1[[#This Row],[Before Utility]]+parameters!$J$11*Table1[[#This Row],[After Utility]]</f>
        <v>0.1</v>
      </c>
      <c r="I127">
        <f>(Table1[[#This Row],[Num. TID Before]]-parameters!$D$8)/(parameters!$D$9-parameters!$D$8)</f>
        <v>0.1</v>
      </c>
      <c r="J127">
        <f>IF(Table1[[#This Row],[Before Utility (unclipped)]]&gt;1,1, IF(Table1[[#This Row],[Before Utility (unclipped)]]&lt;0,0, Table1[[#This Row],[Before Utility (unclipped)]]))</f>
        <v>0.1</v>
      </c>
      <c r="K127">
        <f>(Table1[[#This Row],[Num. TID After]]-parameters!$D$10)/(parameters!$D$11-parameters!$D$10)</f>
        <v>0.1</v>
      </c>
      <c r="L127">
        <f>IF(Table1[[#This Row],[After Utility (unclipped)]]&gt;1,1, IF(Table1[[#This Row],[After Utility (unclipped)]]&lt;0,0, Table1[[#This Row],[After Utility (unclipped)]]))</f>
        <v>0.1</v>
      </c>
      <c r="M127" s="25">
        <v>0</v>
      </c>
      <c r="N127" s="51">
        <v>0</v>
      </c>
      <c r="O127" s="51">
        <v>11</v>
      </c>
      <c r="P127" s="51">
        <v>0</v>
      </c>
      <c r="Q127" s="51">
        <v>5</v>
      </c>
      <c r="R127" s="52" t="s">
        <v>436</v>
      </c>
      <c r="S127" s="51">
        <v>10</v>
      </c>
      <c r="T127" s="51" t="s">
        <v>594</v>
      </c>
      <c r="U127" s="51">
        <v>24</v>
      </c>
      <c r="V127" s="25">
        <f>parameters!$J$4*Table1[[#This Row],[Mitigations Utility]] + parameters!$J$5*Table1[[#This Row],[Detections Utility]]</f>
        <v>0.4</v>
      </c>
      <c r="W127">
        <f>SUM(Table1[[#This Row],[Num. 800-53 (r5)]],Table1[[#This Row],[Num. CIS Controls]])</f>
        <v>34</v>
      </c>
      <c r="X127">
        <f>(Table1[[#This Row],[Total Mitigations]]-parameters!$D$2)/(parameters!$D$3-parameters!$D$2)</f>
        <v>0.61818181818181817</v>
      </c>
      <c r="Y127">
        <f>IF(Table1[[#This Row],[Mitigations Utility (unclipped)]]&gt;1,1, IF(Table1[[#This Row],[Mitigations Utility (unclipped)]]&lt;0,0, Table1[[#This Row],[Mitigations Utility (unclipped)]]) )</f>
        <v>0.61818181818181817</v>
      </c>
      <c r="Z127">
        <f>SUM(Table1[[#This Row],[Num. CAR]:[Num. Splunk]])</f>
        <v>16</v>
      </c>
      <c r="AA127">
        <f>(Table1[[#This Row],[Total Detections]]-parameters!$D$4)/(parameters!$D$5-parameters!$D$4)</f>
        <v>0.16</v>
      </c>
      <c r="AB127">
        <f>IF(Table1[[#This Row],[Detections Utility (unclipped)]]&gt;1,1, IF(Table1[[#This Row],[Detections Utility (unclipped)]]&lt;0,0, Table1[[#This Row],[Detections Utility (unclipped)]]) )</f>
        <v>0.16</v>
      </c>
      <c r="AC127" s="29" t="s">
        <v>595</v>
      </c>
      <c r="AD127" s="25" t="str" cm="1">
        <f t="array" ref="AD127">IF(SUMPRODUCT(--(NOT(ISERR(SEARCH({"Process","Command","Script","WMI","Module","Pipe","Service"},AC127)))))&gt;0,"1","0")</f>
        <v>1</v>
      </c>
      <c r="AE127" s="25">
        <f>IF(AD127="1",'TOP 10 TECHNIQUES'!C$15,0)</f>
        <v>0.19800000000000001</v>
      </c>
      <c r="AF127" s="25" t="str" cm="1">
        <f t="array" ref="AF127">IF(SUMPRODUCT(--(NOT(ISERR(SEARCH({"Network","Firewall"},AC127)))))&gt;0,"1","0")</f>
        <v>0</v>
      </c>
      <c r="AG127" s="25">
        <f>IF(AF127="1",'TOP 10 TECHNIQUES'!C$16,0)</f>
        <v>0</v>
      </c>
      <c r="AH127" s="25" t="str" cm="1">
        <f t="array" ref="AH127">IF(SUMPRODUCT(--(NOT(ISERR(SEARCH({"File","Group","Logon","Schedule","User","Registry","Active","Application"},AC127)))))&gt;0,"1","0")</f>
        <v>1</v>
      </c>
      <c r="AI127" s="25">
        <f>IF(AH127="1",'TOP 10 TECHNIQUES'!C$17,0)</f>
        <v>0.13200000000000001</v>
      </c>
      <c r="AJ127" s="25" t="str" cm="1">
        <f t="array" ref="AJ127">IF(SUMPRODUCT(--(NOT(ISERR(SEARCH({"Cloud","Cluster","Container","Image","Instance","Pod","Snapshot","Volume"},AC127)))))&gt;0,"1","0")</f>
        <v>0</v>
      </c>
      <c r="AK127" s="25">
        <f>IF(AJ127="1",'TOP 10 TECHNIQUES'!C$18,0)</f>
        <v>0</v>
      </c>
      <c r="AL127" s="25" t="str" cm="1">
        <f t="array" ref="AL127">IF(SUMPRODUCT(--(NOT(ISERR(SEARCH({"Drive","Firmware","Host","Kernel"},AC127)))))&gt;0,"1","0")</f>
        <v>1</v>
      </c>
      <c r="AM127" s="25">
        <f>IF(AL127="1",'TOP 10 TECHNIQUES'!C$19,0)</f>
        <v>0</v>
      </c>
      <c r="AN127" s="58">
        <v>0</v>
      </c>
      <c r="AO127" s="51">
        <v>0</v>
      </c>
      <c r="AP127" s="25">
        <f>parameters!$J$21*Table1[[#This Row],[TAT Utility]]+parameters!$J$22*Table1[[#This Row],[Count Utility]]</f>
        <v>6.6500000000000004E-2</v>
      </c>
      <c r="AQ127" s="25">
        <f>(Table1[[#This Row],[Total Top Att&amp;ck Score ]]-parameters!$D$19)/(parameters!$D$20-parameters!$D$19)</f>
        <v>0.22166666666666668</v>
      </c>
      <c r="AR127" s="25">
        <f>IF(Table1[[#This Row],[TAT Utility (unclipped)]]&gt;1,1, IF(Table1[[#This Row],[TAT Utility (unclipped)]]&lt;0,0, Table1[[#This Row],[TAT Utility (unclipped)]]) )</f>
        <v>0.22166666666666668</v>
      </c>
      <c r="AS127" s="25">
        <f>(Table1[[#This Row],[Ransomware (Total '# of ATT&amp;CK Observations)]]-parameters!$D$21)/(parameters!$D$22-parameters!$D$21)</f>
        <v>0</v>
      </c>
      <c r="AT127" s="25">
        <f>IF(Table1[[#This Row],[Count Utility (unclipped)]]&gt;1,1, IF(Table1[[#This Row],[Count Utility (unclipped)]]&lt;0,0, Table1[[#This Row],[Count Utility (unclipped)]]) )</f>
        <v>0</v>
      </c>
      <c r="AU1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8" spans="1:47" ht="32" x14ac:dyDescent="0.2">
      <c r="A128" s="25">
        <f>parameters!$J$21*Table1[[#This Row],[TAT Utility]]+parameters!$J$22*Table1[[#This Row],[Count Utility]]</f>
        <v>6.9800000000000001E-2</v>
      </c>
      <c r="B128" s="25">
        <f t="shared" si="1"/>
        <v>0.69799999999999995</v>
      </c>
      <c r="C128" s="25" t="s">
        <v>596</v>
      </c>
      <c r="D128" s="25" t="s">
        <v>597</v>
      </c>
      <c r="E128" s="25" t="s">
        <v>598</v>
      </c>
      <c r="F128" s="51">
        <v>1</v>
      </c>
      <c r="G128" s="51">
        <v>1</v>
      </c>
      <c r="H128" s="25">
        <f>parameters!$J$10*Table1[[#This Row],[Before Utility]]+parameters!$J$11*Table1[[#This Row],[After Utility]]</f>
        <v>0.1</v>
      </c>
      <c r="I128">
        <f>(Table1[[#This Row],[Num. TID Before]]-parameters!$D$8)/(parameters!$D$9-parameters!$D$8)</f>
        <v>0.1</v>
      </c>
      <c r="J128">
        <f>IF(Table1[[#This Row],[Before Utility (unclipped)]]&gt;1,1, IF(Table1[[#This Row],[Before Utility (unclipped)]]&lt;0,0, Table1[[#This Row],[Before Utility (unclipped)]]))</f>
        <v>0.1</v>
      </c>
      <c r="K128">
        <f>(Table1[[#This Row],[Num. TID After]]-parameters!$D$10)/(parameters!$D$11-parameters!$D$10)</f>
        <v>0.1</v>
      </c>
      <c r="L128">
        <f>IF(Table1[[#This Row],[After Utility (unclipped)]]&gt;1,1, IF(Table1[[#This Row],[After Utility (unclipped)]]&lt;0,0, Table1[[#This Row],[After Utility (unclipped)]]))</f>
        <v>0.1</v>
      </c>
      <c r="M128" s="25">
        <v>0</v>
      </c>
      <c r="N128" s="51">
        <v>0</v>
      </c>
      <c r="O128" s="51">
        <v>0</v>
      </c>
      <c r="P128" s="51">
        <v>0</v>
      </c>
      <c r="Q128" s="51">
        <v>0</v>
      </c>
      <c r="R128" s="52" t="s">
        <v>599</v>
      </c>
      <c r="S128" s="51">
        <v>17</v>
      </c>
      <c r="T128" s="52" t="s">
        <v>600</v>
      </c>
      <c r="U128" s="51">
        <v>25</v>
      </c>
      <c r="V128" s="25">
        <f>parameters!$J$4*Table1[[#This Row],[Mitigations Utility]] + parameters!$J$5*Table1[[#This Row],[Detections Utility]]</f>
        <v>0.4</v>
      </c>
      <c r="W128">
        <f>SUM(Table1[[#This Row],[Num. 800-53 (r5)]],Table1[[#This Row],[Num. CIS Controls]])</f>
        <v>42</v>
      </c>
      <c r="X128">
        <f>(Table1[[#This Row],[Total Mitigations]]-parameters!$D$2)/(parameters!$D$3-parameters!$D$2)</f>
        <v>0.76363636363636367</v>
      </c>
      <c r="Y128">
        <f>IF(Table1[[#This Row],[Mitigations Utility (unclipped)]]&gt;1,1, IF(Table1[[#This Row],[Mitigations Utility (unclipped)]]&lt;0,0, Table1[[#This Row],[Mitigations Utility (unclipped)]]) )</f>
        <v>0.76363636363636367</v>
      </c>
      <c r="Z128">
        <f>SUM(Table1[[#This Row],[Num. CAR]:[Num. Splunk]])</f>
        <v>0</v>
      </c>
      <c r="AA128">
        <f>(Table1[[#This Row],[Total Detections]]-parameters!$D$4)/(parameters!$D$5-parameters!$D$4)</f>
        <v>0</v>
      </c>
      <c r="AB128">
        <f>IF(Table1[[#This Row],[Detections Utility (unclipped)]]&gt;1,1, IF(Table1[[#This Row],[Detections Utility (unclipped)]]&lt;0,0, Table1[[#This Row],[Detections Utility (unclipped)]]) )</f>
        <v>0</v>
      </c>
      <c r="AC128" s="29" t="s">
        <v>601</v>
      </c>
      <c r="AD128" s="25" t="str" cm="1">
        <f t="array" ref="AD128">IF(SUMPRODUCT(--(NOT(ISERR(SEARCH({"Process","Command","Script","WMI","Module","Pipe","Service"},AC128)))))&gt;0,"1","0")</f>
        <v>1</v>
      </c>
      <c r="AE128" s="25">
        <f>IF(AD128="1",'TOP 10 TECHNIQUES'!C$15,0)</f>
        <v>0.19800000000000001</v>
      </c>
      <c r="AF128" s="25" t="str" cm="1">
        <f t="array" ref="AF128">IF(SUMPRODUCT(--(NOT(ISERR(SEARCH({"Network","Firewall"},AC128)))))&gt;0,"1","0")</f>
        <v>0</v>
      </c>
      <c r="AG128" s="25">
        <f>IF(AF128="1",'TOP 10 TECHNIQUES'!C$16,0)</f>
        <v>0</v>
      </c>
      <c r="AH128" s="25" t="str" cm="1">
        <f t="array" ref="AH128">IF(SUMPRODUCT(--(NOT(ISERR(SEARCH({"File","Group","Logon","Schedule","User","Registry","Active","Application"},AC128)))))&gt;0,"1","0")</f>
        <v>0</v>
      </c>
      <c r="AI128" s="25">
        <f>IF(AH128="1",'TOP 10 TECHNIQUES'!C$17,0)</f>
        <v>0</v>
      </c>
      <c r="AJ128" s="25" t="str" cm="1">
        <f t="array" ref="AJ128">IF(SUMPRODUCT(--(NOT(ISERR(SEARCH({"Cloud","Cluster","Container","Image","Instance","Pod","Snapshot","Volume"},AC128)))))&gt;0,"1","0")</f>
        <v>1</v>
      </c>
      <c r="AK128" s="25">
        <f>IF(AJ128="1",'TOP 10 TECHNIQUES'!C$18,0)</f>
        <v>0.19800000000000001</v>
      </c>
      <c r="AL128" s="25" t="str" cm="1">
        <f t="array" ref="AL128">IF(SUMPRODUCT(--(NOT(ISERR(SEARCH({"Drive","Firmware","Host","Kernel"},AC128)))))&gt;0,"1","0")</f>
        <v>0</v>
      </c>
      <c r="AM128" s="25">
        <f>IF(AL128="1",'TOP 10 TECHNIQUES'!C$19,0)</f>
        <v>0</v>
      </c>
      <c r="AN128" s="60">
        <v>0</v>
      </c>
      <c r="AO128" s="51">
        <v>0</v>
      </c>
      <c r="AP128" s="25">
        <f>parameters!$J$21*Table1[[#This Row],[TAT Utility]]+parameters!$J$22*Table1[[#This Row],[Count Utility]]</f>
        <v>6.9800000000000001E-2</v>
      </c>
      <c r="AQ128" s="25">
        <f>(Table1[[#This Row],[Total Top Att&amp;ck Score ]]-parameters!$D$19)/(parameters!$D$20-parameters!$D$19)</f>
        <v>0.23266666666666666</v>
      </c>
      <c r="AR128" s="25">
        <f>IF(Table1[[#This Row],[TAT Utility (unclipped)]]&gt;1,1, IF(Table1[[#This Row],[TAT Utility (unclipped)]]&lt;0,0, Table1[[#This Row],[TAT Utility (unclipped)]]) )</f>
        <v>0.23266666666666666</v>
      </c>
      <c r="AS128" s="25">
        <f>(Table1[[#This Row],[Ransomware (Total '# of ATT&amp;CK Observations)]]-parameters!$D$21)/(parameters!$D$22-parameters!$D$21)</f>
        <v>0</v>
      </c>
      <c r="AT128" s="25">
        <f>IF(Table1[[#This Row],[Count Utility (unclipped)]]&gt;1,1, IF(Table1[[#This Row],[Count Utility (unclipped)]]&lt;0,0, Table1[[#This Row],[Count Utility (unclipped)]]) )</f>
        <v>0</v>
      </c>
      <c r="AU1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9" spans="1:47" ht="48" x14ac:dyDescent="0.2">
      <c r="A129" s="25">
        <f>parameters!$J$21*Table1[[#This Row],[TAT Utility]]+parameters!$J$22*Table1[[#This Row],[Count Utility]]</f>
        <v>6.3966666666666686E-2</v>
      </c>
      <c r="B129" s="25">
        <f t="shared" si="1"/>
        <v>0.63966666666666683</v>
      </c>
      <c r="C129" s="25" t="s">
        <v>602</v>
      </c>
      <c r="D129" s="25" t="s">
        <v>597</v>
      </c>
      <c r="E129" s="25" t="s">
        <v>603</v>
      </c>
      <c r="F129" s="51">
        <v>1</v>
      </c>
      <c r="G129" s="51">
        <v>1</v>
      </c>
      <c r="H129" s="25">
        <f>parameters!$J$10*Table1[[#This Row],[Before Utility]]+parameters!$J$11*Table1[[#This Row],[After Utility]]</f>
        <v>0.1</v>
      </c>
      <c r="I129">
        <f>(Table1[[#This Row],[Num. TID Before]]-parameters!$D$8)/(parameters!$D$9-parameters!$D$8)</f>
        <v>0.1</v>
      </c>
      <c r="J129">
        <f>IF(Table1[[#This Row],[Before Utility (unclipped)]]&gt;1,1, IF(Table1[[#This Row],[Before Utility (unclipped)]]&lt;0,0, Table1[[#This Row],[Before Utility (unclipped)]]))</f>
        <v>0.1</v>
      </c>
      <c r="K129">
        <f>(Table1[[#This Row],[Num. TID After]]-parameters!$D$10)/(parameters!$D$11-parameters!$D$10)</f>
        <v>0.1</v>
      </c>
      <c r="L129">
        <f>IF(Table1[[#This Row],[After Utility (unclipped)]]&gt;1,1, IF(Table1[[#This Row],[After Utility (unclipped)]]&lt;0,0, Table1[[#This Row],[After Utility (unclipped)]]))</f>
        <v>0.1</v>
      </c>
      <c r="M129" s="25">
        <v>0</v>
      </c>
      <c r="N129" s="51">
        <v>0</v>
      </c>
      <c r="O129" s="51">
        <v>0</v>
      </c>
      <c r="P129" s="51">
        <v>0</v>
      </c>
      <c r="Q129" s="51">
        <v>0</v>
      </c>
      <c r="R129" s="52" t="s">
        <v>599</v>
      </c>
      <c r="S129" s="51">
        <v>17</v>
      </c>
      <c r="T129" s="52" t="s">
        <v>600</v>
      </c>
      <c r="U129" s="51">
        <v>23</v>
      </c>
      <c r="V129" s="25">
        <f>parameters!$J$4*Table1[[#This Row],[Mitigations Utility]] + parameters!$J$5*Table1[[#This Row],[Detections Utility]]</f>
        <v>0.38095238095238099</v>
      </c>
      <c r="W129">
        <f>SUM(Table1[[#This Row],[Num. 800-53 (r5)]],Table1[[#This Row],[Num. CIS Controls]])</f>
        <v>40</v>
      </c>
      <c r="X129">
        <f>(Table1[[#This Row],[Total Mitigations]]-parameters!$D$2)/(parameters!$D$3-parameters!$D$2)</f>
        <v>0.72727272727272729</v>
      </c>
      <c r="Y129">
        <f>IF(Table1[[#This Row],[Mitigations Utility (unclipped)]]&gt;1,1, IF(Table1[[#This Row],[Mitigations Utility (unclipped)]]&lt;0,0, Table1[[#This Row],[Mitigations Utility (unclipped)]]) )</f>
        <v>0.72727272727272729</v>
      </c>
      <c r="Z129">
        <f>SUM(Table1[[#This Row],[Num. CAR]:[Num. Splunk]])</f>
        <v>0</v>
      </c>
      <c r="AA129">
        <f>(Table1[[#This Row],[Total Detections]]-parameters!$D$4)/(parameters!$D$5-parameters!$D$4)</f>
        <v>0</v>
      </c>
      <c r="AB129">
        <f>IF(Table1[[#This Row],[Detections Utility (unclipped)]]&gt;1,1, IF(Table1[[#This Row],[Detections Utility (unclipped)]]&lt;0,0, Table1[[#This Row],[Detections Utility (unclipped)]]) )</f>
        <v>0</v>
      </c>
      <c r="AC129" s="29" t="s">
        <v>604</v>
      </c>
      <c r="AD129" s="25" t="str" cm="1">
        <f t="array" ref="AD129">IF(SUMPRODUCT(--(NOT(ISERR(SEARCH({"Process","Command","Script","WMI","Module","Pipe","Service"},AC129)))))&gt;0,"1","0")</f>
        <v>0</v>
      </c>
      <c r="AE129" s="25">
        <f>IF(AD129="1",'TOP 10 TECHNIQUES'!C$15,0)</f>
        <v>0</v>
      </c>
      <c r="AF129" s="25" t="str" cm="1">
        <f t="array" ref="AF129">IF(SUMPRODUCT(--(NOT(ISERR(SEARCH({"Network","Firewall"},AC129)))))&gt;0,"1","0")</f>
        <v>0</v>
      </c>
      <c r="AG129" s="25">
        <f>IF(AF129="1",'TOP 10 TECHNIQUES'!C$16,0)</f>
        <v>0</v>
      </c>
      <c r="AH129" s="25" t="str" cm="1">
        <f t="array" ref="AH129">IF(SUMPRODUCT(--(NOT(ISERR(SEARCH({"File","Group","Logon","Schedule","User","Registry","Active","Application"},AC129)))))&gt;0,"1","0")</f>
        <v>1</v>
      </c>
      <c r="AI129" s="25">
        <f>IF(AH129="1",'TOP 10 TECHNIQUES'!C$17,0)</f>
        <v>0.13200000000000001</v>
      </c>
      <c r="AJ129" s="25" t="str" cm="1">
        <f t="array" ref="AJ129">IF(SUMPRODUCT(--(NOT(ISERR(SEARCH({"Cloud","Cluster","Container","Image","Instance","Pod","Snapshot","Volume"},AC129)))))&gt;0,"1","0")</f>
        <v>1</v>
      </c>
      <c r="AK129" s="25">
        <f>IF(AJ129="1",'TOP 10 TECHNIQUES'!C$18,0)</f>
        <v>0.19800000000000001</v>
      </c>
      <c r="AL129" s="25" t="str" cm="1">
        <f t="array" ref="AL129">IF(SUMPRODUCT(--(NOT(ISERR(SEARCH({"Drive","Firmware","Host","Kernel"},AC129)))))&gt;0,"1","0")</f>
        <v>0</v>
      </c>
      <c r="AM129" s="25">
        <f>IF(AL129="1",'TOP 10 TECHNIQUES'!C$19,0)</f>
        <v>0</v>
      </c>
      <c r="AN129" s="52">
        <v>0</v>
      </c>
      <c r="AO129" s="51">
        <v>0</v>
      </c>
      <c r="AP129" s="25">
        <f>parameters!$J$21*Table1[[#This Row],[TAT Utility]]+parameters!$J$22*Table1[[#This Row],[Count Utility]]</f>
        <v>6.3966666666666686E-2</v>
      </c>
      <c r="AQ129" s="25">
        <f>(Table1[[#This Row],[Total Top Att&amp;ck Score ]]-parameters!$D$19)/(parameters!$D$20-parameters!$D$19)</f>
        <v>0.21322222222222229</v>
      </c>
      <c r="AR129" s="25">
        <f>IF(Table1[[#This Row],[TAT Utility (unclipped)]]&gt;1,1, IF(Table1[[#This Row],[TAT Utility (unclipped)]]&lt;0,0, Table1[[#This Row],[TAT Utility (unclipped)]]) )</f>
        <v>0.21322222222222229</v>
      </c>
      <c r="AS129" s="25">
        <f>(Table1[[#This Row],[Ransomware (Total '# of ATT&amp;CK Observations)]]-parameters!$D$21)/(parameters!$D$22-parameters!$D$21)</f>
        <v>0</v>
      </c>
      <c r="AT129" s="25">
        <f>IF(Table1[[#This Row],[Count Utility (unclipped)]]&gt;1,1, IF(Table1[[#This Row],[Count Utility (unclipped)]]&lt;0,0, Table1[[#This Row],[Count Utility (unclipped)]]) )</f>
        <v>0</v>
      </c>
      <c r="AU1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0" spans="1:47" x14ac:dyDescent="0.2">
      <c r="A130" s="25">
        <f>parameters!$J$21*Table1[[#This Row],[TAT Utility]]+parameters!$J$22*Table1[[#This Row],[Count Utility]]</f>
        <v>5.1628095238095237E-2</v>
      </c>
      <c r="B130" s="25">
        <f t="shared" si="1"/>
        <v>0.5162809523809524</v>
      </c>
      <c r="C130" s="25" t="s">
        <v>605</v>
      </c>
      <c r="D130" s="25" t="s">
        <v>597</v>
      </c>
      <c r="E130" s="25" t="s">
        <v>89</v>
      </c>
      <c r="F130" s="51">
        <v>1</v>
      </c>
      <c r="G130" s="51">
        <v>0</v>
      </c>
      <c r="H130" s="25">
        <f>parameters!$J$10*Table1[[#This Row],[Before Utility]]+parameters!$J$11*Table1[[#This Row],[After Utility]]</f>
        <v>0.05</v>
      </c>
      <c r="I130">
        <f>(Table1[[#This Row],[Num. TID Before]]-parameters!$D$8)/(parameters!$D$9-parameters!$D$8)</f>
        <v>0.1</v>
      </c>
      <c r="J130">
        <f>IF(Table1[[#This Row],[Before Utility (unclipped)]]&gt;1,1, IF(Table1[[#This Row],[Before Utility (unclipped)]]&lt;0,0, Table1[[#This Row],[Before Utility (unclipped)]]))</f>
        <v>0.1</v>
      </c>
      <c r="K130">
        <f>(Table1[[#This Row],[Num. TID After]]-parameters!$D$10)/(parameters!$D$11-parameters!$D$10)</f>
        <v>0</v>
      </c>
      <c r="L130">
        <f>IF(Table1[[#This Row],[After Utility (unclipped)]]&gt;1,1, IF(Table1[[#This Row],[After Utility (unclipped)]]&lt;0,0, Table1[[#This Row],[After Utility (unclipped)]]))</f>
        <v>0</v>
      </c>
      <c r="M130" s="25">
        <v>0</v>
      </c>
      <c r="N130" s="51">
        <v>0</v>
      </c>
      <c r="O130" s="51">
        <v>0</v>
      </c>
      <c r="P130" s="51">
        <v>0</v>
      </c>
      <c r="Q130" s="51">
        <v>0</v>
      </c>
      <c r="R130" s="52" t="s">
        <v>606</v>
      </c>
      <c r="S130" s="51">
        <v>17</v>
      </c>
      <c r="T130" s="52" t="s">
        <v>600</v>
      </c>
      <c r="U130" s="51">
        <v>23</v>
      </c>
      <c r="V130" s="25">
        <f>parameters!$J$4*Table1[[#This Row],[Mitigations Utility]] + parameters!$J$5*Table1[[#This Row],[Detections Utility]]</f>
        <v>0.38095238095238099</v>
      </c>
      <c r="W130">
        <f>SUM(Table1[[#This Row],[Num. 800-53 (r5)]],Table1[[#This Row],[Num. CIS Controls]])</f>
        <v>40</v>
      </c>
      <c r="X130">
        <f>(Table1[[#This Row],[Total Mitigations]]-parameters!$D$2)/(parameters!$D$3-parameters!$D$2)</f>
        <v>0.72727272727272729</v>
      </c>
      <c r="Y130">
        <f>IF(Table1[[#This Row],[Mitigations Utility (unclipped)]]&gt;1,1, IF(Table1[[#This Row],[Mitigations Utility (unclipped)]]&lt;0,0, Table1[[#This Row],[Mitigations Utility (unclipped)]]) )</f>
        <v>0.72727272727272729</v>
      </c>
      <c r="Z130">
        <f>SUM(Table1[[#This Row],[Num. CAR]:[Num. Splunk]])</f>
        <v>0</v>
      </c>
      <c r="AA130">
        <f>(Table1[[#This Row],[Total Detections]]-parameters!$D$4)/(parameters!$D$5-parameters!$D$4)</f>
        <v>0</v>
      </c>
      <c r="AB130">
        <f>IF(Table1[[#This Row],[Detections Utility (unclipped)]]&gt;1,1, IF(Table1[[#This Row],[Detections Utility (unclipped)]]&lt;0,0, Table1[[#This Row],[Detections Utility (unclipped)]]) )</f>
        <v>0</v>
      </c>
      <c r="AC130" s="29" t="s">
        <v>607</v>
      </c>
      <c r="AD130" s="25" t="str" cm="1">
        <f t="array" ref="AD130">IF(SUMPRODUCT(--(NOT(ISERR(SEARCH({"Process","Command","Script","WMI","Module","Pipe","Service"},AC130)))))&gt;0,"1","0")</f>
        <v>1</v>
      </c>
      <c r="AE130" s="25">
        <f>IF(AD130="1",'TOP 10 TECHNIQUES'!C$15,0)</f>
        <v>0.19800000000000001</v>
      </c>
      <c r="AF130" s="25" t="str" cm="1">
        <f t="array" ref="AF130">IF(SUMPRODUCT(--(NOT(ISERR(SEARCH({"Network","Firewall"},AC130)))))&gt;0,"1","0")</f>
        <v>0</v>
      </c>
      <c r="AG130" s="25">
        <f>IF(AF130="1",'TOP 10 TECHNIQUES'!C$16,0)</f>
        <v>0</v>
      </c>
      <c r="AH130" s="25" t="str" cm="1">
        <f t="array" ref="AH130">IF(SUMPRODUCT(--(NOT(ISERR(SEARCH({"File","Group","Logon","Schedule","User","Registry","Active","Application"},AC130)))))&gt;0,"1","0")</f>
        <v>0</v>
      </c>
      <c r="AI130" s="25">
        <f>IF(AH130="1",'TOP 10 TECHNIQUES'!C$17,0)</f>
        <v>0</v>
      </c>
      <c r="AJ130" s="25" t="str" cm="1">
        <f t="array" ref="AJ130">IF(SUMPRODUCT(--(NOT(ISERR(SEARCH({"Cloud","Cluster","Container","Image","Instance","Pod","Snapshot","Volume"},AC130)))))&gt;0,"1","0")</f>
        <v>0</v>
      </c>
      <c r="AK130" s="25">
        <f>IF(AJ130="1",'TOP 10 TECHNIQUES'!C$18,0)</f>
        <v>0</v>
      </c>
      <c r="AL130" s="25" t="str" cm="1">
        <f t="array" ref="AL130">IF(SUMPRODUCT(--(NOT(ISERR(SEARCH({"Drive","Firmware","Host","Kernel"},AC130)))))&gt;0,"1","0")</f>
        <v>0</v>
      </c>
      <c r="AM130" s="25">
        <f>IF(AL130="1",'TOP 10 TECHNIQUES'!C$19,0)</f>
        <v>0</v>
      </c>
      <c r="AN130" s="60">
        <v>0</v>
      </c>
      <c r="AO130" s="51">
        <v>0</v>
      </c>
      <c r="AP130" s="25">
        <f>parameters!$J$21*Table1[[#This Row],[TAT Utility]]+parameters!$J$22*Table1[[#This Row],[Count Utility]]</f>
        <v>5.1628095238095237E-2</v>
      </c>
      <c r="AQ130" s="25">
        <f>(Table1[[#This Row],[Total Top Att&amp;ck Score ]]-parameters!$D$19)/(parameters!$D$20-parameters!$D$19)</f>
        <v>0.1720936507936508</v>
      </c>
      <c r="AR130" s="25">
        <f>IF(Table1[[#This Row],[TAT Utility (unclipped)]]&gt;1,1, IF(Table1[[#This Row],[TAT Utility (unclipped)]]&lt;0,0, Table1[[#This Row],[TAT Utility (unclipped)]]) )</f>
        <v>0.1720936507936508</v>
      </c>
      <c r="AS130" s="25">
        <f>(Table1[[#This Row],[Ransomware (Total '# of ATT&amp;CK Observations)]]-parameters!$D$21)/(parameters!$D$22-parameters!$D$21)</f>
        <v>0</v>
      </c>
      <c r="AT130" s="25">
        <f>IF(Table1[[#This Row],[Count Utility (unclipped)]]&gt;1,1, IF(Table1[[#This Row],[Count Utility (unclipped)]]&lt;0,0, Table1[[#This Row],[Count Utility (unclipped)]]) )</f>
        <v>0</v>
      </c>
      <c r="AU1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1" spans="1:47" ht="64" x14ac:dyDescent="0.2">
      <c r="A131" s="25">
        <f>parameters!$J$21*Table1[[#This Row],[TAT Utility]]+parameters!$J$22*Table1[[#This Row],[Count Utility]]</f>
        <v>6.3333333333333353E-2</v>
      </c>
      <c r="B131" s="25">
        <f t="shared" si="1"/>
        <v>0.63333333333333353</v>
      </c>
      <c r="C131" s="25" t="s">
        <v>608</v>
      </c>
      <c r="D131" s="25" t="s">
        <v>165</v>
      </c>
      <c r="E131" s="25" t="s">
        <v>609</v>
      </c>
      <c r="F131" s="51">
        <v>1</v>
      </c>
      <c r="G131" s="51">
        <v>1</v>
      </c>
      <c r="H131" s="25">
        <f>parameters!$J$10*Table1[[#This Row],[Before Utility]]+parameters!$J$11*Table1[[#This Row],[After Utility]]</f>
        <v>0.1</v>
      </c>
      <c r="I131">
        <f>(Table1[[#This Row],[Num. TID Before]]-parameters!$D$8)/(parameters!$D$9-parameters!$D$8)</f>
        <v>0.1</v>
      </c>
      <c r="J131">
        <f>IF(Table1[[#This Row],[Before Utility (unclipped)]]&gt;1,1, IF(Table1[[#This Row],[Before Utility (unclipped)]]&lt;0,0, Table1[[#This Row],[Before Utility (unclipped)]]))</f>
        <v>0.1</v>
      </c>
      <c r="K131">
        <f>(Table1[[#This Row],[Num. TID After]]-parameters!$D$10)/(parameters!$D$11-parameters!$D$10)</f>
        <v>0.1</v>
      </c>
      <c r="L131">
        <f>IF(Table1[[#This Row],[After Utility (unclipped)]]&gt;1,1, IF(Table1[[#This Row],[After Utility (unclipped)]]&lt;0,0, Table1[[#This Row],[After Utility (unclipped)]]))</f>
        <v>0.1</v>
      </c>
      <c r="M131" s="25">
        <v>0</v>
      </c>
      <c r="N131" s="51">
        <v>3</v>
      </c>
      <c r="O131" s="51">
        <v>6</v>
      </c>
      <c r="P131" s="51">
        <v>0</v>
      </c>
      <c r="Q131" s="51">
        <v>0</v>
      </c>
      <c r="R131" s="53" t="s">
        <v>610</v>
      </c>
      <c r="S131" s="51">
        <v>19</v>
      </c>
      <c r="T131" s="51" t="s">
        <v>611</v>
      </c>
      <c r="U131" s="51">
        <v>16</v>
      </c>
      <c r="V131" s="25">
        <f>parameters!$J$4*Table1[[#This Row],[Mitigations Utility]] + parameters!$J$5*Table1[[#This Row],[Detections Utility]]</f>
        <v>0.37619047619047624</v>
      </c>
      <c r="W131">
        <f>SUM(Table1[[#This Row],[Num. 800-53 (r5)]],Table1[[#This Row],[Num. CIS Controls]])</f>
        <v>35</v>
      </c>
      <c r="X131">
        <f>(Table1[[#This Row],[Total Mitigations]]-parameters!$D$2)/(parameters!$D$3-parameters!$D$2)</f>
        <v>0.63636363636363635</v>
      </c>
      <c r="Y131">
        <f>IF(Table1[[#This Row],[Mitigations Utility (unclipped)]]&gt;1,1, IF(Table1[[#This Row],[Mitigations Utility (unclipped)]]&lt;0,0, Table1[[#This Row],[Mitigations Utility (unclipped)]]) )</f>
        <v>0.63636363636363635</v>
      </c>
      <c r="Z131">
        <f>SUM(Table1[[#This Row],[Num. CAR]:[Num. Splunk]])</f>
        <v>9</v>
      </c>
      <c r="AA131">
        <f>(Table1[[#This Row],[Total Detections]]-parameters!$D$4)/(parameters!$D$5-parameters!$D$4)</f>
        <v>0.09</v>
      </c>
      <c r="AB131">
        <f>IF(Table1[[#This Row],[Detections Utility (unclipped)]]&gt;1,1, IF(Table1[[#This Row],[Detections Utility (unclipped)]]&lt;0,0, Table1[[#This Row],[Detections Utility (unclipped)]]) )</f>
        <v>0.09</v>
      </c>
      <c r="AC131" s="29" t="s">
        <v>612</v>
      </c>
      <c r="AD131" s="25" t="str" cm="1">
        <f t="array" ref="AD131">IF(SUMPRODUCT(--(NOT(ISERR(SEARCH({"Process","Command","Script","WMI","Module","Pipe","Service"},AC131)))))&gt;0,"1","0")</f>
        <v>1</v>
      </c>
      <c r="AE131" s="25">
        <f>IF(AD131="1",'TOP 10 TECHNIQUES'!C$15,0)</f>
        <v>0.19800000000000001</v>
      </c>
      <c r="AF131" s="25" t="str" cm="1">
        <f t="array" ref="AF131">IF(SUMPRODUCT(--(NOT(ISERR(SEARCH({"Network","Firewall"},AC131)))))&gt;0,"1","0")</f>
        <v>1</v>
      </c>
      <c r="AG131" s="25">
        <f>IF(AF131="1",'TOP 10 TECHNIQUES'!C$16,0)</f>
        <v>0</v>
      </c>
      <c r="AH131" s="25" t="str" cm="1">
        <f t="array" ref="AH131">IF(SUMPRODUCT(--(NOT(ISERR(SEARCH({"File","Group","Logon","Schedule","User","Registry","Active","Application"},AC131)))))&gt;0,"1","0")</f>
        <v>1</v>
      </c>
      <c r="AI131" s="25">
        <f>IF(AH131="1",'TOP 10 TECHNIQUES'!C$17,0)</f>
        <v>0.13200000000000001</v>
      </c>
      <c r="AJ131" s="25" t="str" cm="1">
        <f t="array" ref="AJ131">IF(SUMPRODUCT(--(NOT(ISERR(SEARCH({"Cloud","Cluster","Container","Image","Instance","Pod","Snapshot","Volume"},AC131)))))&gt;0,"1","0")</f>
        <v>0</v>
      </c>
      <c r="AK131" s="25">
        <f>IF(AJ131="1",'TOP 10 TECHNIQUES'!C$18,0)</f>
        <v>0</v>
      </c>
      <c r="AL131" s="25" t="str" cm="1">
        <f t="array" ref="AL131">IF(SUMPRODUCT(--(NOT(ISERR(SEARCH({"Drive","Firmware","Host","Kernel"},AC131)))))&gt;0,"1","0")</f>
        <v>0</v>
      </c>
      <c r="AM131" s="25">
        <f>IF(AL131="1",'TOP 10 TECHNIQUES'!C$19,0)</f>
        <v>0</v>
      </c>
      <c r="AN131" s="58">
        <v>0</v>
      </c>
      <c r="AO131" s="51">
        <v>0</v>
      </c>
      <c r="AP131" s="25">
        <f>parameters!$J$21*Table1[[#This Row],[TAT Utility]]+parameters!$J$22*Table1[[#This Row],[Count Utility]]</f>
        <v>6.3333333333333353E-2</v>
      </c>
      <c r="AQ131" s="25">
        <f>(Table1[[#This Row],[Total Top Att&amp;ck Score ]]-parameters!$D$19)/(parameters!$D$20-parameters!$D$19)</f>
        <v>0.21111111111111117</v>
      </c>
      <c r="AR131" s="25">
        <f>IF(Table1[[#This Row],[TAT Utility (unclipped)]]&gt;1,1, IF(Table1[[#This Row],[TAT Utility (unclipped)]]&lt;0,0, Table1[[#This Row],[TAT Utility (unclipped)]]) )</f>
        <v>0.21111111111111117</v>
      </c>
      <c r="AS131" s="25">
        <f>(Table1[[#This Row],[Ransomware (Total '# of ATT&amp;CK Observations)]]-parameters!$D$21)/(parameters!$D$22-parameters!$D$21)</f>
        <v>0</v>
      </c>
      <c r="AT131" s="25">
        <f>IF(Table1[[#This Row],[Count Utility (unclipped)]]&gt;1,1, IF(Table1[[#This Row],[Count Utility (unclipped)]]&lt;0,0, Table1[[#This Row],[Count Utility (unclipped)]]) )</f>
        <v>0</v>
      </c>
      <c r="AU1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2" spans="1:47" ht="32" x14ac:dyDescent="0.2">
      <c r="A132" s="25">
        <f>parameters!$J$21*Table1[[#This Row],[TAT Utility]]+parameters!$J$22*Table1[[#This Row],[Count Utility]]</f>
        <v>9.0380952380952381E-2</v>
      </c>
      <c r="B132" s="25">
        <f t="shared" ref="B132:B195" si="2">SUM(H132,M132,V132)*(1+SUM(AE132,AG132,AI132,AK132,AM132))</f>
        <v>0.57047619047619047</v>
      </c>
      <c r="C132" s="25" t="s">
        <v>613</v>
      </c>
      <c r="D132" s="25" t="s">
        <v>109</v>
      </c>
      <c r="E132" s="25" t="s">
        <v>614</v>
      </c>
      <c r="F132" s="51">
        <v>1</v>
      </c>
      <c r="G132" s="51">
        <v>1</v>
      </c>
      <c r="H132" s="25">
        <f>parameters!$J$10*Table1[[#This Row],[Before Utility]]+parameters!$J$11*Table1[[#This Row],[After Utility]]</f>
        <v>0.1</v>
      </c>
      <c r="I132">
        <f>(Table1[[#This Row],[Num. TID Before]]-parameters!$D$8)/(parameters!$D$9-parameters!$D$8)</f>
        <v>0.1</v>
      </c>
      <c r="J132">
        <f>IF(Table1[[#This Row],[Before Utility (unclipped)]]&gt;1,1, IF(Table1[[#This Row],[Before Utility (unclipped)]]&lt;0,0, Table1[[#This Row],[Before Utility (unclipped)]]))</f>
        <v>0.1</v>
      </c>
      <c r="K132">
        <f>(Table1[[#This Row],[Num. TID After]]-parameters!$D$10)/(parameters!$D$11-parameters!$D$10)</f>
        <v>0.1</v>
      </c>
      <c r="L132">
        <f>IF(Table1[[#This Row],[After Utility (unclipped)]]&gt;1,1, IF(Table1[[#This Row],[After Utility (unclipped)]]&lt;0,0, Table1[[#This Row],[After Utility (unclipped)]]))</f>
        <v>0.1</v>
      </c>
      <c r="M132" s="25">
        <v>0</v>
      </c>
      <c r="N132" s="51">
        <v>5</v>
      </c>
      <c r="O132" s="51">
        <v>17</v>
      </c>
      <c r="P132" s="51">
        <v>1</v>
      </c>
      <c r="Q132" s="51">
        <v>6</v>
      </c>
      <c r="R132" s="52" t="s">
        <v>615</v>
      </c>
      <c r="S132" s="51">
        <v>11</v>
      </c>
      <c r="T132" s="51" t="s">
        <v>616</v>
      </c>
      <c r="U132" s="51">
        <v>14</v>
      </c>
      <c r="V132" s="25">
        <f>parameters!$J$4*Table1[[#This Row],[Mitigations Utility]] + parameters!$J$5*Table1[[#This Row],[Detections Utility]]</f>
        <v>0.37619047619047619</v>
      </c>
      <c r="W132">
        <f>SUM(Table1[[#This Row],[Num. 800-53 (r5)]],Table1[[#This Row],[Num. CIS Controls]])</f>
        <v>25</v>
      </c>
      <c r="X132">
        <f>(Table1[[#This Row],[Total Mitigations]]-parameters!$D$2)/(parameters!$D$3-parameters!$D$2)</f>
        <v>0.45454545454545453</v>
      </c>
      <c r="Y132">
        <f>IF(Table1[[#This Row],[Mitigations Utility (unclipped)]]&gt;1,1, IF(Table1[[#This Row],[Mitigations Utility (unclipped)]]&lt;0,0, Table1[[#This Row],[Mitigations Utility (unclipped)]]) )</f>
        <v>0.45454545454545453</v>
      </c>
      <c r="Z132">
        <f>SUM(Table1[[#This Row],[Num. CAR]:[Num. Splunk]])</f>
        <v>29</v>
      </c>
      <c r="AA132">
        <f>(Table1[[#This Row],[Total Detections]]-parameters!$D$4)/(parameters!$D$5-parameters!$D$4)</f>
        <v>0.28999999999999998</v>
      </c>
      <c r="AB132">
        <f>IF(Table1[[#This Row],[Detections Utility (unclipped)]]&gt;1,1, IF(Table1[[#This Row],[Detections Utility (unclipped)]]&lt;0,0, Table1[[#This Row],[Detections Utility (unclipped)]]) )</f>
        <v>0.28999999999999998</v>
      </c>
      <c r="AC132" s="29" t="s">
        <v>117</v>
      </c>
      <c r="AD132" s="25" t="str" cm="1">
        <f t="array" ref="AD132">IF(SUMPRODUCT(--(NOT(ISERR(SEARCH({"Process","Command","Script","WMI","Module","Pipe","Service"},AC132)))))&gt;0,"1","0")</f>
        <v>1</v>
      </c>
      <c r="AE132" s="25">
        <f>IF(AD132="1",'TOP 10 TECHNIQUES'!C$15,0)</f>
        <v>0.19800000000000001</v>
      </c>
      <c r="AF132" s="25" t="str" cm="1">
        <f t="array" ref="AF132">IF(SUMPRODUCT(--(NOT(ISERR(SEARCH({"Network","Firewall"},AC132)))))&gt;0,"1","0")</f>
        <v>0</v>
      </c>
      <c r="AG132" s="25">
        <f>IF(AF132="1",'TOP 10 TECHNIQUES'!C$16,0)</f>
        <v>0</v>
      </c>
      <c r="AH132" s="25" t="str" cm="1">
        <f t="array" ref="AH132">IF(SUMPRODUCT(--(NOT(ISERR(SEARCH({"File","Group","Logon","Schedule","User","Registry","Active","Application"},AC132)))))&gt;0,"1","0")</f>
        <v>0</v>
      </c>
      <c r="AI132" s="25">
        <f>IF(AH132="1",'TOP 10 TECHNIQUES'!C$17,0)</f>
        <v>0</v>
      </c>
      <c r="AJ132" s="25" t="str" cm="1">
        <f t="array" ref="AJ132">IF(SUMPRODUCT(--(NOT(ISERR(SEARCH({"Cloud","Cluster","Container","Image","Instance","Pod","Snapshot","Volume"},AC132)))))&gt;0,"1","0")</f>
        <v>0</v>
      </c>
      <c r="AK132" s="25">
        <f>IF(AJ132="1",'TOP 10 TECHNIQUES'!C$18,0)</f>
        <v>0</v>
      </c>
      <c r="AL132" s="25" t="str" cm="1">
        <f t="array" ref="AL132">IF(SUMPRODUCT(--(NOT(ISERR(SEARCH({"Drive","Firmware","Host","Kernel"},AC132)))))&gt;0,"1","0")</f>
        <v>0</v>
      </c>
      <c r="AM132" s="25">
        <f>IF(AL132="1",'TOP 10 TECHNIQUES'!C$19,0)</f>
        <v>0</v>
      </c>
      <c r="AN132" s="59">
        <v>1</v>
      </c>
      <c r="AO132" s="51">
        <v>1</v>
      </c>
      <c r="AP132" s="25">
        <f>parameters!$J$21*Table1[[#This Row],[TAT Utility]]+parameters!$J$22*Table1[[#This Row],[Count Utility]]</f>
        <v>9.0380952380952381E-2</v>
      </c>
      <c r="AQ132" s="25">
        <f>(Table1[[#This Row],[Total Top Att&amp;ck Score ]]-parameters!$D$19)/(parameters!$D$20-parameters!$D$19)</f>
        <v>0.19015873015873017</v>
      </c>
      <c r="AR132" s="25">
        <f>IF(Table1[[#This Row],[TAT Utility (unclipped)]]&gt;1,1, IF(Table1[[#This Row],[TAT Utility (unclipped)]]&lt;0,0, Table1[[#This Row],[TAT Utility (unclipped)]]) )</f>
        <v>0.19015873015873017</v>
      </c>
      <c r="AS132" s="25">
        <f>(Table1[[#This Row],[Ransomware (Total '# of ATT&amp;CK Observations)]]-parameters!$D$21)/(parameters!$D$22-parameters!$D$21)</f>
        <v>4.7619047619047616E-2</v>
      </c>
      <c r="AT132" s="25">
        <f>IF(Table1[[#This Row],[Count Utility (unclipped)]]&gt;1,1, IF(Table1[[#This Row],[Count Utility (unclipped)]]&lt;0,0, Table1[[#This Row],[Count Utility (unclipped)]]) )</f>
        <v>4.7619047619047616E-2</v>
      </c>
      <c r="AU1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3" spans="1:47" ht="32" x14ac:dyDescent="0.2">
      <c r="A133" s="25">
        <f>parameters!$J$21*Table1[[#This Row],[TAT Utility]]+parameters!$J$22*Table1[[#This Row],[Count Utility]]</f>
        <v>9.6033333333333332E-2</v>
      </c>
      <c r="B133" s="25">
        <f t="shared" si="2"/>
        <v>0.627</v>
      </c>
      <c r="C133" s="25" t="s">
        <v>617</v>
      </c>
      <c r="D133" s="25" t="s">
        <v>353</v>
      </c>
      <c r="E133" s="25" t="s">
        <v>618</v>
      </c>
      <c r="F133" s="51">
        <v>1</v>
      </c>
      <c r="G133" s="51">
        <v>1</v>
      </c>
      <c r="H133" s="25">
        <f>parameters!$J$10*Table1[[#This Row],[Before Utility]]+parameters!$J$11*Table1[[#This Row],[After Utility]]</f>
        <v>0.1</v>
      </c>
      <c r="I133">
        <f>(Table1[[#This Row],[Num. TID Before]]-parameters!$D$8)/(parameters!$D$9-parameters!$D$8)</f>
        <v>0.1</v>
      </c>
      <c r="J133">
        <f>IF(Table1[[#This Row],[Before Utility (unclipped)]]&gt;1,1, IF(Table1[[#This Row],[Before Utility (unclipped)]]&lt;0,0, Table1[[#This Row],[Before Utility (unclipped)]]))</f>
        <v>0.1</v>
      </c>
      <c r="K133">
        <f>(Table1[[#This Row],[Num. TID After]]-parameters!$D$10)/(parameters!$D$11-parameters!$D$10)</f>
        <v>0.1</v>
      </c>
      <c r="L133">
        <f>IF(Table1[[#This Row],[After Utility (unclipped)]]&gt;1,1, IF(Table1[[#This Row],[After Utility (unclipped)]]&lt;0,0, Table1[[#This Row],[After Utility (unclipped)]]))</f>
        <v>0.1</v>
      </c>
      <c r="M133" s="25">
        <v>0</v>
      </c>
      <c r="N133" s="51">
        <v>0</v>
      </c>
      <c r="O133" s="51">
        <v>1</v>
      </c>
      <c r="P133" s="51">
        <v>1</v>
      </c>
      <c r="Q133" s="51">
        <v>8</v>
      </c>
      <c r="R133" s="52" t="s">
        <v>619</v>
      </c>
      <c r="S133" s="51">
        <v>12</v>
      </c>
      <c r="T133" s="51" t="s">
        <v>620</v>
      </c>
      <c r="U133" s="51">
        <v>22</v>
      </c>
      <c r="V133" s="25">
        <f>parameters!$J$4*Table1[[#This Row],[Mitigations Utility]] + parameters!$J$5*Table1[[#This Row],[Detections Utility]]</f>
        <v>0.37142857142857144</v>
      </c>
      <c r="W133">
        <f>SUM(Table1[[#This Row],[Num. 800-53 (r5)]],Table1[[#This Row],[Num. CIS Controls]])</f>
        <v>34</v>
      </c>
      <c r="X133">
        <f>(Table1[[#This Row],[Total Mitigations]]-parameters!$D$2)/(parameters!$D$3-parameters!$D$2)</f>
        <v>0.61818181818181817</v>
      </c>
      <c r="Y133">
        <f>IF(Table1[[#This Row],[Mitigations Utility (unclipped)]]&gt;1,1, IF(Table1[[#This Row],[Mitigations Utility (unclipped)]]&lt;0,0, Table1[[#This Row],[Mitigations Utility (unclipped)]]) )</f>
        <v>0.61818181818181817</v>
      </c>
      <c r="Z133">
        <f>SUM(Table1[[#This Row],[Num. CAR]:[Num. Splunk]])</f>
        <v>10</v>
      </c>
      <c r="AA133">
        <f>(Table1[[#This Row],[Total Detections]]-parameters!$D$4)/(parameters!$D$5-parameters!$D$4)</f>
        <v>0.1</v>
      </c>
      <c r="AB133">
        <f>IF(Table1[[#This Row],[Detections Utility (unclipped)]]&gt;1,1, IF(Table1[[#This Row],[Detections Utility (unclipped)]]&lt;0,0, Table1[[#This Row],[Detections Utility (unclipped)]]) )</f>
        <v>0.1</v>
      </c>
      <c r="AC133" s="29" t="s">
        <v>621</v>
      </c>
      <c r="AD133" s="25" t="str" cm="1">
        <f t="array" ref="AD133">IF(SUMPRODUCT(--(NOT(ISERR(SEARCH({"Process","Command","Script","WMI","Module","Pipe","Service"},AC133)))))&gt;0,"1","0")</f>
        <v>1</v>
      </c>
      <c r="AE133" s="25">
        <f>IF(AD133="1",'TOP 10 TECHNIQUES'!C$15,0)</f>
        <v>0.19800000000000001</v>
      </c>
      <c r="AF133" s="25" t="str" cm="1">
        <f t="array" ref="AF133">IF(SUMPRODUCT(--(NOT(ISERR(SEARCH({"Network","Firewall"},AC133)))))&gt;0,"1","0")</f>
        <v>0</v>
      </c>
      <c r="AG133" s="25">
        <f>IF(AF133="1",'TOP 10 TECHNIQUES'!C$16,0)</f>
        <v>0</v>
      </c>
      <c r="AH133" s="25" t="str" cm="1">
        <f t="array" ref="AH133">IF(SUMPRODUCT(--(NOT(ISERR(SEARCH({"File","Group","Logon","Schedule","User","Registry","Active","Application"},AC133)))))&gt;0,"1","0")</f>
        <v>1</v>
      </c>
      <c r="AI133" s="25">
        <f>IF(AH133="1",'TOP 10 TECHNIQUES'!C$17,0)</f>
        <v>0.13200000000000001</v>
      </c>
      <c r="AJ133" s="25" t="str" cm="1">
        <f t="array" ref="AJ133">IF(SUMPRODUCT(--(NOT(ISERR(SEARCH({"Cloud","Cluster","Container","Image","Instance","Pod","Snapshot","Volume"},AC133)))))&gt;0,"1","0")</f>
        <v>0</v>
      </c>
      <c r="AK133" s="25">
        <f>IF(AJ133="1",'TOP 10 TECHNIQUES'!C$18,0)</f>
        <v>0</v>
      </c>
      <c r="AL133" s="25" t="str" cm="1">
        <f t="array" ref="AL133">IF(SUMPRODUCT(--(NOT(ISERR(SEARCH({"Drive","Firmware","Host","Kernel"},AC133)))))&gt;0,"1","0")</f>
        <v>0</v>
      </c>
      <c r="AM133" s="25">
        <f>IF(AL133="1",'TOP 10 TECHNIQUES'!C$19,0)</f>
        <v>0</v>
      </c>
      <c r="AN133" s="52">
        <v>1</v>
      </c>
      <c r="AO133" s="51">
        <v>1</v>
      </c>
      <c r="AP133" s="25">
        <f>parameters!$J$21*Table1[[#This Row],[TAT Utility]]+parameters!$J$22*Table1[[#This Row],[Count Utility]]</f>
        <v>9.6033333333333332E-2</v>
      </c>
      <c r="AQ133" s="25">
        <f>(Table1[[#This Row],[Total Top Att&amp;ck Score ]]-parameters!$D$19)/(parameters!$D$20-parameters!$D$19)</f>
        <v>0.20899999999999999</v>
      </c>
      <c r="AR133" s="25">
        <f>IF(Table1[[#This Row],[TAT Utility (unclipped)]]&gt;1,1, IF(Table1[[#This Row],[TAT Utility (unclipped)]]&lt;0,0, Table1[[#This Row],[TAT Utility (unclipped)]]) )</f>
        <v>0.20899999999999999</v>
      </c>
      <c r="AS133" s="25">
        <f>(Table1[[#This Row],[Ransomware (Total '# of ATT&amp;CK Observations)]]-parameters!$D$21)/(parameters!$D$22-parameters!$D$21)</f>
        <v>4.7619047619047616E-2</v>
      </c>
      <c r="AT133" s="25">
        <f>IF(Table1[[#This Row],[Count Utility (unclipped)]]&gt;1,1, IF(Table1[[#This Row],[Count Utility (unclipped)]]&lt;0,0, Table1[[#This Row],[Count Utility (unclipped)]]) )</f>
        <v>4.7619047619047616E-2</v>
      </c>
      <c r="AU1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4" spans="1:47" ht="48" x14ac:dyDescent="0.2">
      <c r="A134" s="25">
        <f>parameters!$J$21*Table1[[#This Row],[TAT Utility]]+parameters!$J$22*Table1[[#This Row],[Count Utility]]</f>
        <v>8.9810476190476191E-2</v>
      </c>
      <c r="B134" s="25">
        <f t="shared" si="2"/>
        <v>0.56477142857142859</v>
      </c>
      <c r="C134" s="25" t="s">
        <v>622</v>
      </c>
      <c r="D134" s="25" t="s">
        <v>623</v>
      </c>
      <c r="E134" s="25" t="s">
        <v>624</v>
      </c>
      <c r="F134" s="51">
        <v>1</v>
      </c>
      <c r="G134" s="51">
        <v>1</v>
      </c>
      <c r="H134" s="25">
        <f>parameters!$J$10*Table1[[#This Row],[Before Utility]]+parameters!$J$11*Table1[[#This Row],[After Utility]]</f>
        <v>0.1</v>
      </c>
      <c r="I134">
        <f>(Table1[[#This Row],[Num. TID Before]]-parameters!$D$8)/(parameters!$D$9-parameters!$D$8)</f>
        <v>0.1</v>
      </c>
      <c r="J134">
        <f>IF(Table1[[#This Row],[Before Utility (unclipped)]]&gt;1,1, IF(Table1[[#This Row],[Before Utility (unclipped)]]&lt;0,0, Table1[[#This Row],[Before Utility (unclipped)]]))</f>
        <v>0.1</v>
      </c>
      <c r="K134">
        <f>(Table1[[#This Row],[Num. TID After]]-parameters!$D$10)/(parameters!$D$11-parameters!$D$10)</f>
        <v>0.1</v>
      </c>
      <c r="L134">
        <f>IF(Table1[[#This Row],[After Utility (unclipped)]]&gt;1,1, IF(Table1[[#This Row],[After Utility (unclipped)]]&lt;0,0, Table1[[#This Row],[After Utility (unclipped)]]))</f>
        <v>0.1</v>
      </c>
      <c r="M134" s="25">
        <v>0</v>
      </c>
      <c r="N134" s="51">
        <v>0</v>
      </c>
      <c r="O134" s="51">
        <v>0</v>
      </c>
      <c r="P134" s="51">
        <v>0</v>
      </c>
      <c r="Q134" s="51">
        <v>0</v>
      </c>
      <c r="R134" s="52" t="s">
        <v>625</v>
      </c>
      <c r="S134" s="51">
        <v>15</v>
      </c>
      <c r="T134" s="52" t="s">
        <v>626</v>
      </c>
      <c r="U134" s="51">
        <v>24</v>
      </c>
      <c r="V134" s="25">
        <f>parameters!$J$4*Table1[[#This Row],[Mitigations Utility]] + parameters!$J$5*Table1[[#This Row],[Detections Utility]]</f>
        <v>0.37142857142857144</v>
      </c>
      <c r="W134">
        <f>SUM(Table1[[#This Row],[Num. 800-53 (r5)]],Table1[[#This Row],[Num. CIS Controls]])</f>
        <v>39</v>
      </c>
      <c r="X134">
        <f>(Table1[[#This Row],[Total Mitigations]]-parameters!$D$2)/(parameters!$D$3-parameters!$D$2)</f>
        <v>0.70909090909090911</v>
      </c>
      <c r="Y134">
        <f>IF(Table1[[#This Row],[Mitigations Utility (unclipped)]]&gt;1,1, IF(Table1[[#This Row],[Mitigations Utility (unclipped)]]&lt;0,0, Table1[[#This Row],[Mitigations Utility (unclipped)]]) )</f>
        <v>0.70909090909090911</v>
      </c>
      <c r="Z134">
        <f>SUM(Table1[[#This Row],[Num. CAR]:[Num. Splunk]])</f>
        <v>0</v>
      </c>
      <c r="AA134">
        <f>(Table1[[#This Row],[Total Detections]]-parameters!$D$4)/(parameters!$D$5-parameters!$D$4)</f>
        <v>0</v>
      </c>
      <c r="AB134">
        <f>IF(Table1[[#This Row],[Detections Utility (unclipped)]]&gt;1,1, IF(Table1[[#This Row],[Detections Utility (unclipped)]]&lt;0,0, Table1[[#This Row],[Detections Utility (unclipped)]]) )</f>
        <v>0</v>
      </c>
      <c r="AC134" s="29" t="s">
        <v>371</v>
      </c>
      <c r="AD134" s="25" t="str" cm="1">
        <f t="array" ref="AD134">IF(SUMPRODUCT(--(NOT(ISERR(SEARCH({"Process","Command","Script","WMI","Module","Pipe","Service"},AC134)))))&gt;0,"1","0")</f>
        <v>1</v>
      </c>
      <c r="AE134" s="25">
        <f>IF(AD134="1",'TOP 10 TECHNIQUES'!C$15,0)</f>
        <v>0.19800000000000001</v>
      </c>
      <c r="AF134" s="25" t="str" cm="1">
        <f t="array" ref="AF134">IF(SUMPRODUCT(--(NOT(ISERR(SEARCH({"Network","Firewall"},AC134)))))&gt;0,"1","0")</f>
        <v>1</v>
      </c>
      <c r="AG134" s="25">
        <f>IF(AF134="1",'TOP 10 TECHNIQUES'!C$16,0)</f>
        <v>0</v>
      </c>
      <c r="AH134" s="25" t="str" cm="1">
        <f t="array" ref="AH134">IF(SUMPRODUCT(--(NOT(ISERR(SEARCH({"File","Group","Logon","Schedule","User","Registry","Active","Application"},AC134)))))&gt;0,"1","0")</f>
        <v>0</v>
      </c>
      <c r="AI134" s="25">
        <f>IF(AH134="1",'TOP 10 TECHNIQUES'!C$17,0)</f>
        <v>0</v>
      </c>
      <c r="AJ134" s="25" t="str" cm="1">
        <f t="array" ref="AJ134">IF(SUMPRODUCT(--(NOT(ISERR(SEARCH({"Cloud","Cluster","Container","Image","Instance","Pod","Snapshot","Volume"},AC134)))))&gt;0,"1","0")</f>
        <v>0</v>
      </c>
      <c r="AK134" s="25">
        <f>IF(AJ134="1",'TOP 10 TECHNIQUES'!C$18,0)</f>
        <v>0</v>
      </c>
      <c r="AL134" s="25" t="str" cm="1">
        <f t="array" ref="AL134">IF(SUMPRODUCT(--(NOT(ISERR(SEARCH({"Drive","Firmware","Host","Kernel"},AC134)))))&gt;0,"1","0")</f>
        <v>0</v>
      </c>
      <c r="AM134" s="25">
        <f>IF(AL134="1",'TOP 10 TECHNIQUES'!C$19,0)</f>
        <v>0</v>
      </c>
      <c r="AN134" s="52">
        <v>1</v>
      </c>
      <c r="AO134" s="51">
        <v>1</v>
      </c>
      <c r="AP134" s="25">
        <f>parameters!$J$21*Table1[[#This Row],[TAT Utility]]+parameters!$J$22*Table1[[#This Row],[Count Utility]]</f>
        <v>8.9810476190476191E-2</v>
      </c>
      <c r="AQ134" s="25">
        <f>(Table1[[#This Row],[Total Top Att&amp;ck Score ]]-parameters!$D$19)/(parameters!$D$20-parameters!$D$19)</f>
        <v>0.18825714285714287</v>
      </c>
      <c r="AR134" s="25">
        <f>IF(Table1[[#This Row],[TAT Utility (unclipped)]]&gt;1,1, IF(Table1[[#This Row],[TAT Utility (unclipped)]]&lt;0,0, Table1[[#This Row],[TAT Utility (unclipped)]]) )</f>
        <v>0.18825714285714287</v>
      </c>
      <c r="AS134" s="25">
        <f>(Table1[[#This Row],[Ransomware (Total '# of ATT&amp;CK Observations)]]-parameters!$D$21)/(parameters!$D$22-parameters!$D$21)</f>
        <v>4.7619047619047616E-2</v>
      </c>
      <c r="AT134" s="25">
        <f>IF(Table1[[#This Row],[Count Utility (unclipped)]]&gt;1,1, IF(Table1[[#This Row],[Count Utility (unclipped)]]&lt;0,0, Table1[[#This Row],[Count Utility (unclipped)]]) )</f>
        <v>4.7619047619047616E-2</v>
      </c>
      <c r="AU1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5" spans="1:47" ht="48" x14ac:dyDescent="0.2">
      <c r="A135" s="25">
        <f>parameters!$J$21*Table1[[#This Row],[TAT Utility]]+parameters!$J$22*Table1[[#This Row],[Count Utility]]</f>
        <v>6.2699999999999992E-2</v>
      </c>
      <c r="B135" s="25">
        <f t="shared" si="2"/>
        <v>0.627</v>
      </c>
      <c r="C135" s="25" t="s">
        <v>627</v>
      </c>
      <c r="D135" s="25" t="s">
        <v>623</v>
      </c>
      <c r="E135" s="25" t="s">
        <v>89</v>
      </c>
      <c r="F135" s="51">
        <v>1</v>
      </c>
      <c r="G135" s="51">
        <v>1</v>
      </c>
      <c r="H135" s="25">
        <f>parameters!$J$10*Table1[[#This Row],[Before Utility]]+parameters!$J$11*Table1[[#This Row],[After Utility]]</f>
        <v>0.1</v>
      </c>
      <c r="I135">
        <f>(Table1[[#This Row],[Num. TID Before]]-parameters!$D$8)/(parameters!$D$9-parameters!$D$8)</f>
        <v>0.1</v>
      </c>
      <c r="J135">
        <f>IF(Table1[[#This Row],[Before Utility (unclipped)]]&gt;1,1, IF(Table1[[#This Row],[Before Utility (unclipped)]]&lt;0,0, Table1[[#This Row],[Before Utility (unclipped)]]))</f>
        <v>0.1</v>
      </c>
      <c r="K135">
        <f>(Table1[[#This Row],[Num. TID After]]-parameters!$D$10)/(parameters!$D$11-parameters!$D$10)</f>
        <v>0.1</v>
      </c>
      <c r="L135">
        <f>IF(Table1[[#This Row],[After Utility (unclipped)]]&gt;1,1, IF(Table1[[#This Row],[After Utility (unclipped)]]&lt;0,0, Table1[[#This Row],[After Utility (unclipped)]]))</f>
        <v>0.1</v>
      </c>
      <c r="M135" s="25">
        <v>0</v>
      </c>
      <c r="N135" s="51">
        <v>0</v>
      </c>
      <c r="O135" s="51">
        <v>0</v>
      </c>
      <c r="P135" s="51">
        <v>0</v>
      </c>
      <c r="Q135" s="51">
        <v>0</v>
      </c>
      <c r="R135" s="52" t="s">
        <v>625</v>
      </c>
      <c r="S135" s="51">
        <v>15</v>
      </c>
      <c r="T135" s="52" t="s">
        <v>626</v>
      </c>
      <c r="U135" s="51">
        <v>24</v>
      </c>
      <c r="V135" s="25">
        <f>parameters!$J$4*Table1[[#This Row],[Mitigations Utility]] + parameters!$J$5*Table1[[#This Row],[Detections Utility]]</f>
        <v>0.37142857142857144</v>
      </c>
      <c r="W135">
        <f>SUM(Table1[[#This Row],[Num. 800-53 (r5)]],Table1[[#This Row],[Num. CIS Controls]])</f>
        <v>39</v>
      </c>
      <c r="X135">
        <f>(Table1[[#This Row],[Total Mitigations]]-parameters!$D$2)/(parameters!$D$3-parameters!$D$2)</f>
        <v>0.70909090909090911</v>
      </c>
      <c r="Y135">
        <f>IF(Table1[[#This Row],[Mitigations Utility (unclipped)]]&gt;1,1, IF(Table1[[#This Row],[Mitigations Utility (unclipped)]]&lt;0,0, Table1[[#This Row],[Mitigations Utility (unclipped)]]) )</f>
        <v>0.70909090909090911</v>
      </c>
      <c r="Z135">
        <f>SUM(Table1[[#This Row],[Num. CAR]:[Num. Splunk]])</f>
        <v>0</v>
      </c>
      <c r="AA135">
        <f>(Table1[[#This Row],[Total Detections]]-parameters!$D$4)/(parameters!$D$5-parameters!$D$4)</f>
        <v>0</v>
      </c>
      <c r="AB135">
        <f>IF(Table1[[#This Row],[Detections Utility (unclipped)]]&gt;1,1, IF(Table1[[#This Row],[Detections Utility (unclipped)]]&lt;0,0, Table1[[#This Row],[Detections Utility (unclipped)]]) )</f>
        <v>0</v>
      </c>
      <c r="AC135" s="29" t="s">
        <v>628</v>
      </c>
      <c r="AD135" s="25" t="str" cm="1">
        <f t="array" ref="AD135">IF(SUMPRODUCT(--(NOT(ISERR(SEARCH({"Process","Command","Script","WMI","Module","Pipe","Service"},AC135)))))&gt;0,"1","0")</f>
        <v>1</v>
      </c>
      <c r="AE135" s="25">
        <f>IF(AD135="1",'TOP 10 TECHNIQUES'!C$15,0)</f>
        <v>0.19800000000000001</v>
      </c>
      <c r="AF135" s="25" t="str" cm="1">
        <f t="array" ref="AF135">IF(SUMPRODUCT(--(NOT(ISERR(SEARCH({"Network","Firewall"},AC135)))))&gt;0,"1","0")</f>
        <v>1</v>
      </c>
      <c r="AG135" s="25">
        <f>IF(AF135="1",'TOP 10 TECHNIQUES'!C$16,0)</f>
        <v>0</v>
      </c>
      <c r="AH135" s="25" t="str" cm="1">
        <f t="array" ref="AH135">IF(SUMPRODUCT(--(NOT(ISERR(SEARCH({"File","Group","Logon","Schedule","User","Registry","Active","Application"},AC135)))))&gt;0,"1","0")</f>
        <v>1</v>
      </c>
      <c r="AI135" s="25">
        <f>IF(AH135="1",'TOP 10 TECHNIQUES'!C$17,0)</f>
        <v>0.13200000000000001</v>
      </c>
      <c r="AJ135" s="25" t="str" cm="1">
        <f t="array" ref="AJ135">IF(SUMPRODUCT(--(NOT(ISERR(SEARCH({"Cloud","Cluster","Container","Image","Instance","Pod","Snapshot","Volume"},AC135)))))&gt;0,"1","0")</f>
        <v>0</v>
      </c>
      <c r="AK135" s="25">
        <f>IF(AJ135="1",'TOP 10 TECHNIQUES'!C$18,0)</f>
        <v>0</v>
      </c>
      <c r="AL135" s="25" t="str" cm="1">
        <f t="array" ref="AL135">IF(SUMPRODUCT(--(NOT(ISERR(SEARCH({"Drive","Firmware","Host","Kernel"},AC135)))))&gt;0,"1","0")</f>
        <v>0</v>
      </c>
      <c r="AM135" s="25">
        <f>IF(AL135="1",'TOP 10 TECHNIQUES'!C$19,0)</f>
        <v>0</v>
      </c>
      <c r="AN135" s="60">
        <v>0</v>
      </c>
      <c r="AO135" s="51">
        <v>0</v>
      </c>
      <c r="AP135" s="25">
        <f>parameters!$J$21*Table1[[#This Row],[TAT Utility]]+parameters!$J$22*Table1[[#This Row],[Count Utility]]</f>
        <v>6.2699999999999992E-2</v>
      </c>
      <c r="AQ135" s="25">
        <f>(Table1[[#This Row],[Total Top Att&amp;ck Score ]]-parameters!$D$19)/(parameters!$D$20-parameters!$D$19)</f>
        <v>0.20899999999999999</v>
      </c>
      <c r="AR135" s="25">
        <f>IF(Table1[[#This Row],[TAT Utility (unclipped)]]&gt;1,1, IF(Table1[[#This Row],[TAT Utility (unclipped)]]&lt;0,0, Table1[[#This Row],[TAT Utility (unclipped)]]) )</f>
        <v>0.20899999999999999</v>
      </c>
      <c r="AS135" s="25">
        <f>(Table1[[#This Row],[Ransomware (Total '# of ATT&amp;CK Observations)]]-parameters!$D$21)/(parameters!$D$22-parameters!$D$21)</f>
        <v>0</v>
      </c>
      <c r="AT135" s="25">
        <f>IF(Table1[[#This Row],[Count Utility (unclipped)]]&gt;1,1, IF(Table1[[#This Row],[Count Utility (unclipped)]]&lt;0,0, Table1[[#This Row],[Count Utility (unclipped)]]) )</f>
        <v>0</v>
      </c>
      <c r="AU1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6" spans="1:47" ht="32" x14ac:dyDescent="0.2">
      <c r="A136" s="25">
        <f>parameters!$J$21*Table1[[#This Row],[TAT Utility]]+parameters!$J$22*Table1[[#This Row],[Count Utility]]</f>
        <v>5.6477142857142858E-2</v>
      </c>
      <c r="B136" s="25">
        <f t="shared" si="2"/>
        <v>0.56477142857142859</v>
      </c>
      <c r="C136" s="25" t="s">
        <v>629</v>
      </c>
      <c r="D136" s="25" t="s">
        <v>623</v>
      </c>
      <c r="E136" s="25" t="s">
        <v>630</v>
      </c>
      <c r="F136" s="51">
        <v>1</v>
      </c>
      <c r="G136" s="51">
        <v>1</v>
      </c>
      <c r="H136" s="25">
        <f>parameters!$J$10*Table1[[#This Row],[Before Utility]]+parameters!$J$11*Table1[[#This Row],[After Utility]]</f>
        <v>0.1</v>
      </c>
      <c r="I136">
        <f>(Table1[[#This Row],[Num. TID Before]]-parameters!$D$8)/(parameters!$D$9-parameters!$D$8)</f>
        <v>0.1</v>
      </c>
      <c r="J136">
        <f>IF(Table1[[#This Row],[Before Utility (unclipped)]]&gt;1,1, IF(Table1[[#This Row],[Before Utility (unclipped)]]&lt;0,0, Table1[[#This Row],[Before Utility (unclipped)]]))</f>
        <v>0.1</v>
      </c>
      <c r="K136">
        <f>(Table1[[#This Row],[Num. TID After]]-parameters!$D$10)/(parameters!$D$11-parameters!$D$10)</f>
        <v>0.1</v>
      </c>
      <c r="L136">
        <f>IF(Table1[[#This Row],[After Utility (unclipped)]]&gt;1,1, IF(Table1[[#This Row],[After Utility (unclipped)]]&lt;0,0, Table1[[#This Row],[After Utility (unclipped)]]))</f>
        <v>0.1</v>
      </c>
      <c r="M136" s="25">
        <v>0</v>
      </c>
      <c r="N136" s="51">
        <v>0</v>
      </c>
      <c r="O136" s="51">
        <v>0</v>
      </c>
      <c r="P136" s="51">
        <v>0</v>
      </c>
      <c r="Q136" s="51">
        <v>0</v>
      </c>
      <c r="R136" s="52" t="s">
        <v>625</v>
      </c>
      <c r="S136" s="51">
        <v>15</v>
      </c>
      <c r="T136" s="52" t="s">
        <v>626</v>
      </c>
      <c r="U136" s="51">
        <v>24</v>
      </c>
      <c r="V136" s="25">
        <f>parameters!$J$4*Table1[[#This Row],[Mitigations Utility]] + parameters!$J$5*Table1[[#This Row],[Detections Utility]]</f>
        <v>0.37142857142857144</v>
      </c>
      <c r="W136">
        <f>SUM(Table1[[#This Row],[Num. 800-53 (r5)]],Table1[[#This Row],[Num. CIS Controls]])</f>
        <v>39</v>
      </c>
      <c r="X136">
        <f>(Table1[[#This Row],[Total Mitigations]]-parameters!$D$2)/(parameters!$D$3-parameters!$D$2)</f>
        <v>0.70909090909090911</v>
      </c>
      <c r="Y136">
        <f>IF(Table1[[#This Row],[Mitigations Utility (unclipped)]]&gt;1,1, IF(Table1[[#This Row],[Mitigations Utility (unclipped)]]&lt;0,0, Table1[[#This Row],[Mitigations Utility (unclipped)]]) )</f>
        <v>0.70909090909090911</v>
      </c>
      <c r="Z136">
        <f>SUM(Table1[[#This Row],[Num. CAR]:[Num. Splunk]])</f>
        <v>0</v>
      </c>
      <c r="AA136">
        <f>(Table1[[#This Row],[Total Detections]]-parameters!$D$4)/(parameters!$D$5-parameters!$D$4)</f>
        <v>0</v>
      </c>
      <c r="AB136">
        <f>IF(Table1[[#This Row],[Detections Utility (unclipped)]]&gt;1,1, IF(Table1[[#This Row],[Detections Utility (unclipped)]]&lt;0,0, Table1[[#This Row],[Detections Utility (unclipped)]]) )</f>
        <v>0</v>
      </c>
      <c r="AC136" s="29" t="s">
        <v>631</v>
      </c>
      <c r="AD136" s="25" t="str" cm="1">
        <f t="array" ref="AD136">IF(SUMPRODUCT(--(NOT(ISERR(SEARCH({"Process","Command","Script","WMI","Module","Pipe","Service"},AC136)))))&gt;0,"1","0")</f>
        <v>1</v>
      </c>
      <c r="AE136" s="25">
        <f>IF(AD136="1",'TOP 10 TECHNIQUES'!C$15,0)</f>
        <v>0.19800000000000001</v>
      </c>
      <c r="AF136" s="25" t="str" cm="1">
        <f t="array" ref="AF136">IF(SUMPRODUCT(--(NOT(ISERR(SEARCH({"Network","Firewall"},AC136)))))&gt;0,"1","0")</f>
        <v>0</v>
      </c>
      <c r="AG136" s="25">
        <f>IF(AF136="1",'TOP 10 TECHNIQUES'!C$16,0)</f>
        <v>0</v>
      </c>
      <c r="AH136" s="25" t="str" cm="1">
        <f t="array" ref="AH136">IF(SUMPRODUCT(--(NOT(ISERR(SEARCH({"File","Group","Logon","Schedule","User","Registry","Active","Application"},AC136)))))&gt;0,"1","0")</f>
        <v>0</v>
      </c>
      <c r="AI136" s="25">
        <f>IF(AH136="1",'TOP 10 TECHNIQUES'!C$17,0)</f>
        <v>0</v>
      </c>
      <c r="AJ136" s="25" t="str" cm="1">
        <f t="array" ref="AJ136">IF(SUMPRODUCT(--(NOT(ISERR(SEARCH({"Cloud","Cluster","Container","Image","Instance","Pod","Snapshot","Volume"},AC136)))))&gt;0,"1","0")</f>
        <v>0</v>
      </c>
      <c r="AK136" s="25">
        <f>IF(AJ136="1",'TOP 10 TECHNIQUES'!C$18,0)</f>
        <v>0</v>
      </c>
      <c r="AL136" s="25" t="str" cm="1">
        <f t="array" ref="AL136">IF(SUMPRODUCT(--(NOT(ISERR(SEARCH({"Drive","Firmware","Host","Kernel"},AC136)))))&gt;0,"1","0")</f>
        <v>0</v>
      </c>
      <c r="AM136" s="25">
        <f>IF(AL136="1",'TOP 10 TECHNIQUES'!C$19,0)</f>
        <v>0</v>
      </c>
      <c r="AN136" s="60">
        <v>0</v>
      </c>
      <c r="AO136" s="51">
        <v>0</v>
      </c>
      <c r="AP136" s="25">
        <f>parameters!$J$21*Table1[[#This Row],[TAT Utility]]+parameters!$J$22*Table1[[#This Row],[Count Utility]]</f>
        <v>5.6477142857142858E-2</v>
      </c>
      <c r="AQ136" s="25">
        <f>(Table1[[#This Row],[Total Top Att&amp;ck Score ]]-parameters!$D$19)/(parameters!$D$20-parameters!$D$19)</f>
        <v>0.18825714285714287</v>
      </c>
      <c r="AR136" s="25">
        <f>IF(Table1[[#This Row],[TAT Utility (unclipped)]]&gt;1,1, IF(Table1[[#This Row],[TAT Utility (unclipped)]]&lt;0,0, Table1[[#This Row],[TAT Utility (unclipped)]]) )</f>
        <v>0.18825714285714287</v>
      </c>
      <c r="AS136" s="25">
        <f>(Table1[[#This Row],[Ransomware (Total '# of ATT&amp;CK Observations)]]-parameters!$D$21)/(parameters!$D$22-parameters!$D$21)</f>
        <v>0</v>
      </c>
      <c r="AT136" s="25">
        <f>IF(Table1[[#This Row],[Count Utility (unclipped)]]&gt;1,1, IF(Table1[[#This Row],[Count Utility (unclipped)]]&lt;0,0, Table1[[#This Row],[Count Utility (unclipped)]]) )</f>
        <v>0</v>
      </c>
      <c r="AU1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7" spans="1:47" ht="48" x14ac:dyDescent="0.2">
      <c r="A137" s="25">
        <f>parameters!$J$21*Table1[[#This Row],[TAT Utility]]+parameters!$J$22*Table1[[#This Row],[Count Utility]]</f>
        <v>0.26206666666666667</v>
      </c>
      <c r="B137" s="25">
        <f t="shared" si="2"/>
        <v>0.6206666666666667</v>
      </c>
      <c r="C137" s="25" t="s">
        <v>632</v>
      </c>
      <c r="D137" s="25" t="s">
        <v>160</v>
      </c>
      <c r="E137" s="25" t="s">
        <v>633</v>
      </c>
      <c r="F137" s="51">
        <v>1</v>
      </c>
      <c r="G137" s="51">
        <v>1</v>
      </c>
      <c r="H137" s="25">
        <f>parameters!$J$10*Table1[[#This Row],[Before Utility]]+parameters!$J$11*Table1[[#This Row],[After Utility]]</f>
        <v>0.1</v>
      </c>
      <c r="I137">
        <f>(Table1[[#This Row],[Num. TID Before]]-parameters!$D$8)/(parameters!$D$9-parameters!$D$8)</f>
        <v>0.1</v>
      </c>
      <c r="J137">
        <f>IF(Table1[[#This Row],[Before Utility (unclipped)]]&gt;1,1, IF(Table1[[#This Row],[Before Utility (unclipped)]]&lt;0,0, Table1[[#This Row],[Before Utility (unclipped)]]))</f>
        <v>0.1</v>
      </c>
      <c r="K137">
        <f>(Table1[[#This Row],[Num. TID After]]-parameters!$D$10)/(parameters!$D$11-parameters!$D$10)</f>
        <v>0.1</v>
      </c>
      <c r="L137">
        <f>IF(Table1[[#This Row],[After Utility (unclipped)]]&gt;1,1, IF(Table1[[#This Row],[After Utility (unclipped)]]&lt;0,0, Table1[[#This Row],[After Utility (unclipped)]]))</f>
        <v>0.1</v>
      </c>
      <c r="M137" s="25">
        <v>0</v>
      </c>
      <c r="N137" s="51">
        <v>4</v>
      </c>
      <c r="O137" s="51">
        <v>25</v>
      </c>
      <c r="P137" s="51">
        <v>3</v>
      </c>
      <c r="Q137" s="51">
        <v>5</v>
      </c>
      <c r="R137" s="52" t="s">
        <v>161</v>
      </c>
      <c r="S137" s="51">
        <v>7</v>
      </c>
      <c r="T137" s="52" t="s">
        <v>528</v>
      </c>
      <c r="U137" s="51">
        <v>13</v>
      </c>
      <c r="V137" s="25">
        <f>parameters!$J$4*Table1[[#This Row],[Mitigations Utility]] + parameters!$J$5*Table1[[#This Row],[Detections Utility]]</f>
        <v>0.3666666666666667</v>
      </c>
      <c r="W137">
        <f>SUM(Table1[[#This Row],[Num. 800-53 (r5)]],Table1[[#This Row],[Num. CIS Controls]])</f>
        <v>20</v>
      </c>
      <c r="X137">
        <f>(Table1[[#This Row],[Total Mitigations]]-parameters!$D$2)/(parameters!$D$3-parameters!$D$2)</f>
        <v>0.36363636363636365</v>
      </c>
      <c r="Y137">
        <f>IF(Table1[[#This Row],[Mitigations Utility (unclipped)]]&gt;1,1, IF(Table1[[#This Row],[Mitigations Utility (unclipped)]]&lt;0,0, Table1[[#This Row],[Mitigations Utility (unclipped)]]) )</f>
        <v>0.36363636363636365</v>
      </c>
      <c r="Z137">
        <f>SUM(Table1[[#This Row],[Num. CAR]:[Num. Splunk]])</f>
        <v>37</v>
      </c>
      <c r="AA137">
        <f>(Table1[[#This Row],[Total Detections]]-parameters!$D$4)/(parameters!$D$5-parameters!$D$4)</f>
        <v>0.37</v>
      </c>
      <c r="AB137">
        <f>IF(Table1[[#This Row],[Detections Utility (unclipped)]]&gt;1,1, IF(Table1[[#This Row],[Detections Utility (unclipped)]]&lt;0,0, Table1[[#This Row],[Detections Utility (unclipped)]]) )</f>
        <v>0.37</v>
      </c>
      <c r="AC137" s="29" t="s">
        <v>634</v>
      </c>
      <c r="AD137" s="25" t="str" cm="1">
        <f t="array" ref="AD137">IF(SUMPRODUCT(--(NOT(ISERR(SEARCH({"Process","Command","Script","WMI","Module","Pipe","Service"},AC137)))))&gt;0,"1","0")</f>
        <v>1</v>
      </c>
      <c r="AE137" s="25">
        <f>IF(AD137="1",'TOP 10 TECHNIQUES'!C$15,0)</f>
        <v>0.19800000000000001</v>
      </c>
      <c r="AF137" s="25" t="str" cm="1">
        <f t="array" ref="AF137">IF(SUMPRODUCT(--(NOT(ISERR(SEARCH({"Network","Firewall"},AC137)))))&gt;0,"1","0")</f>
        <v>0</v>
      </c>
      <c r="AG137" s="25">
        <f>IF(AF137="1",'TOP 10 TECHNIQUES'!C$16,0)</f>
        <v>0</v>
      </c>
      <c r="AH137" s="25" t="str" cm="1">
        <f t="array" ref="AH137">IF(SUMPRODUCT(--(NOT(ISERR(SEARCH({"File","Group","Logon","Schedule","User","Registry","Active","Application"},AC137)))))&gt;0,"1","0")</f>
        <v>1</v>
      </c>
      <c r="AI137" s="25">
        <f>IF(AH137="1",'TOP 10 TECHNIQUES'!C$17,0)</f>
        <v>0.13200000000000001</v>
      </c>
      <c r="AJ137" s="25" t="str" cm="1">
        <f t="array" ref="AJ137">IF(SUMPRODUCT(--(NOT(ISERR(SEARCH({"Cloud","Cluster","Container","Image","Instance","Pod","Snapshot","Volume"},AC137)))))&gt;0,"1","0")</f>
        <v>0</v>
      </c>
      <c r="AK137" s="25">
        <f>IF(AJ137="1",'TOP 10 TECHNIQUES'!C$18,0)</f>
        <v>0</v>
      </c>
      <c r="AL137" s="25" t="str" cm="1">
        <f t="array" ref="AL137">IF(SUMPRODUCT(--(NOT(ISERR(SEARCH({"Drive","Firmware","Host","Kernel"},AC137)))))&gt;0,"1","0")</f>
        <v>0</v>
      </c>
      <c r="AM137" s="25">
        <f>IF(AL137="1",'TOP 10 TECHNIQUES'!C$19,0)</f>
        <v>0</v>
      </c>
      <c r="AN137" s="60">
        <v>6</v>
      </c>
      <c r="AO137" s="51">
        <v>1</v>
      </c>
      <c r="AP137" s="25">
        <f>parameters!$J$21*Table1[[#This Row],[TAT Utility]]+parameters!$J$22*Table1[[#This Row],[Count Utility]]</f>
        <v>0.26206666666666667</v>
      </c>
      <c r="AQ137" s="25">
        <f>(Table1[[#This Row],[Total Top Att&amp;ck Score ]]-parameters!$D$19)/(parameters!$D$20-parameters!$D$19)</f>
        <v>0.2068888888888889</v>
      </c>
      <c r="AR137" s="25">
        <f>IF(Table1[[#This Row],[TAT Utility (unclipped)]]&gt;1,1, IF(Table1[[#This Row],[TAT Utility (unclipped)]]&lt;0,0, Table1[[#This Row],[TAT Utility (unclipped)]]) )</f>
        <v>0.2068888888888889</v>
      </c>
      <c r="AS137" s="25">
        <f>(Table1[[#This Row],[Ransomware (Total '# of ATT&amp;CK Observations)]]-parameters!$D$21)/(parameters!$D$22-parameters!$D$21)</f>
        <v>0.2857142857142857</v>
      </c>
      <c r="AT137" s="25">
        <f>IF(Table1[[#This Row],[Count Utility (unclipped)]]&gt;1,1, IF(Table1[[#This Row],[Count Utility (unclipped)]]&lt;0,0, Table1[[#This Row],[Count Utility (unclipped)]]) )</f>
        <v>0.2857142857142857</v>
      </c>
      <c r="AU1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8" spans="1:47" x14ac:dyDescent="0.2">
      <c r="A138" s="25">
        <f>parameters!$J$21*Table1[[#This Row],[TAT Utility]]+parameters!$J$22*Table1[[#This Row],[Count Utility]]</f>
        <v>9.5399999999999999E-2</v>
      </c>
      <c r="B138" s="25">
        <f t="shared" si="2"/>
        <v>0.6206666666666667</v>
      </c>
      <c r="C138" s="25" t="s">
        <v>635</v>
      </c>
      <c r="D138" s="25" t="s">
        <v>343</v>
      </c>
      <c r="E138" s="25" t="s">
        <v>636</v>
      </c>
      <c r="F138" s="51">
        <v>1</v>
      </c>
      <c r="G138" s="51">
        <v>1</v>
      </c>
      <c r="H138" s="25">
        <f>parameters!$J$10*Table1[[#This Row],[Before Utility]]+parameters!$J$11*Table1[[#This Row],[After Utility]]</f>
        <v>0.1</v>
      </c>
      <c r="I138">
        <f>(Table1[[#This Row],[Num. TID Before]]-parameters!$D$8)/(parameters!$D$9-parameters!$D$8)</f>
        <v>0.1</v>
      </c>
      <c r="J138">
        <f>IF(Table1[[#This Row],[Before Utility (unclipped)]]&gt;1,1, IF(Table1[[#This Row],[Before Utility (unclipped)]]&lt;0,0, Table1[[#This Row],[Before Utility (unclipped)]]))</f>
        <v>0.1</v>
      </c>
      <c r="K138">
        <f>(Table1[[#This Row],[Num. TID After]]-parameters!$D$10)/(parameters!$D$11-parameters!$D$10)</f>
        <v>0.1</v>
      </c>
      <c r="L138">
        <f>IF(Table1[[#This Row],[After Utility (unclipped)]]&gt;1,1, IF(Table1[[#This Row],[After Utility (unclipped)]]&lt;0,0, Table1[[#This Row],[After Utility (unclipped)]]))</f>
        <v>0.1</v>
      </c>
      <c r="M138" s="25">
        <v>0</v>
      </c>
      <c r="N138" s="51">
        <v>0</v>
      </c>
      <c r="O138" s="51">
        <v>0</v>
      </c>
      <c r="P138" s="51">
        <v>0</v>
      </c>
      <c r="Q138" s="51">
        <v>3</v>
      </c>
      <c r="R138" s="52" t="s">
        <v>637</v>
      </c>
      <c r="S138" s="51">
        <v>15</v>
      </c>
      <c r="T138" s="52" t="s">
        <v>638</v>
      </c>
      <c r="U138" s="51">
        <v>22</v>
      </c>
      <c r="V138" s="25">
        <f>parameters!$J$4*Table1[[#This Row],[Mitigations Utility]] + parameters!$J$5*Table1[[#This Row],[Detections Utility]]</f>
        <v>0.3666666666666667</v>
      </c>
      <c r="W138">
        <f>SUM(Table1[[#This Row],[Num. 800-53 (r5)]],Table1[[#This Row],[Num. CIS Controls]])</f>
        <v>37</v>
      </c>
      <c r="X138">
        <f>(Table1[[#This Row],[Total Mitigations]]-parameters!$D$2)/(parameters!$D$3-parameters!$D$2)</f>
        <v>0.67272727272727273</v>
      </c>
      <c r="Y138">
        <f>IF(Table1[[#This Row],[Mitigations Utility (unclipped)]]&gt;1,1, IF(Table1[[#This Row],[Mitigations Utility (unclipped)]]&lt;0,0, Table1[[#This Row],[Mitigations Utility (unclipped)]]) )</f>
        <v>0.67272727272727273</v>
      </c>
      <c r="Z138">
        <f>SUM(Table1[[#This Row],[Num. CAR]:[Num. Splunk]])</f>
        <v>3</v>
      </c>
      <c r="AA138">
        <f>(Table1[[#This Row],[Total Detections]]-parameters!$D$4)/(parameters!$D$5-parameters!$D$4)</f>
        <v>0.03</v>
      </c>
      <c r="AB138">
        <f>IF(Table1[[#This Row],[Detections Utility (unclipped)]]&gt;1,1, IF(Table1[[#This Row],[Detections Utility (unclipped)]]&lt;0,0, Table1[[#This Row],[Detections Utility (unclipped)]]) )</f>
        <v>0.03</v>
      </c>
      <c r="AC138" s="29" t="s">
        <v>639</v>
      </c>
      <c r="AD138" s="25" t="str" cm="1">
        <f t="array" ref="AD138">IF(SUMPRODUCT(--(NOT(ISERR(SEARCH({"Process","Command","Script","WMI","Module","Pipe","Service"},AC138)))))&gt;0,"1","0")</f>
        <v>1</v>
      </c>
      <c r="AE138" s="25">
        <f>IF(AD138="1",'TOP 10 TECHNIQUES'!C$15,0)</f>
        <v>0.19800000000000001</v>
      </c>
      <c r="AF138" s="25" t="str" cm="1">
        <f t="array" ref="AF138">IF(SUMPRODUCT(--(NOT(ISERR(SEARCH({"Network","Firewall"},AC138)))))&gt;0,"1","0")</f>
        <v>0</v>
      </c>
      <c r="AG138" s="25">
        <f>IF(AF138="1",'TOP 10 TECHNIQUES'!C$16,0)</f>
        <v>0</v>
      </c>
      <c r="AH138" s="25" t="str" cm="1">
        <f t="array" ref="AH138">IF(SUMPRODUCT(--(NOT(ISERR(SEARCH({"File","Group","Logon","Schedule","User","Registry","Active","Application"},AC138)))))&gt;0,"1","0")</f>
        <v>1</v>
      </c>
      <c r="AI138" s="25">
        <f>IF(AH138="1",'TOP 10 TECHNIQUES'!C$17,0)</f>
        <v>0.13200000000000001</v>
      </c>
      <c r="AJ138" s="25" t="str" cm="1">
        <f t="array" ref="AJ138">IF(SUMPRODUCT(--(NOT(ISERR(SEARCH({"Cloud","Cluster","Container","Image","Instance","Pod","Snapshot","Volume"},AC138)))))&gt;0,"1","0")</f>
        <v>0</v>
      </c>
      <c r="AK138" s="25">
        <f>IF(AJ138="1",'TOP 10 TECHNIQUES'!C$18,0)</f>
        <v>0</v>
      </c>
      <c r="AL138" s="25" t="str" cm="1">
        <f t="array" ref="AL138">IF(SUMPRODUCT(--(NOT(ISERR(SEARCH({"Drive","Firmware","Host","Kernel"},AC138)))))&gt;0,"1","0")</f>
        <v>0</v>
      </c>
      <c r="AM138" s="25">
        <f>IF(AL138="1",'TOP 10 TECHNIQUES'!C$19,0)</f>
        <v>0</v>
      </c>
      <c r="AN138" s="60">
        <v>1</v>
      </c>
      <c r="AO138" s="51">
        <v>1</v>
      </c>
      <c r="AP138" s="25">
        <f>parameters!$J$21*Table1[[#This Row],[TAT Utility]]+parameters!$J$22*Table1[[#This Row],[Count Utility]]</f>
        <v>9.5399999999999999E-2</v>
      </c>
      <c r="AQ138" s="25">
        <f>(Table1[[#This Row],[Total Top Att&amp;ck Score ]]-parameters!$D$19)/(parameters!$D$20-parameters!$D$19)</f>
        <v>0.2068888888888889</v>
      </c>
      <c r="AR138" s="25">
        <f>IF(Table1[[#This Row],[TAT Utility (unclipped)]]&gt;1,1, IF(Table1[[#This Row],[TAT Utility (unclipped)]]&lt;0,0, Table1[[#This Row],[TAT Utility (unclipped)]]) )</f>
        <v>0.2068888888888889</v>
      </c>
      <c r="AS138" s="25">
        <f>(Table1[[#This Row],[Ransomware (Total '# of ATT&amp;CK Observations)]]-parameters!$D$21)/(parameters!$D$22-parameters!$D$21)</f>
        <v>4.7619047619047616E-2</v>
      </c>
      <c r="AT138" s="25">
        <f>IF(Table1[[#This Row],[Count Utility (unclipped)]]&gt;1,1, IF(Table1[[#This Row],[Count Utility (unclipped)]]&lt;0,0, Table1[[#This Row],[Count Utility (unclipped)]]) )</f>
        <v>4.7619047619047616E-2</v>
      </c>
      <c r="AU1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9" spans="1:47" ht="32" x14ac:dyDescent="0.2">
      <c r="A139" s="25">
        <f>parameters!$J$21*Table1[[#This Row],[TAT Utility]]+parameters!$J$22*Table1[[#This Row],[Count Utility]]</f>
        <v>4.1666666666666664E-2</v>
      </c>
      <c r="B139" s="25">
        <f t="shared" si="2"/>
        <v>0.41666666666666669</v>
      </c>
      <c r="C139" s="25" t="s">
        <v>640</v>
      </c>
      <c r="D139" s="25" t="s">
        <v>464</v>
      </c>
      <c r="E139" s="25" t="s">
        <v>641</v>
      </c>
      <c r="F139" s="51">
        <v>1</v>
      </c>
      <c r="G139" s="51">
        <v>0</v>
      </c>
      <c r="H139" s="25">
        <f>parameters!$J$10*Table1[[#This Row],[Before Utility]]+parameters!$J$11*Table1[[#This Row],[After Utility]]</f>
        <v>0.05</v>
      </c>
      <c r="I139">
        <f>(Table1[[#This Row],[Num. TID Before]]-parameters!$D$8)/(parameters!$D$9-parameters!$D$8)</f>
        <v>0.1</v>
      </c>
      <c r="J139">
        <f>IF(Table1[[#This Row],[Before Utility (unclipped)]]&gt;1,1, IF(Table1[[#This Row],[Before Utility (unclipped)]]&lt;0,0, Table1[[#This Row],[Before Utility (unclipped)]]))</f>
        <v>0.1</v>
      </c>
      <c r="K139">
        <f>(Table1[[#This Row],[Num. TID After]]-parameters!$D$10)/(parameters!$D$11-parameters!$D$10)</f>
        <v>0</v>
      </c>
      <c r="L139">
        <f>IF(Table1[[#This Row],[After Utility (unclipped)]]&gt;1,1, IF(Table1[[#This Row],[After Utility (unclipped)]]&lt;0,0, Table1[[#This Row],[After Utility (unclipped)]]))</f>
        <v>0</v>
      </c>
      <c r="M139" s="25">
        <v>0</v>
      </c>
      <c r="N139" s="51">
        <v>0</v>
      </c>
      <c r="O139" s="51">
        <v>2</v>
      </c>
      <c r="P139" s="51">
        <v>3</v>
      </c>
      <c r="Q139" s="51">
        <v>0</v>
      </c>
      <c r="R139" s="52" t="s">
        <v>642</v>
      </c>
      <c r="S139" s="51">
        <v>13</v>
      </c>
      <c r="T139" s="52" t="s">
        <v>643</v>
      </c>
      <c r="U139" s="51">
        <v>23</v>
      </c>
      <c r="V139" s="25">
        <f>parameters!$J$4*Table1[[#This Row],[Mitigations Utility]] + parameters!$J$5*Table1[[#This Row],[Detections Utility]]</f>
        <v>0.3666666666666667</v>
      </c>
      <c r="W139">
        <f>SUM(Table1[[#This Row],[Num. 800-53 (r5)]],Table1[[#This Row],[Num. CIS Controls]])</f>
        <v>36</v>
      </c>
      <c r="X139">
        <f>(Table1[[#This Row],[Total Mitigations]]-parameters!$D$2)/(parameters!$D$3-parameters!$D$2)</f>
        <v>0.65454545454545454</v>
      </c>
      <c r="Y139">
        <f>IF(Table1[[#This Row],[Mitigations Utility (unclipped)]]&gt;1,1, IF(Table1[[#This Row],[Mitigations Utility (unclipped)]]&lt;0,0, Table1[[#This Row],[Mitigations Utility (unclipped)]]) )</f>
        <v>0.65454545454545454</v>
      </c>
      <c r="Z139">
        <f>SUM(Table1[[#This Row],[Num. CAR]:[Num. Splunk]])</f>
        <v>5</v>
      </c>
      <c r="AA139">
        <f>(Table1[[#This Row],[Total Detections]]-parameters!$D$4)/(parameters!$D$5-parameters!$D$4)</f>
        <v>0.05</v>
      </c>
      <c r="AB139">
        <f>IF(Table1[[#This Row],[Detections Utility (unclipped)]]&gt;1,1, IF(Table1[[#This Row],[Detections Utility (unclipped)]]&lt;0,0, Table1[[#This Row],[Detections Utility (unclipped)]]) )</f>
        <v>0.05</v>
      </c>
      <c r="AC139" s="29" t="s">
        <v>467</v>
      </c>
      <c r="AD139" s="25" t="str" cm="1">
        <f t="array" ref="AD139">IF(SUMPRODUCT(--(NOT(ISERR(SEARCH({"Process","Command","Script","WMI","Module","Pipe","Service"},AC139)))))&gt;0,"1","0")</f>
        <v>0</v>
      </c>
      <c r="AE139" s="25">
        <f>IF(AD139="1",'TOP 10 TECHNIQUES'!C$15,0)</f>
        <v>0</v>
      </c>
      <c r="AF139" s="25" t="str" cm="1">
        <f t="array" ref="AF139">IF(SUMPRODUCT(--(NOT(ISERR(SEARCH({"Network","Firewall"},AC139)))))&gt;0,"1","0")</f>
        <v>1</v>
      </c>
      <c r="AG139" s="25">
        <f>IF(AF139="1",'TOP 10 TECHNIQUES'!C$16,0)</f>
        <v>0</v>
      </c>
      <c r="AH139" s="25" t="str" cm="1">
        <f t="array" ref="AH139">IF(SUMPRODUCT(--(NOT(ISERR(SEARCH({"File","Group","Logon","Schedule","User","Registry","Active","Application"},AC139)))))&gt;0,"1","0")</f>
        <v>0</v>
      </c>
      <c r="AI139" s="25">
        <f>IF(AH139="1",'TOP 10 TECHNIQUES'!C$17,0)</f>
        <v>0</v>
      </c>
      <c r="AJ139" s="25" t="str" cm="1">
        <f t="array" ref="AJ139">IF(SUMPRODUCT(--(NOT(ISERR(SEARCH({"Cloud","Cluster","Container","Image","Instance","Pod","Snapshot","Volume"},AC139)))))&gt;0,"1","0")</f>
        <v>0</v>
      </c>
      <c r="AK139" s="25">
        <f>IF(AJ139="1",'TOP 10 TECHNIQUES'!C$18,0)</f>
        <v>0</v>
      </c>
      <c r="AL139" s="25" t="str" cm="1">
        <f t="array" ref="AL139">IF(SUMPRODUCT(--(NOT(ISERR(SEARCH({"Drive","Firmware","Host","Kernel"},AC139)))))&gt;0,"1","0")</f>
        <v>0</v>
      </c>
      <c r="AM139" s="25">
        <f>IF(AL139="1",'TOP 10 TECHNIQUES'!C$19,0)</f>
        <v>0</v>
      </c>
      <c r="AN139" s="60">
        <v>0</v>
      </c>
      <c r="AO139" s="51">
        <v>0</v>
      </c>
      <c r="AP139" s="25">
        <f>parameters!$J$21*Table1[[#This Row],[TAT Utility]]+parameters!$J$22*Table1[[#This Row],[Count Utility]]</f>
        <v>4.1666666666666664E-2</v>
      </c>
      <c r="AQ139" s="25">
        <f>(Table1[[#This Row],[Total Top Att&amp;ck Score ]]-parameters!$D$19)/(parameters!$D$20-parameters!$D$19)</f>
        <v>0.1388888888888889</v>
      </c>
      <c r="AR139" s="25">
        <f>IF(Table1[[#This Row],[TAT Utility (unclipped)]]&gt;1,1, IF(Table1[[#This Row],[TAT Utility (unclipped)]]&lt;0,0, Table1[[#This Row],[TAT Utility (unclipped)]]) )</f>
        <v>0.1388888888888889</v>
      </c>
      <c r="AS139" s="25">
        <f>(Table1[[#This Row],[Ransomware (Total '# of ATT&amp;CK Observations)]]-parameters!$D$21)/(parameters!$D$22-parameters!$D$21)</f>
        <v>0</v>
      </c>
      <c r="AT139" s="25">
        <f>IF(Table1[[#This Row],[Count Utility (unclipped)]]&gt;1,1, IF(Table1[[#This Row],[Count Utility (unclipped)]]&lt;0,0, Table1[[#This Row],[Count Utility (unclipped)]]) )</f>
        <v>0</v>
      </c>
      <c r="AU1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0" spans="1:47" x14ac:dyDescent="0.2">
      <c r="A140" s="25">
        <f>parameters!$J$21*Table1[[#This Row],[TAT Utility]]+parameters!$J$22*Table1[[#This Row],[Count Utility]]</f>
        <v>0.18562095238095239</v>
      </c>
      <c r="B140" s="25">
        <f t="shared" si="2"/>
        <v>0.52287619047619061</v>
      </c>
      <c r="C140" s="25" t="s">
        <v>644</v>
      </c>
      <c r="D140" s="25" t="s">
        <v>233</v>
      </c>
      <c r="E140" s="25" t="s">
        <v>645</v>
      </c>
      <c r="F140" s="51">
        <v>1</v>
      </c>
      <c r="G140" s="51">
        <v>1</v>
      </c>
      <c r="H140" s="25">
        <f>parameters!$J$10*Table1[[#This Row],[Before Utility]]+parameters!$J$11*Table1[[#This Row],[After Utility]]</f>
        <v>0.1</v>
      </c>
      <c r="I140">
        <f>(Table1[[#This Row],[Num. TID Before]]-parameters!$D$8)/(parameters!$D$9-parameters!$D$8)</f>
        <v>0.1</v>
      </c>
      <c r="J140">
        <f>IF(Table1[[#This Row],[Before Utility (unclipped)]]&gt;1,1, IF(Table1[[#This Row],[Before Utility (unclipped)]]&lt;0,0, Table1[[#This Row],[Before Utility (unclipped)]]))</f>
        <v>0.1</v>
      </c>
      <c r="K140">
        <f>(Table1[[#This Row],[Num. TID After]]-parameters!$D$10)/(parameters!$D$11-parameters!$D$10)</f>
        <v>0.1</v>
      </c>
      <c r="L140">
        <f>IF(Table1[[#This Row],[After Utility (unclipped)]]&gt;1,1, IF(Table1[[#This Row],[After Utility (unclipped)]]&lt;0,0, Table1[[#This Row],[After Utility (unclipped)]]))</f>
        <v>0.1</v>
      </c>
      <c r="M140" s="25">
        <v>0</v>
      </c>
      <c r="N140" s="51">
        <v>1</v>
      </c>
      <c r="O140" s="51">
        <v>9</v>
      </c>
      <c r="P140" s="51">
        <v>2</v>
      </c>
      <c r="Q140" s="51">
        <v>0</v>
      </c>
      <c r="R140" s="52" t="s">
        <v>646</v>
      </c>
      <c r="S140" s="51">
        <v>14</v>
      </c>
      <c r="T140" s="52" t="s">
        <v>647</v>
      </c>
      <c r="U140" s="51">
        <v>18</v>
      </c>
      <c r="V140" s="25">
        <f>parameters!$J$4*Table1[[#This Row],[Mitigations Utility]] + parameters!$J$5*Table1[[#This Row],[Detections Utility]]</f>
        <v>0.36190476190476195</v>
      </c>
      <c r="W140">
        <f>SUM(Table1[[#This Row],[Num. 800-53 (r5)]],Table1[[#This Row],[Num. CIS Controls]])</f>
        <v>32</v>
      </c>
      <c r="X140">
        <f>(Table1[[#This Row],[Total Mitigations]]-parameters!$D$2)/(parameters!$D$3-parameters!$D$2)</f>
        <v>0.58181818181818179</v>
      </c>
      <c r="Y140">
        <f>IF(Table1[[#This Row],[Mitigations Utility (unclipped)]]&gt;1,1, IF(Table1[[#This Row],[Mitigations Utility (unclipped)]]&lt;0,0, Table1[[#This Row],[Mitigations Utility (unclipped)]]) )</f>
        <v>0.58181818181818179</v>
      </c>
      <c r="Z140">
        <f>SUM(Table1[[#This Row],[Num. CAR]:[Num. Splunk]])</f>
        <v>12</v>
      </c>
      <c r="AA140">
        <f>(Table1[[#This Row],[Total Detections]]-parameters!$D$4)/(parameters!$D$5-parameters!$D$4)</f>
        <v>0.12</v>
      </c>
      <c r="AB140">
        <f>IF(Table1[[#This Row],[Detections Utility (unclipped)]]&gt;1,1, IF(Table1[[#This Row],[Detections Utility (unclipped)]]&lt;0,0, Table1[[#This Row],[Detections Utility (unclipped)]]) )</f>
        <v>0.12</v>
      </c>
      <c r="AC140" s="29" t="s">
        <v>648</v>
      </c>
      <c r="AD140" s="25" t="str" cm="1">
        <f t="array" ref="AD140">IF(SUMPRODUCT(--(NOT(ISERR(SEARCH({"Process","Command","Script","WMI","Module","Pipe","Service"},AC140)))))&gt;0,"1","0")</f>
        <v>0</v>
      </c>
      <c r="AE140" s="25">
        <f>IF(AD140="1",'TOP 10 TECHNIQUES'!C$15,0)</f>
        <v>0</v>
      </c>
      <c r="AF140" s="25" t="str" cm="1">
        <f t="array" ref="AF140">IF(SUMPRODUCT(--(NOT(ISERR(SEARCH({"Network","Firewall"},AC140)))))&gt;0,"1","0")</f>
        <v>0</v>
      </c>
      <c r="AG140" s="25">
        <f>IF(AF140="1",'TOP 10 TECHNIQUES'!C$16,0)</f>
        <v>0</v>
      </c>
      <c r="AH140" s="25" t="str" cm="1">
        <f t="array" ref="AH140">IF(SUMPRODUCT(--(NOT(ISERR(SEARCH({"File","Group","Logon","Schedule","User","Registry","Active","Application"},AC140)))))&gt;0,"1","0")</f>
        <v>1</v>
      </c>
      <c r="AI140" s="25">
        <f>IF(AH140="1",'TOP 10 TECHNIQUES'!C$17,0)</f>
        <v>0.13200000000000001</v>
      </c>
      <c r="AJ140" s="25" t="str" cm="1">
        <f t="array" ref="AJ140">IF(SUMPRODUCT(--(NOT(ISERR(SEARCH({"Cloud","Cluster","Container","Image","Instance","Pod","Snapshot","Volume"},AC140)))))&gt;0,"1","0")</f>
        <v>0</v>
      </c>
      <c r="AK140" s="25">
        <f>IF(AJ140="1",'TOP 10 TECHNIQUES'!C$18,0)</f>
        <v>0</v>
      </c>
      <c r="AL140" s="25" t="str" cm="1">
        <f t="array" ref="AL140">IF(SUMPRODUCT(--(NOT(ISERR(SEARCH({"Drive","Firmware","Host","Kernel"},AC140)))))&gt;0,"1","0")</f>
        <v>0</v>
      </c>
      <c r="AM140" s="25">
        <f>IF(AL140="1",'TOP 10 TECHNIQUES'!C$19,0)</f>
        <v>0</v>
      </c>
      <c r="AN140" s="52">
        <v>4</v>
      </c>
      <c r="AO140" s="51">
        <v>1</v>
      </c>
      <c r="AP140" s="25">
        <f>parameters!$J$21*Table1[[#This Row],[TAT Utility]]+parameters!$J$22*Table1[[#This Row],[Count Utility]]</f>
        <v>0.18562095238095239</v>
      </c>
      <c r="AQ140" s="25">
        <f>(Table1[[#This Row],[Total Top Att&amp;ck Score ]]-parameters!$D$19)/(parameters!$D$20-parameters!$D$19)</f>
        <v>0.17429206349206353</v>
      </c>
      <c r="AR140" s="25">
        <f>IF(Table1[[#This Row],[TAT Utility (unclipped)]]&gt;1,1, IF(Table1[[#This Row],[TAT Utility (unclipped)]]&lt;0,0, Table1[[#This Row],[TAT Utility (unclipped)]]) )</f>
        <v>0.17429206349206353</v>
      </c>
      <c r="AS140" s="25">
        <f>(Table1[[#This Row],[Ransomware (Total '# of ATT&amp;CK Observations)]]-parameters!$D$21)/(parameters!$D$22-parameters!$D$21)</f>
        <v>0.19047619047619047</v>
      </c>
      <c r="AT140" s="25">
        <f>IF(Table1[[#This Row],[Count Utility (unclipped)]]&gt;1,1, IF(Table1[[#This Row],[Count Utility (unclipped)]]&lt;0,0, Table1[[#This Row],[Count Utility (unclipped)]]) )</f>
        <v>0.19047619047619047</v>
      </c>
      <c r="AU1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1" spans="1:47" ht="32" x14ac:dyDescent="0.2">
      <c r="A141" s="25">
        <f>parameters!$J$21*Table1[[#This Row],[TAT Utility]]+parameters!$J$22*Table1[[#This Row],[Count Utility]]</f>
        <v>9.4766666666666666E-2</v>
      </c>
      <c r="B141" s="25">
        <f t="shared" si="2"/>
        <v>0.6143333333333334</v>
      </c>
      <c r="C141" s="25" t="s">
        <v>649</v>
      </c>
      <c r="D141" s="25" t="s">
        <v>165</v>
      </c>
      <c r="E141" s="25" t="s">
        <v>650</v>
      </c>
      <c r="F141" s="51">
        <v>1</v>
      </c>
      <c r="G141" s="51">
        <v>1</v>
      </c>
      <c r="H141" s="25">
        <f>parameters!$J$10*Table1[[#This Row],[Before Utility]]+parameters!$J$11*Table1[[#This Row],[After Utility]]</f>
        <v>0.1</v>
      </c>
      <c r="I141">
        <f>(Table1[[#This Row],[Num. TID Before]]-parameters!$D$8)/(parameters!$D$9-parameters!$D$8)</f>
        <v>0.1</v>
      </c>
      <c r="J141">
        <f>IF(Table1[[#This Row],[Before Utility (unclipped)]]&gt;1,1, IF(Table1[[#This Row],[Before Utility (unclipped)]]&lt;0,0, Table1[[#This Row],[Before Utility (unclipped)]]))</f>
        <v>0.1</v>
      </c>
      <c r="K141">
        <f>(Table1[[#This Row],[Num. TID After]]-parameters!$D$10)/(parameters!$D$11-parameters!$D$10)</f>
        <v>0.1</v>
      </c>
      <c r="L141">
        <f>IF(Table1[[#This Row],[After Utility (unclipped)]]&gt;1,1, IF(Table1[[#This Row],[After Utility (unclipped)]]&lt;0,0, Table1[[#This Row],[After Utility (unclipped)]]))</f>
        <v>0.1</v>
      </c>
      <c r="M141" s="25">
        <v>0</v>
      </c>
      <c r="N141" s="51">
        <v>0</v>
      </c>
      <c r="O141" s="51">
        <v>0</v>
      </c>
      <c r="P141" s="51">
        <v>0</v>
      </c>
      <c r="Q141" s="51">
        <v>0</v>
      </c>
      <c r="R141" s="53" t="s">
        <v>651</v>
      </c>
      <c r="S141" s="51">
        <v>15</v>
      </c>
      <c r="T141" s="51" t="s">
        <v>652</v>
      </c>
      <c r="U141" s="51">
        <v>23</v>
      </c>
      <c r="V141" s="25">
        <f>parameters!$J$4*Table1[[#This Row],[Mitigations Utility]] + parameters!$J$5*Table1[[#This Row],[Detections Utility]]</f>
        <v>0.36190476190476195</v>
      </c>
      <c r="W141">
        <f>SUM(Table1[[#This Row],[Num. 800-53 (r5)]],Table1[[#This Row],[Num. CIS Controls]])</f>
        <v>38</v>
      </c>
      <c r="X141">
        <f>(Table1[[#This Row],[Total Mitigations]]-parameters!$D$2)/(parameters!$D$3-parameters!$D$2)</f>
        <v>0.69090909090909092</v>
      </c>
      <c r="Y141">
        <f>IF(Table1[[#This Row],[Mitigations Utility (unclipped)]]&gt;1,1, IF(Table1[[#This Row],[Mitigations Utility (unclipped)]]&lt;0,0, Table1[[#This Row],[Mitigations Utility (unclipped)]]) )</f>
        <v>0.69090909090909092</v>
      </c>
      <c r="Z141">
        <f>SUM(Table1[[#This Row],[Num. CAR]:[Num. Splunk]])</f>
        <v>0</v>
      </c>
      <c r="AA141">
        <f>(Table1[[#This Row],[Total Detections]]-parameters!$D$4)/(parameters!$D$5-parameters!$D$4)</f>
        <v>0</v>
      </c>
      <c r="AB141">
        <f>IF(Table1[[#This Row],[Detections Utility (unclipped)]]&gt;1,1, IF(Table1[[#This Row],[Detections Utility (unclipped)]]&lt;0,0, Table1[[#This Row],[Detections Utility (unclipped)]]) )</f>
        <v>0</v>
      </c>
      <c r="AC141" s="29" t="s">
        <v>653</v>
      </c>
      <c r="AD141" s="25" t="str" cm="1">
        <f t="array" ref="AD141">IF(SUMPRODUCT(--(NOT(ISERR(SEARCH({"Process","Command","Script","WMI","Module","Pipe","Service"},AC141)))))&gt;0,"1","0")</f>
        <v>1</v>
      </c>
      <c r="AE141" s="25">
        <f>IF(AD141="1",'TOP 10 TECHNIQUES'!C$15,0)</f>
        <v>0.19800000000000001</v>
      </c>
      <c r="AF141" s="25" t="str" cm="1">
        <f t="array" ref="AF141">IF(SUMPRODUCT(--(NOT(ISERR(SEARCH({"Network","Firewall"},AC141)))))&gt;0,"1","0")</f>
        <v>1</v>
      </c>
      <c r="AG141" s="25">
        <f>IF(AF141="1",'TOP 10 TECHNIQUES'!C$16,0)</f>
        <v>0</v>
      </c>
      <c r="AH141" s="25" t="str" cm="1">
        <f t="array" ref="AH141">IF(SUMPRODUCT(--(NOT(ISERR(SEARCH({"File","Group","Logon","Schedule","User","Registry","Active","Application"},AC141)))))&gt;0,"1","0")</f>
        <v>1</v>
      </c>
      <c r="AI141" s="25">
        <f>IF(AH141="1",'TOP 10 TECHNIQUES'!C$17,0)</f>
        <v>0.13200000000000001</v>
      </c>
      <c r="AJ141" s="25" t="str" cm="1">
        <f t="array" ref="AJ141">IF(SUMPRODUCT(--(NOT(ISERR(SEARCH({"Cloud","Cluster","Container","Image","Instance","Pod","Snapshot","Volume"},AC141)))))&gt;0,"1","0")</f>
        <v>0</v>
      </c>
      <c r="AK141" s="25">
        <f>IF(AJ141="1",'TOP 10 TECHNIQUES'!C$18,0)</f>
        <v>0</v>
      </c>
      <c r="AL141" s="25" t="str" cm="1">
        <f t="array" ref="AL141">IF(SUMPRODUCT(--(NOT(ISERR(SEARCH({"Drive","Firmware","Host","Kernel"},AC141)))))&gt;0,"1","0")</f>
        <v>0</v>
      </c>
      <c r="AM141" s="25">
        <f>IF(AL141="1",'TOP 10 TECHNIQUES'!C$19,0)</f>
        <v>0</v>
      </c>
      <c r="AN141" s="59">
        <v>1</v>
      </c>
      <c r="AO141" s="51">
        <v>1</v>
      </c>
      <c r="AP141" s="25">
        <f>parameters!$J$21*Table1[[#This Row],[TAT Utility]]+parameters!$J$22*Table1[[#This Row],[Count Utility]]</f>
        <v>9.4766666666666666E-2</v>
      </c>
      <c r="AQ141" s="25">
        <f>(Table1[[#This Row],[Total Top Att&amp;ck Score ]]-parameters!$D$19)/(parameters!$D$20-parameters!$D$19)</f>
        <v>0.20477777777777781</v>
      </c>
      <c r="AR141" s="25">
        <f>IF(Table1[[#This Row],[TAT Utility (unclipped)]]&gt;1,1, IF(Table1[[#This Row],[TAT Utility (unclipped)]]&lt;0,0, Table1[[#This Row],[TAT Utility (unclipped)]]) )</f>
        <v>0.20477777777777781</v>
      </c>
      <c r="AS141" s="25">
        <f>(Table1[[#This Row],[Ransomware (Total '# of ATT&amp;CK Observations)]]-parameters!$D$21)/(parameters!$D$22-parameters!$D$21)</f>
        <v>4.7619047619047616E-2</v>
      </c>
      <c r="AT141" s="25">
        <f>IF(Table1[[#This Row],[Count Utility (unclipped)]]&gt;1,1, IF(Table1[[#This Row],[Count Utility (unclipped)]]&lt;0,0, Table1[[#This Row],[Count Utility (unclipped)]]) )</f>
        <v>4.7619047619047616E-2</v>
      </c>
      <c r="AU1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2" spans="1:47" ht="48" x14ac:dyDescent="0.2">
      <c r="A142" s="25">
        <f>parameters!$J$21*Table1[[#This Row],[TAT Utility]]+parameters!$J$22*Table1[[#This Row],[Count Utility]]</f>
        <v>9.4766666666666666E-2</v>
      </c>
      <c r="B142" s="25">
        <f t="shared" si="2"/>
        <v>0.6143333333333334</v>
      </c>
      <c r="C142" s="25" t="s">
        <v>654</v>
      </c>
      <c r="D142" s="25" t="s">
        <v>233</v>
      </c>
      <c r="E142" s="25" t="s">
        <v>655</v>
      </c>
      <c r="F142" s="51">
        <v>1</v>
      </c>
      <c r="G142" s="51">
        <v>1</v>
      </c>
      <c r="H142" s="25">
        <f>parameters!$J$10*Table1[[#This Row],[Before Utility]]+parameters!$J$11*Table1[[#This Row],[After Utility]]</f>
        <v>0.1</v>
      </c>
      <c r="I142">
        <f>(Table1[[#This Row],[Num. TID Before]]-parameters!$D$8)/(parameters!$D$9-parameters!$D$8)</f>
        <v>0.1</v>
      </c>
      <c r="J142">
        <f>IF(Table1[[#This Row],[Before Utility (unclipped)]]&gt;1,1, IF(Table1[[#This Row],[Before Utility (unclipped)]]&lt;0,0, Table1[[#This Row],[Before Utility (unclipped)]]))</f>
        <v>0.1</v>
      </c>
      <c r="K142">
        <f>(Table1[[#This Row],[Num. TID After]]-parameters!$D$10)/(parameters!$D$11-parameters!$D$10)</f>
        <v>0.1</v>
      </c>
      <c r="L142">
        <f>IF(Table1[[#This Row],[After Utility (unclipped)]]&gt;1,1, IF(Table1[[#This Row],[After Utility (unclipped)]]&lt;0,0, Table1[[#This Row],[After Utility (unclipped)]]))</f>
        <v>0.1</v>
      </c>
      <c r="M142" s="25">
        <v>0</v>
      </c>
      <c r="N142" s="51">
        <v>0</v>
      </c>
      <c r="O142" s="51">
        <v>5</v>
      </c>
      <c r="P142" s="51">
        <v>1</v>
      </c>
      <c r="Q142" s="51">
        <v>0</v>
      </c>
      <c r="R142" s="52" t="s">
        <v>656</v>
      </c>
      <c r="S142" s="51">
        <v>13</v>
      </c>
      <c r="T142" s="52" t="s">
        <v>657</v>
      </c>
      <c r="U142" s="51">
        <v>22</v>
      </c>
      <c r="V142" s="25">
        <f>parameters!$J$4*Table1[[#This Row],[Mitigations Utility]] + parameters!$J$5*Table1[[#This Row],[Detections Utility]]</f>
        <v>0.36190476190476195</v>
      </c>
      <c r="W142">
        <f>SUM(Table1[[#This Row],[Num. 800-53 (r5)]],Table1[[#This Row],[Num. CIS Controls]])</f>
        <v>35</v>
      </c>
      <c r="X142">
        <f>(Table1[[#This Row],[Total Mitigations]]-parameters!$D$2)/(parameters!$D$3-parameters!$D$2)</f>
        <v>0.63636363636363635</v>
      </c>
      <c r="Y142">
        <f>IF(Table1[[#This Row],[Mitigations Utility (unclipped)]]&gt;1,1, IF(Table1[[#This Row],[Mitigations Utility (unclipped)]]&lt;0,0, Table1[[#This Row],[Mitigations Utility (unclipped)]]) )</f>
        <v>0.63636363636363635</v>
      </c>
      <c r="Z142">
        <f>SUM(Table1[[#This Row],[Num. CAR]:[Num. Splunk]])</f>
        <v>6</v>
      </c>
      <c r="AA142">
        <f>(Table1[[#This Row],[Total Detections]]-parameters!$D$4)/(parameters!$D$5-parameters!$D$4)</f>
        <v>0.06</v>
      </c>
      <c r="AB142">
        <f>IF(Table1[[#This Row],[Detections Utility (unclipped)]]&gt;1,1, IF(Table1[[#This Row],[Detections Utility (unclipped)]]&lt;0,0, Table1[[#This Row],[Detections Utility (unclipped)]]) )</f>
        <v>0.06</v>
      </c>
      <c r="AC142" s="29" t="s">
        <v>658</v>
      </c>
      <c r="AD142" s="25" t="str" cm="1">
        <f t="array" ref="AD142">IF(SUMPRODUCT(--(NOT(ISERR(SEARCH({"Process","Command","Script","WMI","Module","Pipe","Service"},AC142)))))&gt;0,"1","0")</f>
        <v>1</v>
      </c>
      <c r="AE142" s="25">
        <f>IF(AD142="1",'TOP 10 TECHNIQUES'!C$15,0)</f>
        <v>0.19800000000000001</v>
      </c>
      <c r="AF142" s="25" t="str" cm="1">
        <f t="array" ref="AF142">IF(SUMPRODUCT(--(NOT(ISERR(SEARCH({"Network","Firewall"},AC142)))))&gt;0,"1","0")</f>
        <v>0</v>
      </c>
      <c r="AG142" s="25">
        <f>IF(AF142="1",'TOP 10 TECHNIQUES'!C$16,0)</f>
        <v>0</v>
      </c>
      <c r="AH142" s="25" t="str" cm="1">
        <f t="array" ref="AH142">IF(SUMPRODUCT(--(NOT(ISERR(SEARCH({"File","Group","Logon","Schedule","User","Registry","Active","Application"},AC142)))))&gt;0,"1","0")</f>
        <v>1</v>
      </c>
      <c r="AI142" s="25">
        <f>IF(AH142="1",'TOP 10 TECHNIQUES'!C$17,0)</f>
        <v>0.13200000000000001</v>
      </c>
      <c r="AJ142" s="25" t="str" cm="1">
        <f t="array" ref="AJ142">IF(SUMPRODUCT(--(NOT(ISERR(SEARCH({"Cloud","Cluster","Container","Image","Instance","Pod","Snapshot","Volume"},AC142)))))&gt;0,"1","0")</f>
        <v>0</v>
      </c>
      <c r="AK142" s="25">
        <f>IF(AJ142="1",'TOP 10 TECHNIQUES'!C$18,0)</f>
        <v>0</v>
      </c>
      <c r="AL142" s="25" t="str" cm="1">
        <f t="array" ref="AL142">IF(SUMPRODUCT(--(NOT(ISERR(SEARCH({"Drive","Firmware","Host","Kernel"},AC142)))))&gt;0,"1","0")</f>
        <v>0</v>
      </c>
      <c r="AM142" s="25">
        <f>IF(AL142="1",'TOP 10 TECHNIQUES'!C$19,0)</f>
        <v>0</v>
      </c>
      <c r="AN142" s="60">
        <v>1</v>
      </c>
      <c r="AO142" s="51">
        <v>1</v>
      </c>
      <c r="AP142" s="25">
        <f>parameters!$J$21*Table1[[#This Row],[TAT Utility]]+parameters!$J$22*Table1[[#This Row],[Count Utility]]</f>
        <v>9.4766666666666666E-2</v>
      </c>
      <c r="AQ142" s="25">
        <f>(Table1[[#This Row],[Total Top Att&amp;ck Score ]]-parameters!$D$19)/(parameters!$D$20-parameters!$D$19)</f>
        <v>0.20477777777777781</v>
      </c>
      <c r="AR142" s="25">
        <f>IF(Table1[[#This Row],[TAT Utility (unclipped)]]&gt;1,1, IF(Table1[[#This Row],[TAT Utility (unclipped)]]&lt;0,0, Table1[[#This Row],[TAT Utility (unclipped)]]) )</f>
        <v>0.20477777777777781</v>
      </c>
      <c r="AS142" s="25">
        <f>(Table1[[#This Row],[Ransomware (Total '# of ATT&amp;CK Observations)]]-parameters!$D$21)/(parameters!$D$22-parameters!$D$21)</f>
        <v>4.7619047619047616E-2</v>
      </c>
      <c r="AT142" s="25">
        <f>IF(Table1[[#This Row],[Count Utility (unclipped)]]&gt;1,1, IF(Table1[[#This Row],[Count Utility (unclipped)]]&lt;0,0, Table1[[#This Row],[Count Utility (unclipped)]]) )</f>
        <v>4.7619047619047616E-2</v>
      </c>
      <c r="AU1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3" spans="1:47" ht="32" x14ac:dyDescent="0.2">
      <c r="A143" s="25">
        <f>parameters!$J$21*Table1[[#This Row],[TAT Utility]]+parameters!$J$22*Table1[[#This Row],[Count Utility]]</f>
        <v>4.6190476190476192E-2</v>
      </c>
      <c r="B143" s="25">
        <f t="shared" si="2"/>
        <v>0.46190476190476193</v>
      </c>
      <c r="C143" s="25" t="s">
        <v>659</v>
      </c>
      <c r="D143" s="25" t="s">
        <v>175</v>
      </c>
      <c r="E143" s="25" t="s">
        <v>660</v>
      </c>
      <c r="F143" s="51">
        <v>1</v>
      </c>
      <c r="G143" s="51">
        <v>1</v>
      </c>
      <c r="H143" s="25">
        <f>parameters!$J$10*Table1[[#This Row],[Before Utility]]+parameters!$J$11*Table1[[#This Row],[After Utility]]</f>
        <v>0.1</v>
      </c>
      <c r="I143">
        <f>(Table1[[#This Row],[Num. TID Before]]-parameters!$D$8)/(parameters!$D$9-parameters!$D$8)</f>
        <v>0.1</v>
      </c>
      <c r="J143">
        <f>IF(Table1[[#This Row],[Before Utility (unclipped)]]&gt;1,1, IF(Table1[[#This Row],[Before Utility (unclipped)]]&lt;0,0, Table1[[#This Row],[Before Utility (unclipped)]]))</f>
        <v>0.1</v>
      </c>
      <c r="K143">
        <f>(Table1[[#This Row],[Num. TID After]]-parameters!$D$10)/(parameters!$D$11-parameters!$D$10)</f>
        <v>0.1</v>
      </c>
      <c r="L143">
        <f>IF(Table1[[#This Row],[After Utility (unclipped)]]&gt;1,1, IF(Table1[[#This Row],[After Utility (unclipped)]]&lt;0,0, Table1[[#This Row],[After Utility (unclipped)]]))</f>
        <v>0.1</v>
      </c>
      <c r="M143" s="25">
        <v>0</v>
      </c>
      <c r="N143" s="51">
        <v>0</v>
      </c>
      <c r="O143" s="51">
        <v>2</v>
      </c>
      <c r="P143" s="51">
        <v>0</v>
      </c>
      <c r="Q143" s="51">
        <v>0</v>
      </c>
      <c r="R143" s="52" t="s">
        <v>661</v>
      </c>
      <c r="S143" s="51">
        <v>16</v>
      </c>
      <c r="T143" s="51" t="s">
        <v>177</v>
      </c>
      <c r="U143" s="51">
        <v>21</v>
      </c>
      <c r="V143" s="25">
        <f>parameters!$J$4*Table1[[#This Row],[Mitigations Utility]] + parameters!$J$5*Table1[[#This Row],[Detections Utility]]</f>
        <v>0.36190476190476195</v>
      </c>
      <c r="W143">
        <f>SUM(Table1[[#This Row],[Num. 800-53 (r5)]],Table1[[#This Row],[Num. CIS Controls]])</f>
        <v>37</v>
      </c>
      <c r="X143">
        <f>(Table1[[#This Row],[Total Mitigations]]-parameters!$D$2)/(parameters!$D$3-parameters!$D$2)</f>
        <v>0.67272727272727273</v>
      </c>
      <c r="Y143">
        <f>IF(Table1[[#This Row],[Mitigations Utility (unclipped)]]&gt;1,1, IF(Table1[[#This Row],[Mitigations Utility (unclipped)]]&lt;0,0, Table1[[#This Row],[Mitigations Utility (unclipped)]]) )</f>
        <v>0.67272727272727273</v>
      </c>
      <c r="Z143">
        <f>SUM(Table1[[#This Row],[Num. CAR]:[Num. Splunk]])</f>
        <v>2</v>
      </c>
      <c r="AA143">
        <f>(Table1[[#This Row],[Total Detections]]-parameters!$D$4)/(parameters!$D$5-parameters!$D$4)</f>
        <v>0.02</v>
      </c>
      <c r="AB143">
        <f>IF(Table1[[#This Row],[Detections Utility (unclipped)]]&gt;1,1, IF(Table1[[#This Row],[Detections Utility (unclipped)]]&lt;0,0, Table1[[#This Row],[Detections Utility (unclipped)]]) )</f>
        <v>0.02</v>
      </c>
      <c r="AC143" s="29" t="s">
        <v>178</v>
      </c>
      <c r="AD143" s="25" t="str" cm="1">
        <f t="array" ref="AD143">IF(SUMPRODUCT(--(NOT(ISERR(SEARCH({"Process","Command","Script","WMI","Module","Pipe","Service"},AC143)))))&gt;0,"1","0")</f>
        <v>0</v>
      </c>
      <c r="AE143" s="25">
        <f>IF(AD143="1",'TOP 10 TECHNIQUES'!C$15,0)</f>
        <v>0</v>
      </c>
      <c r="AF143" s="25" t="str" cm="1">
        <f t="array" ref="AF143">IF(SUMPRODUCT(--(NOT(ISERR(SEARCH({"Network","Firewall"},AC143)))))&gt;0,"1","0")</f>
        <v>1</v>
      </c>
      <c r="AG143" s="25">
        <f>IF(AF143="1",'TOP 10 TECHNIQUES'!C$16,0)</f>
        <v>0</v>
      </c>
      <c r="AH143" s="25" t="str" cm="1">
        <f t="array" ref="AH143">IF(SUMPRODUCT(--(NOT(ISERR(SEARCH({"File","Group","Logon","Schedule","User","Registry","Active","Application"},AC143)))))&gt;0,"1","0")</f>
        <v>0</v>
      </c>
      <c r="AI143" s="25">
        <f>IF(AH143="1",'TOP 10 TECHNIQUES'!C$17,0)</f>
        <v>0</v>
      </c>
      <c r="AJ143" s="25" t="str" cm="1">
        <f t="array" ref="AJ143">IF(SUMPRODUCT(--(NOT(ISERR(SEARCH({"Cloud","Cluster","Container","Image","Instance","Pod","Snapshot","Volume"},AC143)))))&gt;0,"1","0")</f>
        <v>0</v>
      </c>
      <c r="AK143" s="25">
        <f>IF(AJ143="1",'TOP 10 TECHNIQUES'!C$18,0)</f>
        <v>0</v>
      </c>
      <c r="AL143" s="25" t="str" cm="1">
        <f t="array" ref="AL143">IF(SUMPRODUCT(--(NOT(ISERR(SEARCH({"Drive","Firmware","Host","Kernel"},AC143)))))&gt;0,"1","0")</f>
        <v>0</v>
      </c>
      <c r="AM143" s="25">
        <f>IF(AL143="1",'TOP 10 TECHNIQUES'!C$19,0)</f>
        <v>0</v>
      </c>
      <c r="AN143" s="52">
        <v>0</v>
      </c>
      <c r="AO143" s="51">
        <v>0</v>
      </c>
      <c r="AP143" s="25">
        <f>parameters!$J$21*Table1[[#This Row],[TAT Utility]]+parameters!$J$22*Table1[[#This Row],[Count Utility]]</f>
        <v>4.6190476190476192E-2</v>
      </c>
      <c r="AQ143" s="25">
        <f>(Table1[[#This Row],[Total Top Att&amp;ck Score ]]-parameters!$D$19)/(parameters!$D$20-parameters!$D$19)</f>
        <v>0.15396825396825398</v>
      </c>
      <c r="AR143" s="25">
        <f>IF(Table1[[#This Row],[TAT Utility (unclipped)]]&gt;1,1, IF(Table1[[#This Row],[TAT Utility (unclipped)]]&lt;0,0, Table1[[#This Row],[TAT Utility (unclipped)]]) )</f>
        <v>0.15396825396825398</v>
      </c>
      <c r="AS143" s="25">
        <f>(Table1[[#This Row],[Ransomware (Total '# of ATT&amp;CK Observations)]]-parameters!$D$21)/(parameters!$D$22-parameters!$D$21)</f>
        <v>0</v>
      </c>
      <c r="AT143" s="25">
        <f>IF(Table1[[#This Row],[Count Utility (unclipped)]]&gt;1,1, IF(Table1[[#This Row],[Count Utility (unclipped)]]&lt;0,0, Table1[[#This Row],[Count Utility (unclipped)]]) )</f>
        <v>0</v>
      </c>
      <c r="AU1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4" spans="1:47" x14ac:dyDescent="0.2">
      <c r="A144" s="25">
        <f>parameters!$J$21*Table1[[#This Row],[TAT Utility]]+parameters!$J$22*Table1[[#This Row],[Count Utility]]</f>
        <v>4.6190476190476192E-2</v>
      </c>
      <c r="B144" s="25">
        <f t="shared" si="2"/>
        <v>0.46190476190476193</v>
      </c>
      <c r="C144" s="25" t="s">
        <v>662</v>
      </c>
      <c r="D144" s="25" t="s">
        <v>663</v>
      </c>
      <c r="E144" s="25" t="s">
        <v>89</v>
      </c>
      <c r="F144" s="51">
        <v>1</v>
      </c>
      <c r="G144" s="51">
        <v>1</v>
      </c>
      <c r="H144" s="25">
        <f>parameters!$J$10*Table1[[#This Row],[Before Utility]]+parameters!$J$11*Table1[[#This Row],[After Utility]]</f>
        <v>0.1</v>
      </c>
      <c r="I144">
        <f>(Table1[[#This Row],[Num. TID Before]]-parameters!$D$8)/(parameters!$D$9-parameters!$D$8)</f>
        <v>0.1</v>
      </c>
      <c r="J144">
        <f>IF(Table1[[#This Row],[Before Utility (unclipped)]]&gt;1,1, IF(Table1[[#This Row],[Before Utility (unclipped)]]&lt;0,0, Table1[[#This Row],[Before Utility (unclipped)]]))</f>
        <v>0.1</v>
      </c>
      <c r="K144">
        <f>(Table1[[#This Row],[Num. TID After]]-parameters!$D$10)/(parameters!$D$11-parameters!$D$10)</f>
        <v>0.1</v>
      </c>
      <c r="L144">
        <f>IF(Table1[[#This Row],[After Utility (unclipped)]]&gt;1,1, IF(Table1[[#This Row],[After Utility (unclipped)]]&lt;0,0, Table1[[#This Row],[After Utility (unclipped)]]))</f>
        <v>0.1</v>
      </c>
      <c r="M144" s="25">
        <v>0</v>
      </c>
      <c r="N144" s="51">
        <v>0</v>
      </c>
      <c r="O144" s="51">
        <v>0</v>
      </c>
      <c r="P144" s="51">
        <v>0</v>
      </c>
      <c r="Q144" s="51">
        <v>0</v>
      </c>
      <c r="R144" s="51"/>
      <c r="S144" s="51">
        <v>12</v>
      </c>
      <c r="T144" s="52" t="s">
        <v>664</v>
      </c>
      <c r="U144" s="51">
        <v>26</v>
      </c>
      <c r="V144" s="25">
        <f>parameters!$J$4*Table1[[#This Row],[Mitigations Utility]] + parameters!$J$5*Table1[[#This Row],[Detections Utility]]</f>
        <v>0.36190476190476195</v>
      </c>
      <c r="W144">
        <f>SUM(Table1[[#This Row],[Num. 800-53 (r5)]],Table1[[#This Row],[Num. CIS Controls]])</f>
        <v>38</v>
      </c>
      <c r="X144">
        <f>(Table1[[#This Row],[Total Mitigations]]-parameters!$D$2)/(parameters!$D$3-parameters!$D$2)</f>
        <v>0.69090909090909092</v>
      </c>
      <c r="Y144">
        <f>IF(Table1[[#This Row],[Mitigations Utility (unclipped)]]&gt;1,1, IF(Table1[[#This Row],[Mitigations Utility (unclipped)]]&lt;0,0, Table1[[#This Row],[Mitigations Utility (unclipped)]]) )</f>
        <v>0.69090909090909092</v>
      </c>
      <c r="Z144">
        <f>SUM(Table1[[#This Row],[Num. CAR]:[Num. Splunk]])</f>
        <v>0</v>
      </c>
      <c r="AA144">
        <f>(Table1[[#This Row],[Total Detections]]-parameters!$D$4)/(parameters!$D$5-parameters!$D$4)</f>
        <v>0</v>
      </c>
      <c r="AB144">
        <f>IF(Table1[[#This Row],[Detections Utility (unclipped)]]&gt;1,1, IF(Table1[[#This Row],[Detections Utility (unclipped)]]&lt;0,0, Table1[[#This Row],[Detections Utility (unclipped)]]) )</f>
        <v>0</v>
      </c>
      <c r="AC144" s="29" t="s">
        <v>665</v>
      </c>
      <c r="AD144" s="25" t="str" cm="1">
        <f t="array" ref="AD144">IF(SUMPRODUCT(--(NOT(ISERR(SEARCH({"Process","Command","Script","WMI","Module","Pipe","Service"},AC144)))))&gt;0,"1","0")</f>
        <v>0</v>
      </c>
      <c r="AE144" s="25">
        <f>IF(AD144="1",'TOP 10 TECHNIQUES'!C$15,0)</f>
        <v>0</v>
      </c>
      <c r="AF144" s="25" t="str" cm="1">
        <f t="array" ref="AF144">IF(SUMPRODUCT(--(NOT(ISERR(SEARCH({"Network","Firewall"},AC144)))))&gt;0,"1","0")</f>
        <v>0</v>
      </c>
      <c r="AG144" s="25">
        <f>IF(AF144="1",'TOP 10 TECHNIQUES'!C$16,0)</f>
        <v>0</v>
      </c>
      <c r="AH144" s="25" t="str" cm="1">
        <f t="array" ref="AH144">IF(SUMPRODUCT(--(NOT(ISERR(SEARCH({"File","Group","Logon","Schedule","User","Registry","Active","Application"},AC144)))))&gt;0,"1","0")</f>
        <v>0</v>
      </c>
      <c r="AI144" s="25">
        <f>IF(AH144="1",'TOP 10 TECHNIQUES'!C$17,0)</f>
        <v>0</v>
      </c>
      <c r="AJ144" s="25" t="str" cm="1">
        <f t="array" ref="AJ144">IF(SUMPRODUCT(--(NOT(ISERR(SEARCH({"Cloud","Cluster","Container","Image","Instance","Pod","Snapshot","Volume"},AC144)))))&gt;0,"1","0")</f>
        <v>0</v>
      </c>
      <c r="AK144" s="25">
        <f>IF(AJ144="1",'TOP 10 TECHNIQUES'!C$18,0)</f>
        <v>0</v>
      </c>
      <c r="AL144" s="25" t="str" cm="1">
        <f t="array" ref="AL144">IF(SUMPRODUCT(--(NOT(ISERR(SEARCH({"Drive","Firmware","Host","Kernel"},AC144)))))&gt;0,"1","0")</f>
        <v>0</v>
      </c>
      <c r="AM144" s="25">
        <f>IF(AL144="1",'TOP 10 TECHNIQUES'!C$19,0)</f>
        <v>0</v>
      </c>
      <c r="AN144" s="52">
        <v>0</v>
      </c>
      <c r="AO144" s="51">
        <v>0</v>
      </c>
      <c r="AP144" s="25">
        <f>parameters!$J$21*Table1[[#This Row],[TAT Utility]]+parameters!$J$22*Table1[[#This Row],[Count Utility]]</f>
        <v>4.6190476190476192E-2</v>
      </c>
      <c r="AQ144" s="25">
        <f>(Table1[[#This Row],[Total Top Att&amp;ck Score ]]-parameters!$D$19)/(parameters!$D$20-parameters!$D$19)</f>
        <v>0.15396825396825398</v>
      </c>
      <c r="AR144" s="25">
        <f>IF(Table1[[#This Row],[TAT Utility (unclipped)]]&gt;1,1, IF(Table1[[#This Row],[TAT Utility (unclipped)]]&lt;0,0, Table1[[#This Row],[TAT Utility (unclipped)]]) )</f>
        <v>0.15396825396825398</v>
      </c>
      <c r="AS144" s="25">
        <f>(Table1[[#This Row],[Ransomware (Total '# of ATT&amp;CK Observations)]]-parameters!$D$21)/(parameters!$D$22-parameters!$D$21)</f>
        <v>0</v>
      </c>
      <c r="AT144" s="25">
        <f>IF(Table1[[#This Row],[Count Utility (unclipped)]]&gt;1,1, IF(Table1[[#This Row],[Count Utility (unclipped)]]&lt;0,0, Table1[[#This Row],[Count Utility (unclipped)]]) )</f>
        <v>0</v>
      </c>
      <c r="AU1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5" spans="1:47" x14ac:dyDescent="0.2">
      <c r="A145" s="25">
        <f>parameters!$J$21*Table1[[#This Row],[TAT Utility]]+parameters!$J$22*Table1[[#This Row],[Count Utility]]</f>
        <v>4.1190476190476194E-2</v>
      </c>
      <c r="B145" s="25">
        <f t="shared" si="2"/>
        <v>0.41190476190476194</v>
      </c>
      <c r="C145" s="25" t="s">
        <v>666</v>
      </c>
      <c r="D145" s="25" t="s">
        <v>663</v>
      </c>
      <c r="E145" s="25" t="s">
        <v>667</v>
      </c>
      <c r="F145" s="51">
        <v>1</v>
      </c>
      <c r="G145" s="51">
        <v>0</v>
      </c>
      <c r="H145" s="25">
        <f>parameters!$J$10*Table1[[#This Row],[Before Utility]]+parameters!$J$11*Table1[[#This Row],[After Utility]]</f>
        <v>0.05</v>
      </c>
      <c r="I145">
        <f>(Table1[[#This Row],[Num. TID Before]]-parameters!$D$8)/(parameters!$D$9-parameters!$D$8)</f>
        <v>0.1</v>
      </c>
      <c r="J145">
        <f>IF(Table1[[#This Row],[Before Utility (unclipped)]]&gt;1,1, IF(Table1[[#This Row],[Before Utility (unclipped)]]&lt;0,0, Table1[[#This Row],[Before Utility (unclipped)]]))</f>
        <v>0.1</v>
      </c>
      <c r="K145">
        <f>(Table1[[#This Row],[Num. TID After]]-parameters!$D$10)/(parameters!$D$11-parameters!$D$10)</f>
        <v>0</v>
      </c>
      <c r="L145">
        <f>IF(Table1[[#This Row],[After Utility (unclipped)]]&gt;1,1, IF(Table1[[#This Row],[After Utility (unclipped)]]&lt;0,0, Table1[[#This Row],[After Utility (unclipped)]]))</f>
        <v>0</v>
      </c>
      <c r="M145" s="25">
        <v>0</v>
      </c>
      <c r="N145" s="51">
        <v>0</v>
      </c>
      <c r="O145" s="51">
        <v>0</v>
      </c>
      <c r="P145" s="51">
        <v>0</v>
      </c>
      <c r="Q145" s="51">
        <v>0</v>
      </c>
      <c r="R145" s="52" t="s">
        <v>668</v>
      </c>
      <c r="S145" s="51">
        <v>12</v>
      </c>
      <c r="T145" s="52" t="s">
        <v>664</v>
      </c>
      <c r="U145" s="51">
        <v>26</v>
      </c>
      <c r="V145" s="25">
        <f>parameters!$J$4*Table1[[#This Row],[Mitigations Utility]] + parameters!$J$5*Table1[[#This Row],[Detections Utility]]</f>
        <v>0.36190476190476195</v>
      </c>
      <c r="W145">
        <f>SUM(Table1[[#This Row],[Num. 800-53 (r5)]],Table1[[#This Row],[Num. CIS Controls]])</f>
        <v>38</v>
      </c>
      <c r="X145">
        <f>(Table1[[#This Row],[Total Mitigations]]-parameters!$D$2)/(parameters!$D$3-parameters!$D$2)</f>
        <v>0.69090909090909092</v>
      </c>
      <c r="Y145">
        <f>IF(Table1[[#This Row],[Mitigations Utility (unclipped)]]&gt;1,1, IF(Table1[[#This Row],[Mitigations Utility (unclipped)]]&lt;0,0, Table1[[#This Row],[Mitigations Utility (unclipped)]]) )</f>
        <v>0.69090909090909092</v>
      </c>
      <c r="Z145">
        <f>SUM(Table1[[#This Row],[Num. CAR]:[Num. Splunk]])</f>
        <v>0</v>
      </c>
      <c r="AA145">
        <f>(Table1[[#This Row],[Total Detections]]-parameters!$D$4)/(parameters!$D$5-parameters!$D$4)</f>
        <v>0</v>
      </c>
      <c r="AB145">
        <f>IF(Table1[[#This Row],[Detections Utility (unclipped)]]&gt;1,1, IF(Table1[[#This Row],[Detections Utility (unclipped)]]&lt;0,0, Table1[[#This Row],[Detections Utility (unclipped)]]) )</f>
        <v>0</v>
      </c>
      <c r="AC145" s="29" t="s">
        <v>665</v>
      </c>
      <c r="AD145" s="25" t="str" cm="1">
        <f t="array" ref="AD145">IF(SUMPRODUCT(--(NOT(ISERR(SEARCH({"Process","Command","Script","WMI","Module","Pipe","Service"},AC145)))))&gt;0,"1","0")</f>
        <v>0</v>
      </c>
      <c r="AE145" s="25">
        <f>IF(AD145="1",'TOP 10 TECHNIQUES'!C$15,0)</f>
        <v>0</v>
      </c>
      <c r="AF145" s="25" t="str" cm="1">
        <f t="array" ref="AF145">IF(SUMPRODUCT(--(NOT(ISERR(SEARCH({"Network","Firewall"},AC145)))))&gt;0,"1","0")</f>
        <v>0</v>
      </c>
      <c r="AG145" s="25">
        <f>IF(AF145="1",'TOP 10 TECHNIQUES'!C$16,0)</f>
        <v>0</v>
      </c>
      <c r="AH145" s="25" t="str" cm="1">
        <f t="array" ref="AH145">IF(SUMPRODUCT(--(NOT(ISERR(SEARCH({"File","Group","Logon","Schedule","User","Registry","Active","Application"},AC145)))))&gt;0,"1","0")</f>
        <v>0</v>
      </c>
      <c r="AI145" s="25">
        <f>IF(AH145="1",'TOP 10 TECHNIQUES'!C$17,0)</f>
        <v>0</v>
      </c>
      <c r="AJ145" s="25" t="str" cm="1">
        <f t="array" ref="AJ145">IF(SUMPRODUCT(--(NOT(ISERR(SEARCH({"Cloud","Cluster","Container","Image","Instance","Pod","Snapshot","Volume"},AC145)))))&gt;0,"1","0")</f>
        <v>0</v>
      </c>
      <c r="AK145" s="25">
        <f>IF(AJ145="1",'TOP 10 TECHNIQUES'!C$18,0)</f>
        <v>0</v>
      </c>
      <c r="AL145" s="25" t="str" cm="1">
        <f t="array" ref="AL145">IF(SUMPRODUCT(--(NOT(ISERR(SEARCH({"Drive","Firmware","Host","Kernel"},AC145)))))&gt;0,"1","0")</f>
        <v>0</v>
      </c>
      <c r="AM145" s="25">
        <f>IF(AL145="1",'TOP 10 TECHNIQUES'!C$19,0)</f>
        <v>0</v>
      </c>
      <c r="AN145" s="60">
        <v>0</v>
      </c>
      <c r="AO145" s="51">
        <v>0</v>
      </c>
      <c r="AP145" s="25">
        <f>parameters!$J$21*Table1[[#This Row],[TAT Utility]]+parameters!$J$22*Table1[[#This Row],[Count Utility]]</f>
        <v>4.1190476190476194E-2</v>
      </c>
      <c r="AQ145" s="25">
        <f>(Table1[[#This Row],[Total Top Att&amp;ck Score ]]-parameters!$D$19)/(parameters!$D$20-parameters!$D$19)</f>
        <v>0.13730158730158731</v>
      </c>
      <c r="AR145" s="25">
        <f>IF(Table1[[#This Row],[TAT Utility (unclipped)]]&gt;1,1, IF(Table1[[#This Row],[TAT Utility (unclipped)]]&lt;0,0, Table1[[#This Row],[TAT Utility (unclipped)]]) )</f>
        <v>0.13730158730158731</v>
      </c>
      <c r="AS145" s="25">
        <f>(Table1[[#This Row],[Ransomware (Total '# of ATT&amp;CK Observations)]]-parameters!$D$21)/(parameters!$D$22-parameters!$D$21)</f>
        <v>0</v>
      </c>
      <c r="AT145" s="25">
        <f>IF(Table1[[#This Row],[Count Utility (unclipped)]]&gt;1,1, IF(Table1[[#This Row],[Count Utility (unclipped)]]&lt;0,0, Table1[[#This Row],[Count Utility (unclipped)]]) )</f>
        <v>0</v>
      </c>
      <c r="AU1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6" spans="1:47" x14ac:dyDescent="0.2">
      <c r="A146" s="25">
        <f>parameters!$J$21*Table1[[#This Row],[TAT Utility]]+parameters!$J$22*Table1[[#This Row],[Count Utility]]</f>
        <v>4.1190476190476194E-2</v>
      </c>
      <c r="B146" s="25">
        <f t="shared" si="2"/>
        <v>0.41190476190476194</v>
      </c>
      <c r="C146" s="25" t="s">
        <v>669</v>
      </c>
      <c r="D146" s="25" t="s">
        <v>663</v>
      </c>
      <c r="E146" s="25" t="s">
        <v>670</v>
      </c>
      <c r="F146" s="51">
        <v>1</v>
      </c>
      <c r="G146" s="51">
        <v>0</v>
      </c>
      <c r="H146" s="25">
        <f>parameters!$J$10*Table1[[#This Row],[Before Utility]]+parameters!$J$11*Table1[[#This Row],[After Utility]]</f>
        <v>0.05</v>
      </c>
      <c r="I146">
        <f>(Table1[[#This Row],[Num. TID Before]]-parameters!$D$8)/(parameters!$D$9-parameters!$D$8)</f>
        <v>0.1</v>
      </c>
      <c r="J146">
        <f>IF(Table1[[#This Row],[Before Utility (unclipped)]]&gt;1,1, IF(Table1[[#This Row],[Before Utility (unclipped)]]&lt;0,0, Table1[[#This Row],[Before Utility (unclipped)]]))</f>
        <v>0.1</v>
      </c>
      <c r="K146">
        <f>(Table1[[#This Row],[Num. TID After]]-parameters!$D$10)/(parameters!$D$11-parameters!$D$10)</f>
        <v>0</v>
      </c>
      <c r="L146">
        <f>IF(Table1[[#This Row],[After Utility (unclipped)]]&gt;1,1, IF(Table1[[#This Row],[After Utility (unclipped)]]&lt;0,0, Table1[[#This Row],[After Utility (unclipped)]]))</f>
        <v>0</v>
      </c>
      <c r="M146" s="25">
        <v>0</v>
      </c>
      <c r="N146" s="51">
        <v>0</v>
      </c>
      <c r="O146" s="51">
        <v>0</v>
      </c>
      <c r="P146" s="51">
        <v>0</v>
      </c>
      <c r="Q146" s="51">
        <v>0</v>
      </c>
      <c r="R146" s="52" t="s">
        <v>668</v>
      </c>
      <c r="S146" s="51">
        <v>12</v>
      </c>
      <c r="T146" s="52" t="s">
        <v>664</v>
      </c>
      <c r="U146" s="51">
        <v>26</v>
      </c>
      <c r="V146" s="25">
        <f>parameters!$J$4*Table1[[#This Row],[Mitigations Utility]] + parameters!$J$5*Table1[[#This Row],[Detections Utility]]</f>
        <v>0.36190476190476195</v>
      </c>
      <c r="W146">
        <f>SUM(Table1[[#This Row],[Num. 800-53 (r5)]],Table1[[#This Row],[Num. CIS Controls]])</f>
        <v>38</v>
      </c>
      <c r="X146">
        <f>(Table1[[#This Row],[Total Mitigations]]-parameters!$D$2)/(parameters!$D$3-parameters!$D$2)</f>
        <v>0.69090909090909092</v>
      </c>
      <c r="Y146">
        <f>IF(Table1[[#This Row],[Mitigations Utility (unclipped)]]&gt;1,1, IF(Table1[[#This Row],[Mitigations Utility (unclipped)]]&lt;0,0, Table1[[#This Row],[Mitigations Utility (unclipped)]]) )</f>
        <v>0.69090909090909092</v>
      </c>
      <c r="Z146">
        <f>SUM(Table1[[#This Row],[Num. CAR]:[Num. Splunk]])</f>
        <v>0</v>
      </c>
      <c r="AA146">
        <f>(Table1[[#This Row],[Total Detections]]-parameters!$D$4)/(parameters!$D$5-parameters!$D$4)</f>
        <v>0</v>
      </c>
      <c r="AB146">
        <f>IF(Table1[[#This Row],[Detections Utility (unclipped)]]&gt;1,1, IF(Table1[[#This Row],[Detections Utility (unclipped)]]&lt;0,0, Table1[[#This Row],[Detections Utility (unclipped)]]) )</f>
        <v>0</v>
      </c>
      <c r="AC146" s="29" t="s">
        <v>665</v>
      </c>
      <c r="AD146" s="25" t="str" cm="1">
        <f t="array" ref="AD146">IF(SUMPRODUCT(--(NOT(ISERR(SEARCH({"Process","Command","Script","WMI","Module","Pipe","Service"},AC146)))))&gt;0,"1","0")</f>
        <v>0</v>
      </c>
      <c r="AE146" s="25">
        <f>IF(AD146="1",'TOP 10 TECHNIQUES'!C$15,0)</f>
        <v>0</v>
      </c>
      <c r="AF146" s="25" t="str" cm="1">
        <f t="array" ref="AF146">IF(SUMPRODUCT(--(NOT(ISERR(SEARCH({"Network","Firewall"},AC146)))))&gt;0,"1","0")</f>
        <v>0</v>
      </c>
      <c r="AG146" s="25">
        <f>IF(AF146="1",'TOP 10 TECHNIQUES'!C$16,0)</f>
        <v>0</v>
      </c>
      <c r="AH146" s="25" t="str" cm="1">
        <f t="array" ref="AH146">IF(SUMPRODUCT(--(NOT(ISERR(SEARCH({"File","Group","Logon","Schedule","User","Registry","Active","Application"},AC146)))))&gt;0,"1","0")</f>
        <v>0</v>
      </c>
      <c r="AI146" s="25">
        <f>IF(AH146="1",'TOP 10 TECHNIQUES'!C$17,0)</f>
        <v>0</v>
      </c>
      <c r="AJ146" s="25" t="str" cm="1">
        <f t="array" ref="AJ146">IF(SUMPRODUCT(--(NOT(ISERR(SEARCH({"Cloud","Cluster","Container","Image","Instance","Pod","Snapshot","Volume"},AC146)))))&gt;0,"1","0")</f>
        <v>0</v>
      </c>
      <c r="AK146" s="25">
        <f>IF(AJ146="1",'TOP 10 TECHNIQUES'!C$18,0)</f>
        <v>0</v>
      </c>
      <c r="AL146" s="25" t="str" cm="1">
        <f t="array" ref="AL146">IF(SUMPRODUCT(--(NOT(ISERR(SEARCH({"Drive","Firmware","Host","Kernel"},AC146)))))&gt;0,"1","0")</f>
        <v>0</v>
      </c>
      <c r="AM146" s="25">
        <f>IF(AL146="1",'TOP 10 TECHNIQUES'!C$19,0)</f>
        <v>0</v>
      </c>
      <c r="AN146" s="52">
        <v>0</v>
      </c>
      <c r="AO146" s="51">
        <v>0</v>
      </c>
      <c r="AP146" s="25">
        <f>parameters!$J$21*Table1[[#This Row],[TAT Utility]]+parameters!$J$22*Table1[[#This Row],[Count Utility]]</f>
        <v>4.1190476190476194E-2</v>
      </c>
      <c r="AQ146" s="25">
        <f>(Table1[[#This Row],[Total Top Att&amp;ck Score ]]-parameters!$D$19)/(parameters!$D$20-parameters!$D$19)</f>
        <v>0.13730158730158731</v>
      </c>
      <c r="AR146" s="25">
        <f>IF(Table1[[#This Row],[TAT Utility (unclipped)]]&gt;1,1, IF(Table1[[#This Row],[TAT Utility (unclipped)]]&lt;0,0, Table1[[#This Row],[TAT Utility (unclipped)]]) )</f>
        <v>0.13730158730158731</v>
      </c>
      <c r="AS146" s="25">
        <f>(Table1[[#This Row],[Ransomware (Total '# of ATT&amp;CK Observations)]]-parameters!$D$21)/(parameters!$D$22-parameters!$D$21)</f>
        <v>0</v>
      </c>
      <c r="AT146" s="25">
        <f>IF(Table1[[#This Row],[Count Utility (unclipped)]]&gt;1,1, IF(Table1[[#This Row],[Count Utility (unclipped)]]&lt;0,0, Table1[[#This Row],[Count Utility (unclipped)]]) )</f>
        <v>0</v>
      </c>
      <c r="AU1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7" spans="1:47" ht="48" x14ac:dyDescent="0.2">
      <c r="A147" s="25">
        <f>parameters!$J$21*Table1[[#This Row],[TAT Utility]]+parameters!$J$22*Table1[[#This Row],[Count Utility]]</f>
        <v>0.12493333333333333</v>
      </c>
      <c r="B147" s="25">
        <f t="shared" si="2"/>
        <v>0.58266666666666667</v>
      </c>
      <c r="C147" s="25" t="s">
        <v>671</v>
      </c>
      <c r="D147" s="25" t="s">
        <v>124</v>
      </c>
      <c r="E147" s="25" t="s">
        <v>672</v>
      </c>
      <c r="F147" s="51">
        <v>1</v>
      </c>
      <c r="G147" s="51">
        <v>1</v>
      </c>
      <c r="H147" s="25">
        <f>parameters!$J$10*Table1[[#This Row],[Before Utility]]+parameters!$J$11*Table1[[#This Row],[After Utility]]</f>
        <v>0.1</v>
      </c>
      <c r="I147">
        <f>(Table1[[#This Row],[Num. TID Before]]-parameters!$D$8)/(parameters!$D$9-parameters!$D$8)</f>
        <v>0.1</v>
      </c>
      <c r="J147">
        <f>IF(Table1[[#This Row],[Before Utility (unclipped)]]&gt;1,1, IF(Table1[[#This Row],[Before Utility (unclipped)]]&lt;0,0, Table1[[#This Row],[Before Utility (unclipped)]]))</f>
        <v>0.1</v>
      </c>
      <c r="K147">
        <f>(Table1[[#This Row],[Num. TID After]]-parameters!$D$10)/(parameters!$D$11-parameters!$D$10)</f>
        <v>0.1</v>
      </c>
      <c r="L147">
        <f>IF(Table1[[#This Row],[After Utility (unclipped)]]&gt;1,1, IF(Table1[[#This Row],[After Utility (unclipped)]]&lt;0,0, Table1[[#This Row],[After Utility (unclipped)]]))</f>
        <v>0.1</v>
      </c>
      <c r="M147" s="25">
        <v>0</v>
      </c>
      <c r="N147" s="51">
        <v>6</v>
      </c>
      <c r="O147" s="51">
        <v>21</v>
      </c>
      <c r="P147" s="51">
        <v>6</v>
      </c>
      <c r="Q147" s="51">
        <v>4</v>
      </c>
      <c r="R147" s="52" t="s">
        <v>511</v>
      </c>
      <c r="S147" s="51">
        <v>9</v>
      </c>
      <c r="T147" s="51" t="s">
        <v>673</v>
      </c>
      <c r="U147" s="51">
        <v>8</v>
      </c>
      <c r="V147" s="25">
        <f>parameters!$J$4*Table1[[#This Row],[Mitigations Utility]] + parameters!$J$5*Table1[[#This Row],[Detections Utility]]</f>
        <v>0.33809523809523812</v>
      </c>
      <c r="W147">
        <f>SUM(Table1[[#This Row],[Num. 800-53 (r5)]],Table1[[#This Row],[Num. CIS Controls]])</f>
        <v>17</v>
      </c>
      <c r="X147">
        <f>(Table1[[#This Row],[Total Mitigations]]-parameters!$D$2)/(parameters!$D$3-parameters!$D$2)</f>
        <v>0.30909090909090908</v>
      </c>
      <c r="Y147">
        <f>IF(Table1[[#This Row],[Mitigations Utility (unclipped)]]&gt;1,1, IF(Table1[[#This Row],[Mitigations Utility (unclipped)]]&lt;0,0, Table1[[#This Row],[Mitigations Utility (unclipped)]]) )</f>
        <v>0.30909090909090908</v>
      </c>
      <c r="Z147">
        <f>SUM(Table1[[#This Row],[Num. CAR]:[Num. Splunk]])</f>
        <v>37</v>
      </c>
      <c r="AA147">
        <f>(Table1[[#This Row],[Total Detections]]-parameters!$D$4)/(parameters!$D$5-parameters!$D$4)</f>
        <v>0.37</v>
      </c>
      <c r="AB147">
        <f>IF(Table1[[#This Row],[Detections Utility (unclipped)]]&gt;1,1, IF(Table1[[#This Row],[Detections Utility (unclipped)]]&lt;0,0, Table1[[#This Row],[Detections Utility (unclipped)]]) )</f>
        <v>0.37</v>
      </c>
      <c r="AC147" s="29" t="s">
        <v>127</v>
      </c>
      <c r="AD147" s="25" t="str" cm="1">
        <f t="array" ref="AD147">IF(SUMPRODUCT(--(NOT(ISERR(SEARCH({"Process","Command","Script","WMI","Module","Pipe","Service"},AC147)))))&gt;0,"1","0")</f>
        <v>1</v>
      </c>
      <c r="AE147" s="25">
        <f>IF(AD147="1",'TOP 10 TECHNIQUES'!C$15,0)</f>
        <v>0.19800000000000001</v>
      </c>
      <c r="AF147" s="25" t="str" cm="1">
        <f t="array" ref="AF147">IF(SUMPRODUCT(--(NOT(ISERR(SEARCH({"Network","Firewall"},AC147)))))&gt;0,"1","0")</f>
        <v>0</v>
      </c>
      <c r="AG147" s="25">
        <f>IF(AF147="1",'TOP 10 TECHNIQUES'!C$16,0)</f>
        <v>0</v>
      </c>
      <c r="AH147" s="25" t="str" cm="1">
        <f t="array" ref="AH147">IF(SUMPRODUCT(--(NOT(ISERR(SEARCH({"File","Group","Logon","Schedule","User","Registry","Active","Application"},AC147)))))&gt;0,"1","0")</f>
        <v>1</v>
      </c>
      <c r="AI147" s="25">
        <f>IF(AH147="1",'TOP 10 TECHNIQUES'!C$17,0)</f>
        <v>0.13200000000000001</v>
      </c>
      <c r="AJ147" s="25" t="str" cm="1">
        <f t="array" ref="AJ147">IF(SUMPRODUCT(--(NOT(ISERR(SEARCH({"Cloud","Cluster","Container","Image","Instance","Pod","Snapshot","Volume"},AC147)))))&gt;0,"1","0")</f>
        <v>0</v>
      </c>
      <c r="AK147" s="25">
        <f>IF(AJ147="1",'TOP 10 TECHNIQUES'!C$18,0)</f>
        <v>0</v>
      </c>
      <c r="AL147" s="25" t="str" cm="1">
        <f t="array" ref="AL147">IF(SUMPRODUCT(--(NOT(ISERR(SEARCH({"Drive","Firmware","Host","Kernel"},AC147)))))&gt;0,"1","0")</f>
        <v>0</v>
      </c>
      <c r="AM147" s="25">
        <f>IF(AL147="1",'TOP 10 TECHNIQUES'!C$19,0)</f>
        <v>0</v>
      </c>
      <c r="AN147" s="52">
        <v>2</v>
      </c>
      <c r="AO147" s="51">
        <v>1</v>
      </c>
      <c r="AP147" s="25">
        <f>parameters!$J$21*Table1[[#This Row],[TAT Utility]]+parameters!$J$22*Table1[[#This Row],[Count Utility]]</f>
        <v>0.12493333333333333</v>
      </c>
      <c r="AQ147" s="25">
        <f>(Table1[[#This Row],[Total Top Att&amp;ck Score ]]-parameters!$D$19)/(parameters!$D$20-parameters!$D$19)</f>
        <v>0.19422222222222221</v>
      </c>
      <c r="AR147" s="25">
        <f>IF(Table1[[#This Row],[TAT Utility (unclipped)]]&gt;1,1, IF(Table1[[#This Row],[TAT Utility (unclipped)]]&lt;0,0, Table1[[#This Row],[TAT Utility (unclipped)]]) )</f>
        <v>0.19422222222222221</v>
      </c>
      <c r="AS147" s="25">
        <f>(Table1[[#This Row],[Ransomware (Total '# of ATT&amp;CK Observations)]]-parameters!$D$21)/(parameters!$D$22-parameters!$D$21)</f>
        <v>9.5238095238095233E-2</v>
      </c>
      <c r="AT147" s="25">
        <f>IF(Table1[[#This Row],[Count Utility (unclipped)]]&gt;1,1, IF(Table1[[#This Row],[Count Utility (unclipped)]]&lt;0,0, Table1[[#This Row],[Count Utility (unclipped)]]) )</f>
        <v>9.5238095238095233E-2</v>
      </c>
      <c r="AU1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8" spans="1:47" ht="48" x14ac:dyDescent="0.2">
      <c r="A148" s="25">
        <f>parameters!$J$21*Table1[[#This Row],[TAT Utility]]+parameters!$J$22*Table1[[#This Row],[Count Utility]]</f>
        <v>5.8266666666666661E-2</v>
      </c>
      <c r="B148" s="25">
        <f t="shared" si="2"/>
        <v>0.58266666666666667</v>
      </c>
      <c r="C148" s="25" t="s">
        <v>674</v>
      </c>
      <c r="D148" s="25" t="s">
        <v>486</v>
      </c>
      <c r="E148" s="25" t="s">
        <v>675</v>
      </c>
      <c r="F148" s="51">
        <v>1</v>
      </c>
      <c r="G148" s="51">
        <v>1</v>
      </c>
      <c r="H148" s="25">
        <f>parameters!$J$10*Table1[[#This Row],[Before Utility]]+parameters!$J$11*Table1[[#This Row],[After Utility]]</f>
        <v>0.1</v>
      </c>
      <c r="I148">
        <f>(Table1[[#This Row],[Num. TID Before]]-parameters!$D$8)/(parameters!$D$9-parameters!$D$8)</f>
        <v>0.1</v>
      </c>
      <c r="J148">
        <f>IF(Table1[[#This Row],[Before Utility (unclipped)]]&gt;1,1, IF(Table1[[#This Row],[Before Utility (unclipped)]]&lt;0,0, Table1[[#This Row],[Before Utility (unclipped)]]))</f>
        <v>0.1</v>
      </c>
      <c r="K148">
        <f>(Table1[[#This Row],[Num. TID After]]-parameters!$D$10)/(parameters!$D$11-parameters!$D$10)</f>
        <v>0.1</v>
      </c>
      <c r="L148">
        <f>IF(Table1[[#This Row],[After Utility (unclipped)]]&gt;1,1, IF(Table1[[#This Row],[After Utility (unclipped)]]&lt;0,0, Table1[[#This Row],[After Utility (unclipped)]]))</f>
        <v>0.1</v>
      </c>
      <c r="M148" s="25">
        <v>0</v>
      </c>
      <c r="N148" s="51">
        <v>0</v>
      </c>
      <c r="O148" s="51">
        <v>1</v>
      </c>
      <c r="P148" s="51">
        <v>2</v>
      </c>
      <c r="Q148" s="51">
        <v>6</v>
      </c>
      <c r="R148" s="52" t="s">
        <v>676</v>
      </c>
      <c r="S148" s="51">
        <v>16</v>
      </c>
      <c r="T148" s="51" t="s">
        <v>488</v>
      </c>
      <c r="U148" s="51">
        <v>15</v>
      </c>
      <c r="V148" s="25">
        <f>parameters!$J$4*Table1[[#This Row],[Mitigations Utility]] + parameters!$J$5*Table1[[#This Row],[Detections Utility]]</f>
        <v>0.33809523809523812</v>
      </c>
      <c r="W148">
        <f>SUM(Table1[[#This Row],[Num. 800-53 (r5)]],Table1[[#This Row],[Num. CIS Controls]])</f>
        <v>31</v>
      </c>
      <c r="X148">
        <f>(Table1[[#This Row],[Total Mitigations]]-parameters!$D$2)/(parameters!$D$3-parameters!$D$2)</f>
        <v>0.5636363636363636</v>
      </c>
      <c r="Y148">
        <f>IF(Table1[[#This Row],[Mitigations Utility (unclipped)]]&gt;1,1, IF(Table1[[#This Row],[Mitigations Utility (unclipped)]]&lt;0,0, Table1[[#This Row],[Mitigations Utility (unclipped)]]) )</f>
        <v>0.5636363636363636</v>
      </c>
      <c r="Z148">
        <f>SUM(Table1[[#This Row],[Num. CAR]:[Num. Splunk]])</f>
        <v>9</v>
      </c>
      <c r="AA148">
        <f>(Table1[[#This Row],[Total Detections]]-parameters!$D$4)/(parameters!$D$5-parameters!$D$4)</f>
        <v>0.09</v>
      </c>
      <c r="AB148">
        <f>IF(Table1[[#This Row],[Detections Utility (unclipped)]]&gt;1,1, IF(Table1[[#This Row],[Detections Utility (unclipped)]]&lt;0,0, Table1[[#This Row],[Detections Utility (unclipped)]]) )</f>
        <v>0.09</v>
      </c>
      <c r="AC148" s="29" t="s">
        <v>677</v>
      </c>
      <c r="AD148" s="25" t="str" cm="1">
        <f t="array" ref="AD148">IF(SUMPRODUCT(--(NOT(ISERR(SEARCH({"Process","Command","Script","WMI","Module","Pipe","Service"},AC148)))))&gt;0,"1","0")</f>
        <v>1</v>
      </c>
      <c r="AE148" s="25">
        <f>IF(AD148="1",'TOP 10 TECHNIQUES'!C$15,0)</f>
        <v>0.19800000000000001</v>
      </c>
      <c r="AF148" s="25" t="str" cm="1">
        <f t="array" ref="AF148">IF(SUMPRODUCT(--(NOT(ISERR(SEARCH({"Network","Firewall"},AC148)))))&gt;0,"1","0")</f>
        <v>1</v>
      </c>
      <c r="AG148" s="25">
        <f>IF(AF148="1",'TOP 10 TECHNIQUES'!C$16,0)</f>
        <v>0</v>
      </c>
      <c r="AH148" s="25" t="str" cm="1">
        <f t="array" ref="AH148">IF(SUMPRODUCT(--(NOT(ISERR(SEARCH({"File","Group","Logon","Schedule","User","Registry","Active","Application"},AC148)))))&gt;0,"1","0")</f>
        <v>1</v>
      </c>
      <c r="AI148" s="25">
        <f>IF(AH148="1",'TOP 10 TECHNIQUES'!C$17,0)</f>
        <v>0.13200000000000001</v>
      </c>
      <c r="AJ148" s="25" t="str" cm="1">
        <f t="array" ref="AJ148">IF(SUMPRODUCT(--(NOT(ISERR(SEARCH({"Cloud","Cluster","Container","Image","Instance","Pod","Snapshot","Volume"},AC148)))))&gt;0,"1","0")</f>
        <v>0</v>
      </c>
      <c r="AK148" s="25">
        <f>IF(AJ148="1",'TOP 10 TECHNIQUES'!C$18,0)</f>
        <v>0</v>
      </c>
      <c r="AL148" s="25" t="str" cm="1">
        <f t="array" ref="AL148">IF(SUMPRODUCT(--(NOT(ISERR(SEARCH({"Drive","Firmware","Host","Kernel"},AC148)))))&gt;0,"1","0")</f>
        <v>0</v>
      </c>
      <c r="AM148" s="25">
        <f>IF(AL148="1",'TOP 10 TECHNIQUES'!C$19,0)</f>
        <v>0</v>
      </c>
      <c r="AN148" s="52">
        <v>0</v>
      </c>
      <c r="AO148" s="51">
        <v>0</v>
      </c>
      <c r="AP148" s="25">
        <f>parameters!$J$21*Table1[[#This Row],[TAT Utility]]+parameters!$J$22*Table1[[#This Row],[Count Utility]]</f>
        <v>5.8266666666666661E-2</v>
      </c>
      <c r="AQ148" s="25">
        <f>(Table1[[#This Row],[Total Top Att&amp;ck Score ]]-parameters!$D$19)/(parameters!$D$20-parameters!$D$19)</f>
        <v>0.19422222222222221</v>
      </c>
      <c r="AR148" s="25">
        <f>IF(Table1[[#This Row],[TAT Utility (unclipped)]]&gt;1,1, IF(Table1[[#This Row],[TAT Utility (unclipped)]]&lt;0,0, Table1[[#This Row],[TAT Utility (unclipped)]]) )</f>
        <v>0.19422222222222221</v>
      </c>
      <c r="AS148" s="25">
        <f>(Table1[[#This Row],[Ransomware (Total '# of ATT&amp;CK Observations)]]-parameters!$D$21)/(parameters!$D$22-parameters!$D$21)</f>
        <v>0</v>
      </c>
      <c r="AT148" s="25">
        <f>IF(Table1[[#This Row],[Count Utility (unclipped)]]&gt;1,1, IF(Table1[[#This Row],[Count Utility (unclipped)]]&lt;0,0, Table1[[#This Row],[Count Utility (unclipped)]]) )</f>
        <v>0</v>
      </c>
      <c r="AU1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9" spans="1:47" x14ac:dyDescent="0.2">
      <c r="A149" s="25">
        <f>parameters!$J$21*Table1[[#This Row],[TAT Utility]]+parameters!$J$22*Table1[[#This Row],[Count Utility]]</f>
        <v>0.18524666666666667</v>
      </c>
      <c r="B149" s="25">
        <f t="shared" si="2"/>
        <v>0.51913333333333334</v>
      </c>
      <c r="C149" s="25" t="s">
        <v>678</v>
      </c>
      <c r="D149" s="25" t="s">
        <v>679</v>
      </c>
      <c r="E149" s="25" t="s">
        <v>89</v>
      </c>
      <c r="F149" s="51">
        <v>1</v>
      </c>
      <c r="G149" s="51">
        <v>1</v>
      </c>
      <c r="H149" s="25">
        <f>parameters!$J$10*Table1[[#This Row],[Before Utility]]+parameters!$J$11*Table1[[#This Row],[After Utility]]</f>
        <v>0.1</v>
      </c>
      <c r="I149">
        <f>(Table1[[#This Row],[Num. TID Before]]-parameters!$D$8)/(parameters!$D$9-parameters!$D$8)</f>
        <v>0.1</v>
      </c>
      <c r="J149">
        <f>IF(Table1[[#This Row],[Before Utility (unclipped)]]&gt;1,1, IF(Table1[[#This Row],[Before Utility (unclipped)]]&lt;0,0, Table1[[#This Row],[Before Utility (unclipped)]]))</f>
        <v>0.1</v>
      </c>
      <c r="K149">
        <f>(Table1[[#This Row],[Num. TID After]]-parameters!$D$10)/(parameters!$D$11-parameters!$D$10)</f>
        <v>0.1</v>
      </c>
      <c r="L149">
        <f>IF(Table1[[#This Row],[After Utility (unclipped)]]&gt;1,1, IF(Table1[[#This Row],[After Utility (unclipped)]]&lt;0,0, Table1[[#This Row],[After Utility (unclipped)]]))</f>
        <v>0.1</v>
      </c>
      <c r="M149" s="25">
        <v>0</v>
      </c>
      <c r="N149" s="51">
        <v>0</v>
      </c>
      <c r="O149" s="51">
        <v>4</v>
      </c>
      <c r="P149" s="51">
        <v>0</v>
      </c>
      <c r="Q149" s="51">
        <v>2</v>
      </c>
      <c r="R149" s="52" t="s">
        <v>298</v>
      </c>
      <c r="S149" s="51">
        <v>8</v>
      </c>
      <c r="T149" s="52" t="s">
        <v>680</v>
      </c>
      <c r="U149" s="51">
        <v>24</v>
      </c>
      <c r="V149" s="25">
        <f>parameters!$J$4*Table1[[#This Row],[Mitigations Utility]] + parameters!$J$5*Table1[[#This Row],[Detections Utility]]</f>
        <v>0.33333333333333337</v>
      </c>
      <c r="W149">
        <f>SUM(Table1[[#This Row],[Num. 800-53 (r5)]],Table1[[#This Row],[Num. CIS Controls]])</f>
        <v>32</v>
      </c>
      <c r="X149">
        <f>(Table1[[#This Row],[Total Mitigations]]-parameters!$D$2)/(parameters!$D$3-parameters!$D$2)</f>
        <v>0.58181818181818179</v>
      </c>
      <c r="Y149">
        <f>IF(Table1[[#This Row],[Mitigations Utility (unclipped)]]&gt;1,1, IF(Table1[[#This Row],[Mitigations Utility (unclipped)]]&lt;0,0, Table1[[#This Row],[Mitigations Utility (unclipped)]]) )</f>
        <v>0.58181818181818179</v>
      </c>
      <c r="Z149">
        <f>SUM(Table1[[#This Row],[Num. CAR]:[Num. Splunk]])</f>
        <v>6</v>
      </c>
      <c r="AA149">
        <f>(Table1[[#This Row],[Total Detections]]-parameters!$D$4)/(parameters!$D$5-parameters!$D$4)</f>
        <v>0.06</v>
      </c>
      <c r="AB149">
        <f>IF(Table1[[#This Row],[Detections Utility (unclipped)]]&gt;1,1, IF(Table1[[#This Row],[Detections Utility (unclipped)]]&lt;0,0, Table1[[#This Row],[Detections Utility (unclipped)]]) )</f>
        <v>0.06</v>
      </c>
      <c r="AC149" s="29" t="s">
        <v>97</v>
      </c>
      <c r="AD149" s="25" t="str" cm="1">
        <f t="array" ref="AD149">IF(SUMPRODUCT(--(NOT(ISERR(SEARCH({"Process","Command","Script","WMI","Module","Pipe","Service"},AC149)))))&gt;0,"1","0")</f>
        <v>1</v>
      </c>
      <c r="AE149" s="25">
        <f>IF(AD149="1",'TOP 10 TECHNIQUES'!C$15,0)</f>
        <v>0.19800000000000001</v>
      </c>
      <c r="AF149" s="25" t="str" cm="1">
        <f t="array" ref="AF149">IF(SUMPRODUCT(--(NOT(ISERR(SEARCH({"Network","Firewall"},AC149)))))&gt;0,"1","0")</f>
        <v>0</v>
      </c>
      <c r="AG149" s="25">
        <f>IF(AF149="1",'TOP 10 TECHNIQUES'!C$16,0)</f>
        <v>0</v>
      </c>
      <c r="AH149" s="25" t="str" cm="1">
        <f t="array" ref="AH149">IF(SUMPRODUCT(--(NOT(ISERR(SEARCH({"File","Group","Logon","Schedule","User","Registry","Active","Application"},AC149)))))&gt;0,"1","0")</f>
        <v>0</v>
      </c>
      <c r="AI149" s="25">
        <f>IF(AH149="1",'TOP 10 TECHNIQUES'!C$17,0)</f>
        <v>0</v>
      </c>
      <c r="AJ149" s="25" t="str" cm="1">
        <f t="array" ref="AJ149">IF(SUMPRODUCT(--(NOT(ISERR(SEARCH({"Cloud","Cluster","Container","Image","Instance","Pod","Snapshot","Volume"},AC149)))))&gt;0,"1","0")</f>
        <v>0</v>
      </c>
      <c r="AK149" s="25">
        <f>IF(AJ149="1",'TOP 10 TECHNIQUES'!C$18,0)</f>
        <v>0</v>
      </c>
      <c r="AL149" s="25" t="str" cm="1">
        <f t="array" ref="AL149">IF(SUMPRODUCT(--(NOT(ISERR(SEARCH({"Drive","Firmware","Host","Kernel"},AC149)))))&gt;0,"1","0")</f>
        <v>0</v>
      </c>
      <c r="AM149" s="25">
        <f>IF(AL149="1",'TOP 10 TECHNIQUES'!C$19,0)</f>
        <v>0</v>
      </c>
      <c r="AN149" s="52">
        <v>4</v>
      </c>
      <c r="AO149" s="51">
        <v>1</v>
      </c>
      <c r="AP149" s="25">
        <f>parameters!$J$21*Table1[[#This Row],[TAT Utility]]+parameters!$J$22*Table1[[#This Row],[Count Utility]]</f>
        <v>0.18524666666666667</v>
      </c>
      <c r="AQ149" s="25">
        <f>(Table1[[#This Row],[Total Top Att&amp;ck Score ]]-parameters!$D$19)/(parameters!$D$20-parameters!$D$19)</f>
        <v>0.17304444444444445</v>
      </c>
      <c r="AR149" s="25">
        <f>IF(Table1[[#This Row],[TAT Utility (unclipped)]]&gt;1,1, IF(Table1[[#This Row],[TAT Utility (unclipped)]]&lt;0,0, Table1[[#This Row],[TAT Utility (unclipped)]]) )</f>
        <v>0.17304444444444445</v>
      </c>
      <c r="AS149" s="25">
        <f>(Table1[[#This Row],[Ransomware (Total '# of ATT&amp;CK Observations)]]-parameters!$D$21)/(parameters!$D$22-parameters!$D$21)</f>
        <v>0.19047619047619047</v>
      </c>
      <c r="AT149" s="25">
        <f>IF(Table1[[#This Row],[Count Utility (unclipped)]]&gt;1,1, IF(Table1[[#This Row],[Count Utility (unclipped)]]&lt;0,0, Table1[[#This Row],[Count Utility (unclipped)]]) )</f>
        <v>0.19047619047619047</v>
      </c>
      <c r="AU1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0" spans="1:47" x14ac:dyDescent="0.2">
      <c r="A150" s="25">
        <f>parameters!$J$21*Table1[[#This Row],[TAT Utility]]+parameters!$J$22*Table1[[#This Row],[Count Utility]]</f>
        <v>8.5246666666666665E-2</v>
      </c>
      <c r="B150" s="25">
        <f t="shared" si="2"/>
        <v>0.51913333333333334</v>
      </c>
      <c r="C150" s="25" t="s">
        <v>681</v>
      </c>
      <c r="D150" s="25" t="s">
        <v>197</v>
      </c>
      <c r="E150" s="25" t="s">
        <v>682</v>
      </c>
      <c r="F150" s="51">
        <v>1</v>
      </c>
      <c r="G150" s="51">
        <v>1</v>
      </c>
      <c r="H150" s="25">
        <f>parameters!$J$10*Table1[[#This Row],[Before Utility]]+parameters!$J$11*Table1[[#This Row],[After Utility]]</f>
        <v>0.1</v>
      </c>
      <c r="I150">
        <f>(Table1[[#This Row],[Num. TID Before]]-parameters!$D$8)/(parameters!$D$9-parameters!$D$8)</f>
        <v>0.1</v>
      </c>
      <c r="J150">
        <f>IF(Table1[[#This Row],[Before Utility (unclipped)]]&gt;1,1, IF(Table1[[#This Row],[Before Utility (unclipped)]]&lt;0,0, Table1[[#This Row],[Before Utility (unclipped)]]))</f>
        <v>0.1</v>
      </c>
      <c r="K150">
        <f>(Table1[[#This Row],[Num. TID After]]-parameters!$D$10)/(parameters!$D$11-parameters!$D$10)</f>
        <v>0.1</v>
      </c>
      <c r="L150">
        <f>IF(Table1[[#This Row],[After Utility (unclipped)]]&gt;1,1, IF(Table1[[#This Row],[After Utility (unclipped)]]&lt;0,0, Table1[[#This Row],[After Utility (unclipped)]]))</f>
        <v>0.1</v>
      </c>
      <c r="M150" s="25">
        <v>0</v>
      </c>
      <c r="N150" s="51">
        <v>0</v>
      </c>
      <c r="O150" s="51">
        <v>8</v>
      </c>
      <c r="P150" s="51">
        <v>0</v>
      </c>
      <c r="Q150" s="51">
        <v>0</v>
      </c>
      <c r="R150" s="51" t="s">
        <v>683</v>
      </c>
      <c r="S150" s="51">
        <v>14</v>
      </c>
      <c r="T150" s="51" t="s">
        <v>684</v>
      </c>
      <c r="U150" s="51">
        <v>17</v>
      </c>
      <c r="V150" s="25">
        <f>parameters!$J$4*Table1[[#This Row],[Mitigations Utility]] + parameters!$J$5*Table1[[#This Row],[Detections Utility]]</f>
        <v>0.33333333333333331</v>
      </c>
      <c r="W150">
        <f>SUM(Table1[[#This Row],[Num. 800-53 (r5)]],Table1[[#This Row],[Num. CIS Controls]])</f>
        <v>31</v>
      </c>
      <c r="X150">
        <f>(Table1[[#This Row],[Total Mitigations]]-parameters!$D$2)/(parameters!$D$3-parameters!$D$2)</f>
        <v>0.5636363636363636</v>
      </c>
      <c r="Y150">
        <f>IF(Table1[[#This Row],[Mitigations Utility (unclipped)]]&gt;1,1, IF(Table1[[#This Row],[Mitigations Utility (unclipped)]]&lt;0,0, Table1[[#This Row],[Mitigations Utility (unclipped)]]) )</f>
        <v>0.5636363636363636</v>
      </c>
      <c r="Z150">
        <f>SUM(Table1[[#This Row],[Num. CAR]:[Num. Splunk]])</f>
        <v>8</v>
      </c>
      <c r="AA150">
        <f>(Table1[[#This Row],[Total Detections]]-parameters!$D$4)/(parameters!$D$5-parameters!$D$4)</f>
        <v>0.08</v>
      </c>
      <c r="AB150">
        <f>IF(Table1[[#This Row],[Detections Utility (unclipped)]]&gt;1,1, IF(Table1[[#This Row],[Detections Utility (unclipped)]]&lt;0,0, Table1[[#This Row],[Detections Utility (unclipped)]]) )</f>
        <v>0.08</v>
      </c>
      <c r="AC150" s="29" t="s">
        <v>607</v>
      </c>
      <c r="AD150" s="25" t="str" cm="1">
        <f t="array" ref="AD150">IF(SUMPRODUCT(--(NOT(ISERR(SEARCH({"Process","Command","Script","WMI","Module","Pipe","Service"},AC150)))))&gt;0,"1","0")</f>
        <v>1</v>
      </c>
      <c r="AE150" s="25">
        <f>IF(AD150="1",'TOP 10 TECHNIQUES'!C$15,0)</f>
        <v>0.19800000000000001</v>
      </c>
      <c r="AF150" s="25" t="str" cm="1">
        <f t="array" ref="AF150">IF(SUMPRODUCT(--(NOT(ISERR(SEARCH({"Network","Firewall"},AC150)))))&gt;0,"1","0")</f>
        <v>0</v>
      </c>
      <c r="AG150" s="25">
        <f>IF(AF150="1",'TOP 10 TECHNIQUES'!C$16,0)</f>
        <v>0</v>
      </c>
      <c r="AH150" s="25" t="str" cm="1">
        <f t="array" ref="AH150">IF(SUMPRODUCT(--(NOT(ISERR(SEARCH({"File","Group","Logon","Schedule","User","Registry","Active","Application"},AC150)))))&gt;0,"1","0")</f>
        <v>0</v>
      </c>
      <c r="AI150" s="25">
        <f>IF(AH150="1",'TOP 10 TECHNIQUES'!C$17,0)</f>
        <v>0</v>
      </c>
      <c r="AJ150" s="25" t="str" cm="1">
        <f t="array" ref="AJ150">IF(SUMPRODUCT(--(NOT(ISERR(SEARCH({"Cloud","Cluster","Container","Image","Instance","Pod","Snapshot","Volume"},AC150)))))&gt;0,"1","0")</f>
        <v>0</v>
      </c>
      <c r="AK150" s="25">
        <f>IF(AJ150="1",'TOP 10 TECHNIQUES'!C$18,0)</f>
        <v>0</v>
      </c>
      <c r="AL150" s="25" t="str" cm="1">
        <f t="array" ref="AL150">IF(SUMPRODUCT(--(NOT(ISERR(SEARCH({"Drive","Firmware","Host","Kernel"},AC150)))))&gt;0,"1","0")</f>
        <v>0</v>
      </c>
      <c r="AM150" s="25">
        <f>IF(AL150="1",'TOP 10 TECHNIQUES'!C$19,0)</f>
        <v>0</v>
      </c>
      <c r="AN150" s="62">
        <v>1</v>
      </c>
      <c r="AO150" s="51">
        <v>1</v>
      </c>
      <c r="AP150" s="25">
        <f>parameters!$J$21*Table1[[#This Row],[TAT Utility]]+parameters!$J$22*Table1[[#This Row],[Count Utility]]</f>
        <v>8.5246666666666665E-2</v>
      </c>
      <c r="AQ150" s="25">
        <f>(Table1[[#This Row],[Total Top Att&amp;ck Score ]]-parameters!$D$19)/(parameters!$D$20-parameters!$D$19)</f>
        <v>0.17304444444444445</v>
      </c>
      <c r="AR150" s="25">
        <f>IF(Table1[[#This Row],[TAT Utility (unclipped)]]&gt;1,1, IF(Table1[[#This Row],[TAT Utility (unclipped)]]&lt;0,0, Table1[[#This Row],[TAT Utility (unclipped)]]) )</f>
        <v>0.17304444444444445</v>
      </c>
      <c r="AS150" s="25">
        <f>(Table1[[#This Row],[Ransomware (Total '# of ATT&amp;CK Observations)]]-parameters!$D$21)/(parameters!$D$22-parameters!$D$21)</f>
        <v>4.7619047619047616E-2</v>
      </c>
      <c r="AT150" s="25">
        <f>IF(Table1[[#This Row],[Count Utility (unclipped)]]&gt;1,1, IF(Table1[[#This Row],[Count Utility (unclipped)]]&lt;0,0, Table1[[#This Row],[Count Utility (unclipped)]]) )</f>
        <v>4.7619047619047616E-2</v>
      </c>
      <c r="AU1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1" spans="1:47" ht="48" x14ac:dyDescent="0.2">
      <c r="A151" s="25">
        <f>parameters!$J$21*Table1[[#This Row],[TAT Utility]]+parameters!$J$22*Table1[[#This Row],[Count Utility]]</f>
        <v>4.9053333333333338E-2</v>
      </c>
      <c r="B151" s="25">
        <f t="shared" si="2"/>
        <v>0.49053333333333338</v>
      </c>
      <c r="C151" s="25" t="s">
        <v>685</v>
      </c>
      <c r="D151" s="25" t="s">
        <v>241</v>
      </c>
      <c r="E151" s="25" t="s">
        <v>686</v>
      </c>
      <c r="F151" s="51">
        <v>1</v>
      </c>
      <c r="G151" s="51">
        <v>1</v>
      </c>
      <c r="H151" s="25">
        <f>parameters!$J$10*Table1[[#This Row],[Before Utility]]+parameters!$J$11*Table1[[#This Row],[After Utility]]</f>
        <v>0.1</v>
      </c>
      <c r="I151">
        <f>(Table1[[#This Row],[Num. TID Before]]-parameters!$D$8)/(parameters!$D$9-parameters!$D$8)</f>
        <v>0.1</v>
      </c>
      <c r="J151">
        <f>IF(Table1[[#This Row],[Before Utility (unclipped)]]&gt;1,1, IF(Table1[[#This Row],[Before Utility (unclipped)]]&lt;0,0, Table1[[#This Row],[Before Utility (unclipped)]]))</f>
        <v>0.1</v>
      </c>
      <c r="K151">
        <f>(Table1[[#This Row],[Num. TID After]]-parameters!$D$10)/(parameters!$D$11-parameters!$D$10)</f>
        <v>0.1</v>
      </c>
      <c r="L151">
        <f>IF(Table1[[#This Row],[After Utility (unclipped)]]&gt;1,1, IF(Table1[[#This Row],[After Utility (unclipped)]]&lt;0,0, Table1[[#This Row],[After Utility (unclipped)]]))</f>
        <v>0.1</v>
      </c>
      <c r="M151" s="25">
        <v>0</v>
      </c>
      <c r="N151" s="51">
        <v>0</v>
      </c>
      <c r="O151" s="51">
        <v>16</v>
      </c>
      <c r="P151" s="51">
        <v>0</v>
      </c>
      <c r="Q151" s="51">
        <v>2</v>
      </c>
      <c r="R151" s="52" t="s">
        <v>687</v>
      </c>
      <c r="S151" s="51">
        <v>8</v>
      </c>
      <c r="T151" s="51" t="s">
        <v>688</v>
      </c>
      <c r="U151" s="51">
        <v>18</v>
      </c>
      <c r="V151" s="25">
        <f>parameters!$J$4*Table1[[#This Row],[Mitigations Utility]] + parameters!$J$5*Table1[[#This Row],[Detections Utility]]</f>
        <v>0.33333333333333331</v>
      </c>
      <c r="W151">
        <f>SUM(Table1[[#This Row],[Num. 800-53 (r5)]],Table1[[#This Row],[Num. CIS Controls]])</f>
        <v>26</v>
      </c>
      <c r="X151">
        <f>(Table1[[#This Row],[Total Mitigations]]-parameters!$D$2)/(parameters!$D$3-parameters!$D$2)</f>
        <v>0.47272727272727272</v>
      </c>
      <c r="Y151">
        <f>IF(Table1[[#This Row],[Mitigations Utility (unclipped)]]&gt;1,1, IF(Table1[[#This Row],[Mitigations Utility (unclipped)]]&lt;0,0, Table1[[#This Row],[Mitigations Utility (unclipped)]]) )</f>
        <v>0.47272727272727272</v>
      </c>
      <c r="Z151">
        <f>SUM(Table1[[#This Row],[Num. CAR]:[Num. Splunk]])</f>
        <v>18</v>
      </c>
      <c r="AA151">
        <f>(Table1[[#This Row],[Total Detections]]-parameters!$D$4)/(parameters!$D$5-parameters!$D$4)</f>
        <v>0.18</v>
      </c>
      <c r="AB151">
        <f>IF(Table1[[#This Row],[Detections Utility (unclipped)]]&gt;1,1, IF(Table1[[#This Row],[Detections Utility (unclipped)]]&lt;0,0, Table1[[#This Row],[Detections Utility (unclipped)]]) )</f>
        <v>0.18</v>
      </c>
      <c r="AC151" s="29" t="s">
        <v>442</v>
      </c>
      <c r="AD151" s="25" t="str" cm="1">
        <f t="array" ref="AD151">IF(SUMPRODUCT(--(NOT(ISERR(SEARCH({"Process","Command","Script","WMI","Module","Pipe","Service"},AC151)))))&gt;0,"1","0")</f>
        <v>0</v>
      </c>
      <c r="AE151" s="25">
        <f>IF(AD151="1",'TOP 10 TECHNIQUES'!C$15,0)</f>
        <v>0</v>
      </c>
      <c r="AF151" s="25" t="str" cm="1">
        <f t="array" ref="AF151">IF(SUMPRODUCT(--(NOT(ISERR(SEARCH({"Network","Firewall"},AC151)))))&gt;0,"1","0")</f>
        <v>0</v>
      </c>
      <c r="AG151" s="25">
        <f>IF(AF151="1",'TOP 10 TECHNIQUES'!C$16,0)</f>
        <v>0</v>
      </c>
      <c r="AH151" s="25" t="str" cm="1">
        <f t="array" ref="AH151">IF(SUMPRODUCT(--(NOT(ISERR(SEARCH({"File","Group","Logon","Schedule","User","Registry","Active","Application"},AC151)))))&gt;0,"1","0")</f>
        <v>1</v>
      </c>
      <c r="AI151" s="25">
        <f>IF(AH151="1",'TOP 10 TECHNIQUES'!C$17,0)</f>
        <v>0.13200000000000001</v>
      </c>
      <c r="AJ151" s="25" t="str" cm="1">
        <f t="array" ref="AJ151">IF(SUMPRODUCT(--(NOT(ISERR(SEARCH({"Cloud","Cluster","Container","Image","Instance","Pod","Snapshot","Volume"},AC151)))))&gt;0,"1","0")</f>
        <v>0</v>
      </c>
      <c r="AK151" s="25">
        <f>IF(AJ151="1",'TOP 10 TECHNIQUES'!C$18,0)</f>
        <v>0</v>
      </c>
      <c r="AL151" s="25" t="str" cm="1">
        <f t="array" ref="AL151">IF(SUMPRODUCT(--(NOT(ISERR(SEARCH({"Drive","Firmware","Host","Kernel"},AC151)))))&gt;0,"1","0")</f>
        <v>0</v>
      </c>
      <c r="AM151" s="25">
        <f>IF(AL151="1",'TOP 10 TECHNIQUES'!C$19,0)</f>
        <v>0</v>
      </c>
      <c r="AN151" s="60">
        <v>0</v>
      </c>
      <c r="AO151" s="51">
        <v>0</v>
      </c>
      <c r="AP151" s="25">
        <f>parameters!$J$21*Table1[[#This Row],[TAT Utility]]+parameters!$J$22*Table1[[#This Row],[Count Utility]]</f>
        <v>4.9053333333333338E-2</v>
      </c>
      <c r="AQ151" s="25">
        <f>(Table1[[#This Row],[Total Top Att&amp;ck Score ]]-parameters!$D$19)/(parameters!$D$20-parameters!$D$19)</f>
        <v>0.16351111111111113</v>
      </c>
      <c r="AR151" s="25">
        <f>IF(Table1[[#This Row],[TAT Utility (unclipped)]]&gt;1,1, IF(Table1[[#This Row],[TAT Utility (unclipped)]]&lt;0,0, Table1[[#This Row],[TAT Utility (unclipped)]]) )</f>
        <v>0.16351111111111113</v>
      </c>
      <c r="AS151" s="25">
        <f>(Table1[[#This Row],[Ransomware (Total '# of ATT&amp;CK Observations)]]-parameters!$D$21)/(parameters!$D$22-parameters!$D$21)</f>
        <v>0</v>
      </c>
      <c r="AT151" s="25">
        <f>IF(Table1[[#This Row],[Count Utility (unclipped)]]&gt;1,1, IF(Table1[[#This Row],[Count Utility (unclipped)]]&lt;0,0, Table1[[#This Row],[Count Utility (unclipped)]]) )</f>
        <v>0</v>
      </c>
      <c r="AU1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2" spans="1:47" x14ac:dyDescent="0.2">
      <c r="A152" s="25">
        <f>parameters!$J$21*Table1[[#This Row],[TAT Utility]]+parameters!$J$22*Table1[[#This Row],[Count Utility]]</f>
        <v>4.8514285714285718E-2</v>
      </c>
      <c r="B152" s="25">
        <f t="shared" si="2"/>
        <v>0.48514285714285721</v>
      </c>
      <c r="C152" s="25" t="s">
        <v>689</v>
      </c>
      <c r="D152" s="25" t="s">
        <v>690</v>
      </c>
      <c r="E152" s="25" t="s">
        <v>89</v>
      </c>
      <c r="F152" s="51">
        <v>1</v>
      </c>
      <c r="G152" s="51">
        <v>1</v>
      </c>
      <c r="H152" s="25">
        <f>parameters!$J$10*Table1[[#This Row],[Before Utility]]+parameters!$J$11*Table1[[#This Row],[After Utility]]</f>
        <v>0.1</v>
      </c>
      <c r="I152">
        <f>(Table1[[#This Row],[Num. TID Before]]-parameters!$D$8)/(parameters!$D$9-parameters!$D$8)</f>
        <v>0.1</v>
      </c>
      <c r="J152">
        <f>IF(Table1[[#This Row],[Before Utility (unclipped)]]&gt;1,1, IF(Table1[[#This Row],[Before Utility (unclipped)]]&lt;0,0, Table1[[#This Row],[Before Utility (unclipped)]]))</f>
        <v>0.1</v>
      </c>
      <c r="K152">
        <f>(Table1[[#This Row],[Num. TID After]]-parameters!$D$10)/(parameters!$D$11-parameters!$D$10)</f>
        <v>0.1</v>
      </c>
      <c r="L152">
        <f>IF(Table1[[#This Row],[After Utility (unclipped)]]&gt;1,1, IF(Table1[[#This Row],[After Utility (unclipped)]]&lt;0,0, Table1[[#This Row],[After Utility (unclipped)]]))</f>
        <v>0.1</v>
      </c>
      <c r="M152" s="25">
        <v>0</v>
      </c>
      <c r="N152" s="51">
        <v>0</v>
      </c>
      <c r="O152" s="51">
        <v>0</v>
      </c>
      <c r="P152" s="51">
        <v>4</v>
      </c>
      <c r="Q152" s="51">
        <v>3</v>
      </c>
      <c r="R152" s="52" t="s">
        <v>691</v>
      </c>
      <c r="S152" s="51">
        <v>15</v>
      </c>
      <c r="T152" s="52" t="s">
        <v>692</v>
      </c>
      <c r="U152" s="51">
        <v>16</v>
      </c>
      <c r="V152" s="25">
        <f>parameters!$J$4*Table1[[#This Row],[Mitigations Utility]] + parameters!$J$5*Table1[[#This Row],[Detections Utility]]</f>
        <v>0.32857142857142857</v>
      </c>
      <c r="W152">
        <f>SUM(Table1[[#This Row],[Num. 800-53 (r5)]],Table1[[#This Row],[Num. CIS Controls]])</f>
        <v>31</v>
      </c>
      <c r="X152">
        <f>(Table1[[#This Row],[Total Mitigations]]-parameters!$D$2)/(parameters!$D$3-parameters!$D$2)</f>
        <v>0.5636363636363636</v>
      </c>
      <c r="Y152">
        <f>IF(Table1[[#This Row],[Mitigations Utility (unclipped)]]&gt;1,1, IF(Table1[[#This Row],[Mitigations Utility (unclipped)]]&lt;0,0, Table1[[#This Row],[Mitigations Utility (unclipped)]]) )</f>
        <v>0.5636363636363636</v>
      </c>
      <c r="Z152">
        <f>SUM(Table1[[#This Row],[Num. CAR]:[Num. Splunk]])</f>
        <v>7</v>
      </c>
      <c r="AA152">
        <f>(Table1[[#This Row],[Total Detections]]-parameters!$D$4)/(parameters!$D$5-parameters!$D$4)</f>
        <v>7.0000000000000007E-2</v>
      </c>
      <c r="AB152">
        <f>IF(Table1[[#This Row],[Detections Utility (unclipped)]]&gt;1,1, IF(Table1[[#This Row],[Detections Utility (unclipped)]]&lt;0,0, Table1[[#This Row],[Detections Utility (unclipped)]]) )</f>
        <v>7.0000000000000007E-2</v>
      </c>
      <c r="AC152" s="29" t="s">
        <v>693</v>
      </c>
      <c r="AD152" s="25" t="str" cm="1">
        <f t="array" ref="AD152">IF(SUMPRODUCT(--(NOT(ISERR(SEARCH({"Process","Command","Script","WMI","Module","Pipe","Service"},AC152)))))&gt;0,"1","0")</f>
        <v>0</v>
      </c>
      <c r="AE152" s="25">
        <f>IF(AD152="1",'TOP 10 TECHNIQUES'!C$15,0)</f>
        <v>0</v>
      </c>
      <c r="AF152" s="25" t="str" cm="1">
        <f t="array" ref="AF152">IF(SUMPRODUCT(--(NOT(ISERR(SEARCH({"Network","Firewall"},AC152)))))&gt;0,"1","0")</f>
        <v>0</v>
      </c>
      <c r="AG152" s="25">
        <f>IF(AF152="1",'TOP 10 TECHNIQUES'!C$16,0)</f>
        <v>0</v>
      </c>
      <c r="AH152" s="25" t="str" cm="1">
        <f t="array" ref="AH152">IF(SUMPRODUCT(--(NOT(ISERR(SEARCH({"File","Group","Logon","Schedule","User","Registry","Active","Application"},AC152)))))&gt;0,"1","0")</f>
        <v>1</v>
      </c>
      <c r="AI152" s="25">
        <f>IF(AH152="1",'TOP 10 TECHNIQUES'!C$17,0)</f>
        <v>0.13200000000000001</v>
      </c>
      <c r="AJ152" s="25" t="str" cm="1">
        <f t="array" ref="AJ152">IF(SUMPRODUCT(--(NOT(ISERR(SEARCH({"Cloud","Cluster","Container","Image","Instance","Pod","Snapshot","Volume"},AC152)))))&gt;0,"1","0")</f>
        <v>0</v>
      </c>
      <c r="AK152" s="25">
        <f>IF(AJ152="1",'TOP 10 TECHNIQUES'!C$18,0)</f>
        <v>0</v>
      </c>
      <c r="AL152" s="25" t="str" cm="1">
        <f t="array" ref="AL152">IF(SUMPRODUCT(--(NOT(ISERR(SEARCH({"Drive","Firmware","Host","Kernel"},AC152)))))&gt;0,"1","0")</f>
        <v>0</v>
      </c>
      <c r="AM152" s="25">
        <f>IF(AL152="1",'TOP 10 TECHNIQUES'!C$19,0)</f>
        <v>0</v>
      </c>
      <c r="AN152" s="52">
        <v>0</v>
      </c>
      <c r="AO152" s="51">
        <v>0</v>
      </c>
      <c r="AP152" s="25">
        <f>parameters!$J$21*Table1[[#This Row],[TAT Utility]]+parameters!$J$22*Table1[[#This Row],[Count Utility]]</f>
        <v>4.8514285714285718E-2</v>
      </c>
      <c r="AQ152" s="25">
        <f>(Table1[[#This Row],[Total Top Att&amp;ck Score ]]-parameters!$D$19)/(parameters!$D$20-parameters!$D$19)</f>
        <v>0.16171428571428573</v>
      </c>
      <c r="AR152" s="25">
        <f>IF(Table1[[#This Row],[TAT Utility (unclipped)]]&gt;1,1, IF(Table1[[#This Row],[TAT Utility (unclipped)]]&lt;0,0, Table1[[#This Row],[TAT Utility (unclipped)]]) )</f>
        <v>0.16171428571428573</v>
      </c>
      <c r="AS152" s="25">
        <f>(Table1[[#This Row],[Ransomware (Total '# of ATT&amp;CK Observations)]]-parameters!$D$21)/(parameters!$D$22-parameters!$D$21)</f>
        <v>0</v>
      </c>
      <c r="AT152" s="25">
        <f>IF(Table1[[#This Row],[Count Utility (unclipped)]]&gt;1,1, IF(Table1[[#This Row],[Count Utility (unclipped)]]&lt;0,0, Table1[[#This Row],[Count Utility (unclipped)]]) )</f>
        <v>0</v>
      </c>
      <c r="AU1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3" spans="1:47" ht="80" x14ac:dyDescent="0.2">
      <c r="A153" s="25">
        <f>parameters!$J$21*Table1[[#This Row],[TAT Utility]]+parameters!$J$22*Table1[[#This Row],[Count Utility]]</f>
        <v>5.6999999999999988E-2</v>
      </c>
      <c r="B153" s="25">
        <f t="shared" si="2"/>
        <v>0.56999999999999995</v>
      </c>
      <c r="C153" s="25" t="s">
        <v>694</v>
      </c>
      <c r="D153" s="25" t="s">
        <v>695</v>
      </c>
      <c r="E153" s="25" t="s">
        <v>89</v>
      </c>
      <c r="F153" s="51">
        <v>1</v>
      </c>
      <c r="G153" s="51">
        <v>1</v>
      </c>
      <c r="H153" s="25">
        <f>parameters!$J$10*Table1[[#This Row],[Before Utility]]+parameters!$J$11*Table1[[#This Row],[After Utility]]</f>
        <v>0.1</v>
      </c>
      <c r="I153">
        <f>(Table1[[#This Row],[Num. TID Before]]-parameters!$D$8)/(parameters!$D$9-parameters!$D$8)</f>
        <v>0.1</v>
      </c>
      <c r="J153">
        <f>IF(Table1[[#This Row],[Before Utility (unclipped)]]&gt;1,1, IF(Table1[[#This Row],[Before Utility (unclipped)]]&lt;0,0, Table1[[#This Row],[Before Utility (unclipped)]]))</f>
        <v>0.1</v>
      </c>
      <c r="K153">
        <f>(Table1[[#This Row],[Num. TID After]]-parameters!$D$10)/(parameters!$D$11-parameters!$D$10)</f>
        <v>0.1</v>
      </c>
      <c r="L153">
        <f>IF(Table1[[#This Row],[After Utility (unclipped)]]&gt;1,1, IF(Table1[[#This Row],[After Utility (unclipped)]]&lt;0,0, Table1[[#This Row],[After Utility (unclipped)]]))</f>
        <v>0.1</v>
      </c>
      <c r="M153" s="25">
        <v>0</v>
      </c>
      <c r="N153" s="51">
        <v>0</v>
      </c>
      <c r="O153" s="51">
        <v>4</v>
      </c>
      <c r="P153" s="51">
        <v>6</v>
      </c>
      <c r="Q153" s="51">
        <v>1</v>
      </c>
      <c r="R153" s="52" t="s">
        <v>696</v>
      </c>
      <c r="S153" s="51">
        <v>9</v>
      </c>
      <c r="T153" s="52" t="s">
        <v>697</v>
      </c>
      <c r="U153" s="51">
        <v>20</v>
      </c>
      <c r="V153" s="25">
        <f>parameters!$J$4*Table1[[#This Row],[Mitigations Utility]] + parameters!$J$5*Table1[[#This Row],[Detections Utility]]</f>
        <v>0.32857142857142851</v>
      </c>
      <c r="W153">
        <f>SUM(Table1[[#This Row],[Num. 800-53 (r5)]],Table1[[#This Row],[Num. CIS Controls]])</f>
        <v>29</v>
      </c>
      <c r="X153">
        <f>(Table1[[#This Row],[Total Mitigations]]-parameters!$D$2)/(parameters!$D$3-parameters!$D$2)</f>
        <v>0.52727272727272723</v>
      </c>
      <c r="Y153">
        <f>IF(Table1[[#This Row],[Mitigations Utility (unclipped)]]&gt;1,1, IF(Table1[[#This Row],[Mitigations Utility (unclipped)]]&lt;0,0, Table1[[#This Row],[Mitigations Utility (unclipped)]]) )</f>
        <v>0.52727272727272723</v>
      </c>
      <c r="Z153">
        <f>SUM(Table1[[#This Row],[Num. CAR]:[Num. Splunk]])</f>
        <v>11</v>
      </c>
      <c r="AA153">
        <f>(Table1[[#This Row],[Total Detections]]-parameters!$D$4)/(parameters!$D$5-parameters!$D$4)</f>
        <v>0.11</v>
      </c>
      <c r="AB153">
        <f>IF(Table1[[#This Row],[Detections Utility (unclipped)]]&gt;1,1, IF(Table1[[#This Row],[Detections Utility (unclipped)]]&lt;0,0, Table1[[#This Row],[Detections Utility (unclipped)]]) )</f>
        <v>0.11</v>
      </c>
      <c r="AC153" s="29" t="s">
        <v>698</v>
      </c>
      <c r="AD153" s="25" t="str" cm="1">
        <f t="array" ref="AD153">IF(SUMPRODUCT(--(NOT(ISERR(SEARCH({"Process","Command","Script","WMI","Module","Pipe","Service"},AC153)))))&gt;0,"1","0")</f>
        <v>1</v>
      </c>
      <c r="AE153" s="25">
        <f>IF(AD153="1",'TOP 10 TECHNIQUES'!C$15,0)</f>
        <v>0.19800000000000001</v>
      </c>
      <c r="AF153" s="25" t="str" cm="1">
        <f t="array" ref="AF153">IF(SUMPRODUCT(--(NOT(ISERR(SEARCH({"Network","Firewall"},AC153)))))&gt;0,"1","0")</f>
        <v>0</v>
      </c>
      <c r="AG153" s="25">
        <f>IF(AF153="1",'TOP 10 TECHNIQUES'!C$16,0)</f>
        <v>0</v>
      </c>
      <c r="AH153" s="25" t="str" cm="1">
        <f t="array" ref="AH153">IF(SUMPRODUCT(--(NOT(ISERR(SEARCH({"File","Group","Logon","Schedule","User","Registry","Active","Application"},AC153)))))&gt;0,"1","0")</f>
        <v>1</v>
      </c>
      <c r="AI153" s="25">
        <f>IF(AH153="1",'TOP 10 TECHNIQUES'!C$17,0)</f>
        <v>0.13200000000000001</v>
      </c>
      <c r="AJ153" s="25" t="str" cm="1">
        <f t="array" ref="AJ153">IF(SUMPRODUCT(--(NOT(ISERR(SEARCH({"Cloud","Cluster","Container","Image","Instance","Pod","Snapshot","Volume"},AC153)))))&gt;0,"1","0")</f>
        <v>0</v>
      </c>
      <c r="AK153" s="25">
        <f>IF(AJ153="1",'TOP 10 TECHNIQUES'!C$18,0)</f>
        <v>0</v>
      </c>
      <c r="AL153" s="25" t="str" cm="1">
        <f t="array" ref="AL153">IF(SUMPRODUCT(--(NOT(ISERR(SEARCH({"Drive","Firmware","Host","Kernel"},AC153)))))&gt;0,"1","0")</f>
        <v>0</v>
      </c>
      <c r="AM153" s="25">
        <f>IF(AL153="1",'TOP 10 TECHNIQUES'!C$19,0)</f>
        <v>0</v>
      </c>
      <c r="AN153" s="52">
        <v>0</v>
      </c>
      <c r="AO153" s="51">
        <v>0</v>
      </c>
      <c r="AP153" s="25">
        <f>parameters!$J$21*Table1[[#This Row],[TAT Utility]]+parameters!$J$22*Table1[[#This Row],[Count Utility]]</f>
        <v>5.6999999999999988E-2</v>
      </c>
      <c r="AQ153" s="25">
        <f>(Table1[[#This Row],[Total Top Att&amp;ck Score ]]-parameters!$D$19)/(parameters!$D$20-parameters!$D$19)</f>
        <v>0.18999999999999997</v>
      </c>
      <c r="AR153" s="25">
        <f>IF(Table1[[#This Row],[TAT Utility (unclipped)]]&gt;1,1, IF(Table1[[#This Row],[TAT Utility (unclipped)]]&lt;0,0, Table1[[#This Row],[TAT Utility (unclipped)]]) )</f>
        <v>0.18999999999999997</v>
      </c>
      <c r="AS153" s="25">
        <f>(Table1[[#This Row],[Ransomware (Total '# of ATT&amp;CK Observations)]]-parameters!$D$21)/(parameters!$D$22-parameters!$D$21)</f>
        <v>0</v>
      </c>
      <c r="AT153" s="25">
        <f>IF(Table1[[#This Row],[Count Utility (unclipped)]]&gt;1,1, IF(Table1[[#This Row],[Count Utility (unclipped)]]&lt;0,0, Table1[[#This Row],[Count Utility (unclipped)]]) )</f>
        <v>0</v>
      </c>
      <c r="AU1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4" spans="1:47" x14ac:dyDescent="0.2">
      <c r="A154" s="25">
        <f>parameters!$J$21*Table1[[#This Row],[TAT Utility]]+parameters!$J$22*Table1[[#This Row],[Count Utility]]</f>
        <v>5.7380952380952373E-2</v>
      </c>
      <c r="B154" s="25">
        <f t="shared" si="2"/>
        <v>0.57380952380952377</v>
      </c>
      <c r="C154" s="25" t="s">
        <v>699</v>
      </c>
      <c r="D154" s="25" t="s">
        <v>700</v>
      </c>
      <c r="E154" s="25" t="s">
        <v>89</v>
      </c>
      <c r="F154" s="51">
        <v>3</v>
      </c>
      <c r="G154" s="51">
        <v>2</v>
      </c>
      <c r="H154" s="25">
        <f>parameters!$J$10*Table1[[#This Row],[Before Utility]]+parameters!$J$11*Table1[[#This Row],[After Utility]]</f>
        <v>0.25</v>
      </c>
      <c r="I154">
        <f>(Table1[[#This Row],[Num. TID Before]]-parameters!$D$8)/(parameters!$D$9-parameters!$D$8)</f>
        <v>0.3</v>
      </c>
      <c r="J154">
        <f>IF(Table1[[#This Row],[Before Utility (unclipped)]]&gt;1,1, IF(Table1[[#This Row],[Before Utility (unclipped)]]&lt;0,0, Table1[[#This Row],[Before Utility (unclipped)]]))</f>
        <v>0.3</v>
      </c>
      <c r="K154">
        <f>(Table1[[#This Row],[Num. TID After]]-parameters!$D$10)/(parameters!$D$11-parameters!$D$10)</f>
        <v>0.2</v>
      </c>
      <c r="L154">
        <f>IF(Table1[[#This Row],[After Utility (unclipped)]]&gt;1,1, IF(Table1[[#This Row],[After Utility (unclipped)]]&lt;0,0, Table1[[#This Row],[After Utility (unclipped)]]))</f>
        <v>0.2</v>
      </c>
      <c r="M154" s="25">
        <v>0</v>
      </c>
      <c r="N154" s="51">
        <v>0</v>
      </c>
      <c r="O154" s="51">
        <v>1</v>
      </c>
      <c r="P154" s="51">
        <v>3</v>
      </c>
      <c r="Q154" s="51">
        <v>0</v>
      </c>
      <c r="R154" s="52" t="s">
        <v>701</v>
      </c>
      <c r="S154" s="51">
        <v>13</v>
      </c>
      <c r="T154" s="52" t="s">
        <v>702</v>
      </c>
      <c r="U154" s="51">
        <v>19</v>
      </c>
      <c r="V154" s="25">
        <f>parameters!$J$4*Table1[[#This Row],[Mitigations Utility]] + parameters!$J$5*Table1[[#This Row],[Detections Utility]]</f>
        <v>0.32380952380952382</v>
      </c>
      <c r="W154">
        <f>SUM(Table1[[#This Row],[Num. 800-53 (r5)]],Table1[[#This Row],[Num. CIS Controls]])</f>
        <v>32</v>
      </c>
      <c r="X154">
        <f>(Table1[[#This Row],[Total Mitigations]]-parameters!$D$2)/(parameters!$D$3-parameters!$D$2)</f>
        <v>0.58181818181818179</v>
      </c>
      <c r="Y154">
        <f>IF(Table1[[#This Row],[Mitigations Utility (unclipped)]]&gt;1,1, IF(Table1[[#This Row],[Mitigations Utility (unclipped)]]&lt;0,0, Table1[[#This Row],[Mitigations Utility (unclipped)]]) )</f>
        <v>0.58181818181818179</v>
      </c>
      <c r="Z154">
        <f>SUM(Table1[[#This Row],[Num. CAR]:[Num. Splunk]])</f>
        <v>4</v>
      </c>
      <c r="AA154">
        <f>(Table1[[#This Row],[Total Detections]]-parameters!$D$4)/(parameters!$D$5-parameters!$D$4)</f>
        <v>0.04</v>
      </c>
      <c r="AB154">
        <f>IF(Table1[[#This Row],[Detections Utility (unclipped)]]&gt;1,1, IF(Table1[[#This Row],[Detections Utility (unclipped)]]&lt;0,0, Table1[[#This Row],[Detections Utility (unclipped)]]) )</f>
        <v>0.04</v>
      </c>
      <c r="AC154" s="29" t="s">
        <v>703</v>
      </c>
      <c r="AD154" s="25" t="str" cm="1">
        <f t="array" ref="AD154">IF(SUMPRODUCT(--(NOT(ISERR(SEARCH({"Process","Command","Script","WMI","Module","Pipe","Service"},AC154)))))&gt;0,"1","0")</f>
        <v>0</v>
      </c>
      <c r="AE154" s="25">
        <f>IF(AD154="1",'TOP 10 TECHNIQUES'!C$15,0)</f>
        <v>0</v>
      </c>
      <c r="AF154" s="25" t="str" cm="1">
        <f t="array" ref="AF154">IF(SUMPRODUCT(--(NOT(ISERR(SEARCH({"Network","Firewall"},AC154)))))&gt;0,"1","0")</f>
        <v>0</v>
      </c>
      <c r="AG154" s="25">
        <f>IF(AF154="1",'TOP 10 TECHNIQUES'!C$16,0)</f>
        <v>0</v>
      </c>
      <c r="AH154" s="25" t="str" cm="1">
        <f t="array" ref="AH154">IF(SUMPRODUCT(--(NOT(ISERR(SEARCH({"File","Group","Logon","Schedule","User","Registry","Active","Application"},AC154)))))&gt;0,"1","0")</f>
        <v>0</v>
      </c>
      <c r="AI154" s="25">
        <f>IF(AH154="1",'TOP 10 TECHNIQUES'!C$17,0)</f>
        <v>0</v>
      </c>
      <c r="AJ154" s="25" t="str" cm="1">
        <f t="array" ref="AJ154">IF(SUMPRODUCT(--(NOT(ISERR(SEARCH({"Cloud","Cluster","Container","Image","Instance","Pod","Snapshot","Volume"},AC154)))))&gt;0,"1","0")</f>
        <v>0</v>
      </c>
      <c r="AK154" s="25">
        <f>IF(AJ154="1",'TOP 10 TECHNIQUES'!C$18,0)</f>
        <v>0</v>
      </c>
      <c r="AL154" s="25" t="str" cm="1">
        <f t="array" ref="AL154">IF(SUMPRODUCT(--(NOT(ISERR(SEARCH({"Drive","Firmware","Host","Kernel"},AC154)))))&gt;0,"1","0")</f>
        <v>1</v>
      </c>
      <c r="AM154" s="25">
        <f>IF(AL154="1",'TOP 10 TECHNIQUES'!C$19,0)</f>
        <v>0</v>
      </c>
      <c r="AN154" s="52">
        <v>0</v>
      </c>
      <c r="AO154" s="51">
        <v>0</v>
      </c>
      <c r="AP154" s="25">
        <f>parameters!$J$21*Table1[[#This Row],[TAT Utility]]+parameters!$J$22*Table1[[#This Row],[Count Utility]]</f>
        <v>5.7380952380952373E-2</v>
      </c>
      <c r="AQ154" s="25">
        <f>(Table1[[#This Row],[Total Top Att&amp;ck Score ]]-parameters!$D$19)/(parameters!$D$20-parameters!$D$19)</f>
        <v>0.19126984126984126</v>
      </c>
      <c r="AR154" s="25">
        <f>IF(Table1[[#This Row],[TAT Utility (unclipped)]]&gt;1,1, IF(Table1[[#This Row],[TAT Utility (unclipped)]]&lt;0,0, Table1[[#This Row],[TAT Utility (unclipped)]]) )</f>
        <v>0.19126984126984126</v>
      </c>
      <c r="AS154" s="25">
        <f>(Table1[[#This Row],[Ransomware (Total '# of ATT&amp;CK Observations)]]-parameters!$D$21)/(parameters!$D$22-parameters!$D$21)</f>
        <v>0</v>
      </c>
      <c r="AT154" s="25">
        <f>IF(Table1[[#This Row],[Count Utility (unclipped)]]&gt;1,1, IF(Table1[[#This Row],[Count Utility (unclipped)]]&lt;0,0, Table1[[#This Row],[Count Utility (unclipped)]]) )</f>
        <v>0</v>
      </c>
      <c r="AU1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5" spans="1:47" x14ac:dyDescent="0.2">
      <c r="A155" s="25">
        <f>parameters!$J$21*Table1[[#This Row],[TAT Utility]]+parameters!$J$22*Table1[[#This Row],[Count Utility]]</f>
        <v>8.9700000000000002E-2</v>
      </c>
      <c r="B155" s="25">
        <f t="shared" si="2"/>
        <v>0.56366666666666676</v>
      </c>
      <c r="C155" s="25" t="s">
        <v>704</v>
      </c>
      <c r="D155" s="25" t="s">
        <v>343</v>
      </c>
      <c r="E155" s="25" t="s">
        <v>705</v>
      </c>
      <c r="F155" s="51">
        <v>1</v>
      </c>
      <c r="G155" s="51">
        <v>1</v>
      </c>
      <c r="H155" s="25">
        <f>parameters!$J$10*Table1[[#This Row],[Before Utility]]+parameters!$J$11*Table1[[#This Row],[After Utility]]</f>
        <v>0.1</v>
      </c>
      <c r="I155">
        <f>(Table1[[#This Row],[Num. TID Before]]-parameters!$D$8)/(parameters!$D$9-parameters!$D$8)</f>
        <v>0.1</v>
      </c>
      <c r="J155">
        <f>IF(Table1[[#This Row],[Before Utility (unclipped)]]&gt;1,1, IF(Table1[[#This Row],[Before Utility (unclipped)]]&lt;0,0, Table1[[#This Row],[Before Utility (unclipped)]]))</f>
        <v>0.1</v>
      </c>
      <c r="K155">
        <f>(Table1[[#This Row],[Num. TID After]]-parameters!$D$10)/(parameters!$D$11-parameters!$D$10)</f>
        <v>0.1</v>
      </c>
      <c r="L155">
        <f>IF(Table1[[#This Row],[After Utility (unclipped)]]&gt;1,1, IF(Table1[[#This Row],[After Utility (unclipped)]]&lt;0,0, Table1[[#This Row],[After Utility (unclipped)]]))</f>
        <v>0.1</v>
      </c>
      <c r="M155" s="25">
        <v>0</v>
      </c>
      <c r="N155" s="51">
        <v>0</v>
      </c>
      <c r="O155" s="51">
        <v>6</v>
      </c>
      <c r="P155" s="51">
        <v>0</v>
      </c>
      <c r="Q155" s="51">
        <v>0</v>
      </c>
      <c r="R155" s="52" t="s">
        <v>706</v>
      </c>
      <c r="S155" s="51">
        <v>16</v>
      </c>
      <c r="T155" s="52" t="s">
        <v>707</v>
      </c>
      <c r="U155" s="51">
        <v>15</v>
      </c>
      <c r="V155" s="25">
        <f>parameters!$J$4*Table1[[#This Row],[Mitigations Utility]] + parameters!$J$5*Table1[[#This Row],[Detections Utility]]</f>
        <v>0.32380952380952382</v>
      </c>
      <c r="W155">
        <f>SUM(Table1[[#This Row],[Num. 800-53 (r5)]],Table1[[#This Row],[Num. CIS Controls]])</f>
        <v>31</v>
      </c>
      <c r="X155">
        <f>(Table1[[#This Row],[Total Mitigations]]-parameters!$D$2)/(parameters!$D$3-parameters!$D$2)</f>
        <v>0.5636363636363636</v>
      </c>
      <c r="Y155">
        <f>IF(Table1[[#This Row],[Mitigations Utility (unclipped)]]&gt;1,1, IF(Table1[[#This Row],[Mitigations Utility (unclipped)]]&lt;0,0, Table1[[#This Row],[Mitigations Utility (unclipped)]]) )</f>
        <v>0.5636363636363636</v>
      </c>
      <c r="Z155">
        <f>SUM(Table1[[#This Row],[Num. CAR]:[Num. Splunk]])</f>
        <v>6</v>
      </c>
      <c r="AA155">
        <f>(Table1[[#This Row],[Total Detections]]-parameters!$D$4)/(parameters!$D$5-parameters!$D$4)</f>
        <v>0.06</v>
      </c>
      <c r="AB155">
        <f>IF(Table1[[#This Row],[Detections Utility (unclipped)]]&gt;1,1, IF(Table1[[#This Row],[Detections Utility (unclipped)]]&lt;0,0, Table1[[#This Row],[Detections Utility (unclipped)]]) )</f>
        <v>0.06</v>
      </c>
      <c r="AC155" s="29" t="s">
        <v>639</v>
      </c>
      <c r="AD155" s="25" t="str" cm="1">
        <f t="array" ref="AD155">IF(SUMPRODUCT(--(NOT(ISERR(SEARCH({"Process","Command","Script","WMI","Module","Pipe","Service"},AC155)))))&gt;0,"1","0")</f>
        <v>1</v>
      </c>
      <c r="AE155" s="25">
        <f>IF(AD155="1",'TOP 10 TECHNIQUES'!C$15,0)</f>
        <v>0.19800000000000001</v>
      </c>
      <c r="AF155" s="25" t="str" cm="1">
        <f t="array" ref="AF155">IF(SUMPRODUCT(--(NOT(ISERR(SEARCH({"Network","Firewall"},AC155)))))&gt;0,"1","0")</f>
        <v>0</v>
      </c>
      <c r="AG155" s="25">
        <f>IF(AF155="1",'TOP 10 TECHNIQUES'!C$16,0)</f>
        <v>0</v>
      </c>
      <c r="AH155" s="25" t="str" cm="1">
        <f t="array" ref="AH155">IF(SUMPRODUCT(--(NOT(ISERR(SEARCH({"File","Group","Logon","Schedule","User","Registry","Active","Application"},AC155)))))&gt;0,"1","0")</f>
        <v>1</v>
      </c>
      <c r="AI155" s="25">
        <f>IF(AH155="1",'TOP 10 TECHNIQUES'!C$17,0)</f>
        <v>0.13200000000000001</v>
      </c>
      <c r="AJ155" s="25" t="str" cm="1">
        <f t="array" ref="AJ155">IF(SUMPRODUCT(--(NOT(ISERR(SEARCH({"Cloud","Cluster","Container","Image","Instance","Pod","Snapshot","Volume"},AC155)))))&gt;0,"1","0")</f>
        <v>0</v>
      </c>
      <c r="AK155" s="25">
        <f>IF(AJ155="1",'TOP 10 TECHNIQUES'!C$18,0)</f>
        <v>0</v>
      </c>
      <c r="AL155" s="25" t="str" cm="1">
        <f t="array" ref="AL155">IF(SUMPRODUCT(--(NOT(ISERR(SEARCH({"Drive","Firmware","Host","Kernel"},AC155)))))&gt;0,"1","0")</f>
        <v>0</v>
      </c>
      <c r="AM155" s="25">
        <f>IF(AL155="1",'TOP 10 TECHNIQUES'!C$19,0)</f>
        <v>0</v>
      </c>
      <c r="AN155" s="52">
        <v>1</v>
      </c>
      <c r="AO155" s="51">
        <v>1</v>
      </c>
      <c r="AP155" s="25">
        <f>parameters!$J$21*Table1[[#This Row],[TAT Utility]]+parameters!$J$22*Table1[[#This Row],[Count Utility]]</f>
        <v>8.9700000000000002E-2</v>
      </c>
      <c r="AQ155" s="25">
        <f>(Table1[[#This Row],[Total Top Att&amp;ck Score ]]-parameters!$D$19)/(parameters!$D$20-parameters!$D$19)</f>
        <v>0.18788888888888891</v>
      </c>
      <c r="AR155" s="25">
        <f>IF(Table1[[#This Row],[TAT Utility (unclipped)]]&gt;1,1, IF(Table1[[#This Row],[TAT Utility (unclipped)]]&lt;0,0, Table1[[#This Row],[TAT Utility (unclipped)]]) )</f>
        <v>0.18788888888888891</v>
      </c>
      <c r="AS155" s="25">
        <f>(Table1[[#This Row],[Ransomware (Total '# of ATT&amp;CK Observations)]]-parameters!$D$21)/(parameters!$D$22-parameters!$D$21)</f>
        <v>4.7619047619047616E-2</v>
      </c>
      <c r="AT155" s="25">
        <f>IF(Table1[[#This Row],[Count Utility (unclipped)]]&gt;1,1, IF(Table1[[#This Row],[Count Utility (unclipped)]]&lt;0,0, Table1[[#This Row],[Count Utility (unclipped)]]) )</f>
        <v>4.7619047619047616E-2</v>
      </c>
      <c r="AU1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6" spans="1:47" ht="32" x14ac:dyDescent="0.2">
      <c r="A156" s="25">
        <f>parameters!$J$21*Table1[[#This Row],[TAT Utility]]+parameters!$J$22*Table1[[#This Row],[Count Utility]]</f>
        <v>8.9700000000000002E-2</v>
      </c>
      <c r="B156" s="25">
        <f t="shared" si="2"/>
        <v>0.56366666666666665</v>
      </c>
      <c r="C156" s="25" t="s">
        <v>708</v>
      </c>
      <c r="D156" s="25" t="s">
        <v>353</v>
      </c>
      <c r="E156" s="25" t="s">
        <v>709</v>
      </c>
      <c r="F156" s="51">
        <v>1</v>
      </c>
      <c r="G156" s="51">
        <v>1</v>
      </c>
      <c r="H156" s="25">
        <f>parameters!$J$10*Table1[[#This Row],[Before Utility]]+parameters!$J$11*Table1[[#This Row],[After Utility]]</f>
        <v>0.1</v>
      </c>
      <c r="I156">
        <f>(Table1[[#This Row],[Num. TID Before]]-parameters!$D$8)/(parameters!$D$9-parameters!$D$8)</f>
        <v>0.1</v>
      </c>
      <c r="J156">
        <f>IF(Table1[[#This Row],[Before Utility (unclipped)]]&gt;1,1, IF(Table1[[#This Row],[Before Utility (unclipped)]]&lt;0,0, Table1[[#This Row],[Before Utility (unclipped)]]))</f>
        <v>0.1</v>
      </c>
      <c r="K156">
        <f>(Table1[[#This Row],[Num. TID After]]-parameters!$D$10)/(parameters!$D$11-parameters!$D$10)</f>
        <v>0.1</v>
      </c>
      <c r="L156">
        <f>IF(Table1[[#This Row],[After Utility (unclipped)]]&gt;1,1, IF(Table1[[#This Row],[After Utility (unclipped)]]&lt;0,0, Table1[[#This Row],[After Utility (unclipped)]]))</f>
        <v>0.1</v>
      </c>
      <c r="M156" s="25">
        <v>0</v>
      </c>
      <c r="N156" s="51">
        <v>5</v>
      </c>
      <c r="O156" s="51">
        <v>1</v>
      </c>
      <c r="P156" s="51">
        <v>3</v>
      </c>
      <c r="Q156" s="51">
        <v>1</v>
      </c>
      <c r="R156" s="52" t="s">
        <v>710</v>
      </c>
      <c r="S156" s="51">
        <v>10</v>
      </c>
      <c r="T156" s="51" t="s">
        <v>711</v>
      </c>
      <c r="U156" s="51">
        <v>19</v>
      </c>
      <c r="V156" s="25">
        <f>parameters!$J$4*Table1[[#This Row],[Mitigations Utility]] + parameters!$J$5*Table1[[#This Row],[Detections Utility]]</f>
        <v>0.32380952380952377</v>
      </c>
      <c r="W156">
        <f>SUM(Table1[[#This Row],[Num. 800-53 (r5)]],Table1[[#This Row],[Num. CIS Controls]])</f>
        <v>29</v>
      </c>
      <c r="X156">
        <f>(Table1[[#This Row],[Total Mitigations]]-parameters!$D$2)/(parameters!$D$3-parameters!$D$2)</f>
        <v>0.52727272727272723</v>
      </c>
      <c r="Y156">
        <f>IF(Table1[[#This Row],[Mitigations Utility (unclipped)]]&gt;1,1, IF(Table1[[#This Row],[Mitigations Utility (unclipped)]]&lt;0,0, Table1[[#This Row],[Mitigations Utility (unclipped)]]) )</f>
        <v>0.52727272727272723</v>
      </c>
      <c r="Z156">
        <f>SUM(Table1[[#This Row],[Num. CAR]:[Num. Splunk]])</f>
        <v>10</v>
      </c>
      <c r="AA156">
        <f>(Table1[[#This Row],[Total Detections]]-parameters!$D$4)/(parameters!$D$5-parameters!$D$4)</f>
        <v>0.1</v>
      </c>
      <c r="AB156">
        <f>IF(Table1[[#This Row],[Detections Utility (unclipped)]]&gt;1,1, IF(Table1[[#This Row],[Detections Utility (unclipped)]]&lt;0,0, Table1[[#This Row],[Detections Utility (unclipped)]]) )</f>
        <v>0.1</v>
      </c>
      <c r="AC156" s="29" t="s">
        <v>621</v>
      </c>
      <c r="AD156" s="25" t="str" cm="1">
        <f t="array" ref="AD156">IF(SUMPRODUCT(--(NOT(ISERR(SEARCH({"Process","Command","Script","WMI","Module","Pipe","Service"},AC156)))))&gt;0,"1","0")</f>
        <v>1</v>
      </c>
      <c r="AE156" s="25">
        <f>IF(AD156="1",'TOP 10 TECHNIQUES'!C$15,0)</f>
        <v>0.19800000000000001</v>
      </c>
      <c r="AF156" s="25" t="str" cm="1">
        <f t="array" ref="AF156">IF(SUMPRODUCT(--(NOT(ISERR(SEARCH({"Network","Firewall"},AC156)))))&gt;0,"1","0")</f>
        <v>0</v>
      </c>
      <c r="AG156" s="25">
        <f>IF(AF156="1",'TOP 10 TECHNIQUES'!C$16,0)</f>
        <v>0</v>
      </c>
      <c r="AH156" s="25" t="str" cm="1">
        <f t="array" ref="AH156">IF(SUMPRODUCT(--(NOT(ISERR(SEARCH({"File","Group","Logon","Schedule","User","Registry","Active","Application"},AC156)))))&gt;0,"1","0")</f>
        <v>1</v>
      </c>
      <c r="AI156" s="25">
        <f>IF(AH156="1",'TOP 10 TECHNIQUES'!C$17,0)</f>
        <v>0.13200000000000001</v>
      </c>
      <c r="AJ156" s="25" t="str" cm="1">
        <f t="array" ref="AJ156">IF(SUMPRODUCT(--(NOT(ISERR(SEARCH({"Cloud","Cluster","Container","Image","Instance","Pod","Snapshot","Volume"},AC156)))))&gt;0,"1","0")</f>
        <v>0</v>
      </c>
      <c r="AK156" s="25">
        <f>IF(AJ156="1",'TOP 10 TECHNIQUES'!C$18,0)</f>
        <v>0</v>
      </c>
      <c r="AL156" s="25" t="str" cm="1">
        <f t="array" ref="AL156">IF(SUMPRODUCT(--(NOT(ISERR(SEARCH({"Drive","Firmware","Host","Kernel"},AC156)))))&gt;0,"1","0")</f>
        <v>0</v>
      </c>
      <c r="AM156" s="25">
        <f>IF(AL156="1",'TOP 10 TECHNIQUES'!C$19,0)</f>
        <v>0</v>
      </c>
      <c r="AN156" s="60">
        <v>1</v>
      </c>
      <c r="AO156" s="51">
        <v>1</v>
      </c>
      <c r="AP156" s="25">
        <f>parameters!$J$21*Table1[[#This Row],[TAT Utility]]+parameters!$J$22*Table1[[#This Row],[Count Utility]]</f>
        <v>8.9700000000000002E-2</v>
      </c>
      <c r="AQ156" s="25">
        <f>(Table1[[#This Row],[Total Top Att&amp;ck Score ]]-parameters!$D$19)/(parameters!$D$20-parameters!$D$19)</f>
        <v>0.18788888888888888</v>
      </c>
      <c r="AR156" s="25">
        <f>IF(Table1[[#This Row],[TAT Utility (unclipped)]]&gt;1,1, IF(Table1[[#This Row],[TAT Utility (unclipped)]]&lt;0,0, Table1[[#This Row],[TAT Utility (unclipped)]]) )</f>
        <v>0.18788888888888888</v>
      </c>
      <c r="AS156" s="25">
        <f>(Table1[[#This Row],[Ransomware (Total '# of ATT&amp;CK Observations)]]-parameters!$D$21)/(parameters!$D$22-parameters!$D$21)</f>
        <v>4.7619047619047616E-2</v>
      </c>
      <c r="AT156" s="25">
        <f>IF(Table1[[#This Row],[Count Utility (unclipped)]]&gt;1,1, IF(Table1[[#This Row],[Count Utility (unclipped)]]&lt;0,0, Table1[[#This Row],[Count Utility (unclipped)]]) )</f>
        <v>4.7619047619047616E-2</v>
      </c>
      <c r="AU1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7" spans="1:47" ht="48" x14ac:dyDescent="0.2">
      <c r="A157" s="25">
        <f>parameters!$J$21*Table1[[#This Row],[TAT Utility]]+parameters!$J$22*Table1[[#This Row],[Count Utility]]</f>
        <v>8.9066666666666683E-2</v>
      </c>
      <c r="B157" s="25">
        <f t="shared" si="2"/>
        <v>0.55733333333333346</v>
      </c>
      <c r="C157" s="25" t="s">
        <v>712</v>
      </c>
      <c r="D157" s="25" t="s">
        <v>202</v>
      </c>
      <c r="E157" s="25" t="s">
        <v>713</v>
      </c>
      <c r="F157" s="51">
        <v>1</v>
      </c>
      <c r="G157" s="51">
        <v>1</v>
      </c>
      <c r="H157" s="25">
        <f>parameters!$J$10*Table1[[#This Row],[Before Utility]]+parameters!$J$11*Table1[[#This Row],[After Utility]]</f>
        <v>0.1</v>
      </c>
      <c r="I157">
        <f>(Table1[[#This Row],[Num. TID Before]]-parameters!$D$8)/(parameters!$D$9-parameters!$D$8)</f>
        <v>0.1</v>
      </c>
      <c r="J157">
        <f>IF(Table1[[#This Row],[Before Utility (unclipped)]]&gt;1,1, IF(Table1[[#This Row],[Before Utility (unclipped)]]&lt;0,0, Table1[[#This Row],[Before Utility (unclipped)]]))</f>
        <v>0.1</v>
      </c>
      <c r="K157">
        <f>(Table1[[#This Row],[Num. TID After]]-parameters!$D$10)/(parameters!$D$11-parameters!$D$10)</f>
        <v>0.1</v>
      </c>
      <c r="L157">
        <f>IF(Table1[[#This Row],[After Utility (unclipped)]]&gt;1,1, IF(Table1[[#This Row],[After Utility (unclipped)]]&lt;0,0, Table1[[#This Row],[After Utility (unclipped)]]))</f>
        <v>0.1</v>
      </c>
      <c r="M157" s="25">
        <v>0</v>
      </c>
      <c r="N157" s="51">
        <v>0</v>
      </c>
      <c r="O157" s="51">
        <v>0</v>
      </c>
      <c r="P157" s="51">
        <v>3</v>
      </c>
      <c r="Q157" s="51">
        <v>0</v>
      </c>
      <c r="R157" s="52" t="s">
        <v>714</v>
      </c>
      <c r="S157" s="51">
        <v>14</v>
      </c>
      <c r="T157" s="52" t="s">
        <v>715</v>
      </c>
      <c r="U157" s="51">
        <v>18</v>
      </c>
      <c r="V157" s="25">
        <f>parameters!$J$4*Table1[[#This Row],[Mitigations Utility]] + parameters!$J$5*Table1[[#This Row],[Detections Utility]]</f>
        <v>0.31904761904761908</v>
      </c>
      <c r="W157">
        <f>SUM(Table1[[#This Row],[Num. 800-53 (r5)]],Table1[[#This Row],[Num. CIS Controls]])</f>
        <v>32</v>
      </c>
      <c r="X157">
        <f>(Table1[[#This Row],[Total Mitigations]]-parameters!$D$2)/(parameters!$D$3-parameters!$D$2)</f>
        <v>0.58181818181818179</v>
      </c>
      <c r="Y157">
        <f>IF(Table1[[#This Row],[Mitigations Utility (unclipped)]]&gt;1,1, IF(Table1[[#This Row],[Mitigations Utility (unclipped)]]&lt;0,0, Table1[[#This Row],[Mitigations Utility (unclipped)]]) )</f>
        <v>0.58181818181818179</v>
      </c>
      <c r="Z157">
        <f>SUM(Table1[[#This Row],[Num. CAR]:[Num. Splunk]])</f>
        <v>3</v>
      </c>
      <c r="AA157">
        <f>(Table1[[#This Row],[Total Detections]]-parameters!$D$4)/(parameters!$D$5-parameters!$D$4)</f>
        <v>0.03</v>
      </c>
      <c r="AB157">
        <f>IF(Table1[[#This Row],[Detections Utility (unclipped)]]&gt;1,1, IF(Table1[[#This Row],[Detections Utility (unclipped)]]&lt;0,0, Table1[[#This Row],[Detections Utility (unclipped)]]) )</f>
        <v>0.03</v>
      </c>
      <c r="AC157" s="29" t="s">
        <v>716</v>
      </c>
      <c r="AD157" s="25" t="str" cm="1">
        <f t="array" ref="AD157">IF(SUMPRODUCT(--(NOT(ISERR(SEARCH({"Process","Command","Script","WMI","Module","Pipe","Service"},AC157)))))&gt;0,"1","0")</f>
        <v>1</v>
      </c>
      <c r="AE157" s="25">
        <f>IF(AD157="1",'TOP 10 TECHNIQUES'!C$15,0)</f>
        <v>0.19800000000000001</v>
      </c>
      <c r="AF157" s="25" t="str" cm="1">
        <f t="array" ref="AF157">IF(SUMPRODUCT(--(NOT(ISERR(SEARCH({"Network","Firewall"},AC157)))))&gt;0,"1","0")</f>
        <v>0</v>
      </c>
      <c r="AG157" s="25">
        <f>IF(AF157="1",'TOP 10 TECHNIQUES'!C$16,0)</f>
        <v>0</v>
      </c>
      <c r="AH157" s="25" t="str" cm="1">
        <f t="array" ref="AH157">IF(SUMPRODUCT(--(NOT(ISERR(SEARCH({"File","Group","Logon","Schedule","User","Registry","Active","Application"},AC157)))))&gt;0,"1","0")</f>
        <v>1</v>
      </c>
      <c r="AI157" s="25">
        <f>IF(AH157="1",'TOP 10 TECHNIQUES'!C$17,0)</f>
        <v>0.13200000000000001</v>
      </c>
      <c r="AJ157" s="25" t="str" cm="1">
        <f t="array" ref="AJ157">IF(SUMPRODUCT(--(NOT(ISERR(SEARCH({"Cloud","Cluster","Container","Image","Instance","Pod","Snapshot","Volume"},AC157)))))&gt;0,"1","0")</f>
        <v>0</v>
      </c>
      <c r="AK157" s="25">
        <f>IF(AJ157="1",'TOP 10 TECHNIQUES'!C$18,0)</f>
        <v>0</v>
      </c>
      <c r="AL157" s="25" t="str" cm="1">
        <f t="array" ref="AL157">IF(SUMPRODUCT(--(NOT(ISERR(SEARCH({"Drive","Firmware","Host","Kernel"},AC157)))))&gt;0,"1","0")</f>
        <v>0</v>
      </c>
      <c r="AM157" s="25">
        <f>IF(AL157="1",'TOP 10 TECHNIQUES'!C$19,0)</f>
        <v>0</v>
      </c>
      <c r="AN157" s="52">
        <v>1</v>
      </c>
      <c r="AO157" s="51">
        <v>1</v>
      </c>
      <c r="AP157" s="25">
        <f>parameters!$J$21*Table1[[#This Row],[TAT Utility]]+parameters!$J$22*Table1[[#This Row],[Count Utility]]</f>
        <v>8.9066666666666683E-2</v>
      </c>
      <c r="AQ157" s="25">
        <f>(Table1[[#This Row],[Total Top Att&amp;ck Score ]]-parameters!$D$19)/(parameters!$D$20-parameters!$D$19)</f>
        <v>0.18577777777777782</v>
      </c>
      <c r="AR157" s="25">
        <f>IF(Table1[[#This Row],[TAT Utility (unclipped)]]&gt;1,1, IF(Table1[[#This Row],[TAT Utility (unclipped)]]&lt;0,0, Table1[[#This Row],[TAT Utility (unclipped)]]) )</f>
        <v>0.18577777777777782</v>
      </c>
      <c r="AS157" s="25">
        <f>(Table1[[#This Row],[Ransomware (Total '# of ATT&amp;CK Observations)]]-parameters!$D$21)/(parameters!$D$22-parameters!$D$21)</f>
        <v>4.7619047619047616E-2</v>
      </c>
      <c r="AT157" s="25">
        <f>IF(Table1[[#This Row],[Count Utility (unclipped)]]&gt;1,1, IF(Table1[[#This Row],[Count Utility (unclipped)]]&lt;0,0, Table1[[#This Row],[Count Utility (unclipped)]]) )</f>
        <v>4.7619047619047616E-2</v>
      </c>
      <c r="AU1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8" spans="1:47" x14ac:dyDescent="0.2">
      <c r="A158" s="25">
        <f>parameters!$J$21*Table1[[#This Row],[TAT Utility]]+parameters!$J$22*Table1[[#This Row],[Count Utility]]</f>
        <v>5.0201904761904767E-2</v>
      </c>
      <c r="B158" s="25">
        <f t="shared" si="2"/>
        <v>0.5020190476190477</v>
      </c>
      <c r="C158" s="25" t="s">
        <v>717</v>
      </c>
      <c r="D158" s="25" t="s">
        <v>348</v>
      </c>
      <c r="E158" s="25" t="s">
        <v>718</v>
      </c>
      <c r="F158" s="51">
        <v>1</v>
      </c>
      <c r="G158" s="51">
        <v>1</v>
      </c>
      <c r="H158" s="25">
        <f>parameters!$J$10*Table1[[#This Row],[Before Utility]]+parameters!$J$11*Table1[[#This Row],[After Utility]]</f>
        <v>0.1</v>
      </c>
      <c r="I158">
        <f>(Table1[[#This Row],[Num. TID Before]]-parameters!$D$8)/(parameters!$D$9-parameters!$D$8)</f>
        <v>0.1</v>
      </c>
      <c r="J158">
        <f>IF(Table1[[#This Row],[Before Utility (unclipped)]]&gt;1,1, IF(Table1[[#This Row],[Before Utility (unclipped)]]&lt;0,0, Table1[[#This Row],[Before Utility (unclipped)]]))</f>
        <v>0.1</v>
      </c>
      <c r="K158">
        <f>(Table1[[#This Row],[Num. TID After]]-parameters!$D$10)/(parameters!$D$11-parameters!$D$10)</f>
        <v>0.1</v>
      </c>
      <c r="L158">
        <f>IF(Table1[[#This Row],[After Utility (unclipped)]]&gt;1,1, IF(Table1[[#This Row],[After Utility (unclipped)]]&lt;0,0, Table1[[#This Row],[After Utility (unclipped)]]))</f>
        <v>0.1</v>
      </c>
      <c r="M158" s="25">
        <v>0</v>
      </c>
      <c r="N158" s="51">
        <v>0</v>
      </c>
      <c r="O158" s="51">
        <v>3</v>
      </c>
      <c r="P158" s="51">
        <v>0</v>
      </c>
      <c r="Q158" s="51">
        <v>0</v>
      </c>
      <c r="R158" s="52" t="s">
        <v>349</v>
      </c>
      <c r="S158" s="51">
        <v>9</v>
      </c>
      <c r="T158" s="52" t="s">
        <v>350</v>
      </c>
      <c r="U158" s="51">
        <v>23</v>
      </c>
      <c r="V158" s="25">
        <f>parameters!$J$4*Table1[[#This Row],[Mitigations Utility]] + parameters!$J$5*Table1[[#This Row],[Detections Utility]]</f>
        <v>0.31904761904761908</v>
      </c>
      <c r="W158">
        <f>SUM(Table1[[#This Row],[Num. 800-53 (r5)]],Table1[[#This Row],[Num. CIS Controls]])</f>
        <v>32</v>
      </c>
      <c r="X158">
        <f>(Table1[[#This Row],[Total Mitigations]]-parameters!$D$2)/(parameters!$D$3-parameters!$D$2)</f>
        <v>0.58181818181818179</v>
      </c>
      <c r="Y158">
        <f>IF(Table1[[#This Row],[Mitigations Utility (unclipped)]]&gt;1,1, IF(Table1[[#This Row],[Mitigations Utility (unclipped)]]&lt;0,0, Table1[[#This Row],[Mitigations Utility (unclipped)]]) )</f>
        <v>0.58181818181818179</v>
      </c>
      <c r="Z158">
        <f>SUM(Table1[[#This Row],[Num. CAR]:[Num. Splunk]])</f>
        <v>3</v>
      </c>
      <c r="AA158">
        <f>(Table1[[#This Row],[Total Detections]]-parameters!$D$4)/(parameters!$D$5-parameters!$D$4)</f>
        <v>0.03</v>
      </c>
      <c r="AB158">
        <f>IF(Table1[[#This Row],[Detections Utility (unclipped)]]&gt;1,1, IF(Table1[[#This Row],[Detections Utility (unclipped)]]&lt;0,0, Table1[[#This Row],[Detections Utility (unclipped)]]) )</f>
        <v>0.03</v>
      </c>
      <c r="AC158" s="29" t="s">
        <v>719</v>
      </c>
      <c r="AD158" s="25" t="str" cm="1">
        <f t="array" ref="AD158">IF(SUMPRODUCT(--(NOT(ISERR(SEARCH({"Process","Command","Script","WMI","Module","Pipe","Service"},AC158)))))&gt;0,"1","0")</f>
        <v>0</v>
      </c>
      <c r="AE158" s="25">
        <f>IF(AD158="1",'TOP 10 TECHNIQUES'!C$15,0)</f>
        <v>0</v>
      </c>
      <c r="AF158" s="25" t="str" cm="1">
        <f t="array" ref="AF158">IF(SUMPRODUCT(--(NOT(ISERR(SEARCH({"Network","Firewall"},AC158)))))&gt;0,"1","0")</f>
        <v>0</v>
      </c>
      <c r="AG158" s="25">
        <f>IF(AF158="1",'TOP 10 TECHNIQUES'!C$16,0)</f>
        <v>0</v>
      </c>
      <c r="AH158" s="25" t="str" cm="1">
        <f t="array" ref="AH158">IF(SUMPRODUCT(--(NOT(ISERR(SEARCH({"File","Group","Logon","Schedule","User","Registry","Active","Application"},AC158)))))&gt;0,"1","0")</f>
        <v>0</v>
      </c>
      <c r="AI158" s="25">
        <f>IF(AH158="1",'TOP 10 TECHNIQUES'!C$17,0)</f>
        <v>0</v>
      </c>
      <c r="AJ158" s="25" t="str" cm="1">
        <f t="array" ref="AJ158">IF(SUMPRODUCT(--(NOT(ISERR(SEARCH({"Cloud","Cluster","Container","Image","Instance","Pod","Snapshot","Volume"},AC158)))))&gt;0,"1","0")</f>
        <v>1</v>
      </c>
      <c r="AK158" s="25">
        <f>IF(AJ158="1",'TOP 10 TECHNIQUES'!C$18,0)</f>
        <v>0.19800000000000001</v>
      </c>
      <c r="AL158" s="25" t="str" cm="1">
        <f t="array" ref="AL158">IF(SUMPRODUCT(--(NOT(ISERR(SEARCH({"Drive","Firmware","Host","Kernel"},AC158)))))&gt;0,"1","0")</f>
        <v>0</v>
      </c>
      <c r="AM158" s="25">
        <f>IF(AL158="1",'TOP 10 TECHNIQUES'!C$19,0)</f>
        <v>0</v>
      </c>
      <c r="AN158" s="52">
        <v>0</v>
      </c>
      <c r="AO158" s="51">
        <v>0</v>
      </c>
      <c r="AP158" s="25">
        <f>parameters!$J$21*Table1[[#This Row],[TAT Utility]]+parameters!$J$22*Table1[[#This Row],[Count Utility]]</f>
        <v>5.0201904761904767E-2</v>
      </c>
      <c r="AQ158" s="25">
        <f>(Table1[[#This Row],[Total Top Att&amp;ck Score ]]-parameters!$D$19)/(parameters!$D$20-parameters!$D$19)</f>
        <v>0.16733968253968257</v>
      </c>
      <c r="AR158" s="25">
        <f>IF(Table1[[#This Row],[TAT Utility (unclipped)]]&gt;1,1, IF(Table1[[#This Row],[TAT Utility (unclipped)]]&lt;0,0, Table1[[#This Row],[TAT Utility (unclipped)]]) )</f>
        <v>0.16733968253968257</v>
      </c>
      <c r="AS158" s="25">
        <f>(Table1[[#This Row],[Ransomware (Total '# of ATT&amp;CK Observations)]]-parameters!$D$21)/(parameters!$D$22-parameters!$D$21)</f>
        <v>0</v>
      </c>
      <c r="AT158" s="25">
        <f>IF(Table1[[#This Row],[Count Utility (unclipped)]]&gt;1,1, IF(Table1[[#This Row],[Count Utility (unclipped)]]&lt;0,0, Table1[[#This Row],[Count Utility (unclipped)]]) )</f>
        <v>0</v>
      </c>
      <c r="AU1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9" spans="1:47" ht="32" x14ac:dyDescent="0.2">
      <c r="A159" s="25">
        <f>parameters!$J$21*Table1[[#This Row],[TAT Utility]]+parameters!$J$22*Table1[[#This Row],[Count Utility]]</f>
        <v>0.24963142857142856</v>
      </c>
      <c r="B159" s="25">
        <f t="shared" si="2"/>
        <v>0.49631428571428565</v>
      </c>
      <c r="C159" s="25" t="s">
        <v>720</v>
      </c>
      <c r="D159" s="25" t="s">
        <v>180</v>
      </c>
      <c r="E159" s="25" t="s">
        <v>721</v>
      </c>
      <c r="F159" s="51">
        <v>1</v>
      </c>
      <c r="G159" s="51">
        <v>1</v>
      </c>
      <c r="H159" s="25">
        <f>parameters!$J$10*Table1[[#This Row],[Before Utility]]+parameters!$J$11*Table1[[#This Row],[After Utility]]</f>
        <v>0.1</v>
      </c>
      <c r="I159">
        <f>(Table1[[#This Row],[Num. TID Before]]-parameters!$D$8)/(parameters!$D$9-parameters!$D$8)</f>
        <v>0.1</v>
      </c>
      <c r="J159">
        <f>IF(Table1[[#This Row],[Before Utility (unclipped)]]&gt;1,1, IF(Table1[[#This Row],[Before Utility (unclipped)]]&lt;0,0, Table1[[#This Row],[Before Utility (unclipped)]]))</f>
        <v>0.1</v>
      </c>
      <c r="K159">
        <f>(Table1[[#This Row],[Num. TID After]]-parameters!$D$10)/(parameters!$D$11-parameters!$D$10)</f>
        <v>0.1</v>
      </c>
      <c r="L159">
        <f>IF(Table1[[#This Row],[After Utility (unclipped)]]&gt;1,1, IF(Table1[[#This Row],[After Utility (unclipped)]]&lt;0,0, Table1[[#This Row],[After Utility (unclipped)]]))</f>
        <v>0.1</v>
      </c>
      <c r="M159" s="25">
        <v>0</v>
      </c>
      <c r="N159" s="51">
        <v>1</v>
      </c>
      <c r="O159" s="51">
        <v>28</v>
      </c>
      <c r="P159" s="51">
        <v>0</v>
      </c>
      <c r="Q159" s="51">
        <v>3</v>
      </c>
      <c r="R159" s="52" t="s">
        <v>722</v>
      </c>
      <c r="S159" s="51">
        <v>5</v>
      </c>
      <c r="T159" s="52" t="s">
        <v>723</v>
      </c>
      <c r="U159" s="51">
        <v>12</v>
      </c>
      <c r="V159" s="25">
        <f>parameters!$J$4*Table1[[#This Row],[Mitigations Utility]] + parameters!$J$5*Table1[[#This Row],[Detections Utility]]</f>
        <v>0.31428571428571428</v>
      </c>
      <c r="W159">
        <f>SUM(Table1[[#This Row],[Num. 800-53 (r5)]],Table1[[#This Row],[Num. CIS Controls]])</f>
        <v>17</v>
      </c>
      <c r="X159">
        <f>(Table1[[#This Row],[Total Mitigations]]-parameters!$D$2)/(parameters!$D$3-parameters!$D$2)</f>
        <v>0.30909090909090908</v>
      </c>
      <c r="Y159">
        <f>IF(Table1[[#This Row],[Mitigations Utility (unclipped)]]&gt;1,1, IF(Table1[[#This Row],[Mitigations Utility (unclipped)]]&lt;0,0, Table1[[#This Row],[Mitigations Utility (unclipped)]]) )</f>
        <v>0.30909090909090908</v>
      </c>
      <c r="Z159">
        <f>SUM(Table1[[#This Row],[Num. CAR]:[Num. Splunk]])</f>
        <v>32</v>
      </c>
      <c r="AA159">
        <f>(Table1[[#This Row],[Total Detections]]-parameters!$D$4)/(parameters!$D$5-parameters!$D$4)</f>
        <v>0.32</v>
      </c>
      <c r="AB159">
        <f>IF(Table1[[#This Row],[Detections Utility (unclipped)]]&gt;1,1, IF(Table1[[#This Row],[Detections Utility (unclipped)]]&lt;0,0, Table1[[#This Row],[Detections Utility (unclipped)]]) )</f>
        <v>0.32</v>
      </c>
      <c r="AC159" s="29" t="s">
        <v>724</v>
      </c>
      <c r="AD159" s="25" t="str" cm="1">
        <f t="array" ref="AD159">IF(SUMPRODUCT(--(NOT(ISERR(SEARCH({"Process","Command","Script","WMI","Module","Pipe","Service"},AC159)))))&gt;0,"1","0")</f>
        <v>1</v>
      </c>
      <c r="AE159" s="25">
        <f>IF(AD159="1",'TOP 10 TECHNIQUES'!C$15,0)</f>
        <v>0.19800000000000001</v>
      </c>
      <c r="AF159" s="25" t="str" cm="1">
        <f t="array" ref="AF159">IF(SUMPRODUCT(--(NOT(ISERR(SEARCH({"Network","Firewall"},AC159)))))&gt;0,"1","0")</f>
        <v>0</v>
      </c>
      <c r="AG159" s="25">
        <f>IF(AF159="1",'TOP 10 TECHNIQUES'!C$16,0)</f>
        <v>0</v>
      </c>
      <c r="AH159" s="25" t="str" cm="1">
        <f t="array" ref="AH159">IF(SUMPRODUCT(--(NOT(ISERR(SEARCH({"File","Group","Logon","Schedule","User","Registry","Active","Application"},AC159)))))&gt;0,"1","0")</f>
        <v>0</v>
      </c>
      <c r="AI159" s="25">
        <f>IF(AH159="1",'TOP 10 TECHNIQUES'!C$17,0)</f>
        <v>0</v>
      </c>
      <c r="AJ159" s="25" t="str" cm="1">
        <f t="array" ref="AJ159">IF(SUMPRODUCT(--(NOT(ISERR(SEARCH({"Cloud","Cluster","Container","Image","Instance","Pod","Snapshot","Volume"},AC159)))))&gt;0,"1","0")</f>
        <v>0</v>
      </c>
      <c r="AK159" s="25">
        <f>IF(AJ159="1",'TOP 10 TECHNIQUES'!C$18,0)</f>
        <v>0</v>
      </c>
      <c r="AL159" s="25" t="str" cm="1">
        <f t="array" ref="AL159">IF(SUMPRODUCT(--(NOT(ISERR(SEARCH({"Drive","Firmware","Host","Kernel"},AC159)))))&gt;0,"1","0")</f>
        <v>0</v>
      </c>
      <c r="AM159" s="25">
        <f>IF(AL159="1",'TOP 10 TECHNIQUES'!C$19,0)</f>
        <v>0</v>
      </c>
      <c r="AN159" s="52">
        <v>6</v>
      </c>
      <c r="AO159" s="51">
        <v>1</v>
      </c>
      <c r="AP159" s="25">
        <f>parameters!$J$21*Table1[[#This Row],[TAT Utility]]+parameters!$J$22*Table1[[#This Row],[Count Utility]]</f>
        <v>0.24963142857142856</v>
      </c>
      <c r="AQ159" s="25">
        <f>(Table1[[#This Row],[Total Top Att&amp;ck Score ]]-parameters!$D$19)/(parameters!$D$20-parameters!$D$19)</f>
        <v>0.16543809523809522</v>
      </c>
      <c r="AR159" s="25">
        <f>IF(Table1[[#This Row],[TAT Utility (unclipped)]]&gt;1,1, IF(Table1[[#This Row],[TAT Utility (unclipped)]]&lt;0,0, Table1[[#This Row],[TAT Utility (unclipped)]]) )</f>
        <v>0.16543809523809522</v>
      </c>
      <c r="AS159" s="25">
        <f>(Table1[[#This Row],[Ransomware (Total '# of ATT&amp;CK Observations)]]-parameters!$D$21)/(parameters!$D$22-parameters!$D$21)</f>
        <v>0.2857142857142857</v>
      </c>
      <c r="AT159" s="25">
        <f>IF(Table1[[#This Row],[Count Utility (unclipped)]]&gt;1,1, IF(Table1[[#This Row],[Count Utility (unclipped)]]&lt;0,0, Table1[[#This Row],[Count Utility (unclipped)]]) )</f>
        <v>0.2857142857142857</v>
      </c>
      <c r="AU1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0" spans="1:47" ht="32" x14ac:dyDescent="0.2">
      <c r="A160" s="25">
        <f>parameters!$J$21*Table1[[#This Row],[TAT Utility]]+parameters!$J$22*Table1[[#This Row],[Count Utility]]</f>
        <v>5.5100000000000003E-2</v>
      </c>
      <c r="B160" s="25">
        <f t="shared" si="2"/>
        <v>0.55100000000000005</v>
      </c>
      <c r="C160" s="25" t="s">
        <v>725</v>
      </c>
      <c r="D160" s="25" t="s">
        <v>435</v>
      </c>
      <c r="E160" s="25" t="s">
        <v>726</v>
      </c>
      <c r="F160" s="51">
        <v>1</v>
      </c>
      <c r="G160" s="51">
        <v>1</v>
      </c>
      <c r="H160" s="25">
        <f>parameters!$J$10*Table1[[#This Row],[Before Utility]]+parameters!$J$11*Table1[[#This Row],[After Utility]]</f>
        <v>0.1</v>
      </c>
      <c r="I160">
        <f>(Table1[[#This Row],[Num. TID Before]]-parameters!$D$8)/(parameters!$D$9-parameters!$D$8)</f>
        <v>0.1</v>
      </c>
      <c r="J160">
        <f>IF(Table1[[#This Row],[Before Utility (unclipped)]]&gt;1,1, IF(Table1[[#This Row],[Before Utility (unclipped)]]&lt;0,0, Table1[[#This Row],[Before Utility (unclipped)]]))</f>
        <v>0.1</v>
      </c>
      <c r="K160">
        <f>(Table1[[#This Row],[Num. TID After]]-parameters!$D$10)/(parameters!$D$11-parameters!$D$10)</f>
        <v>0.1</v>
      </c>
      <c r="L160">
        <f>IF(Table1[[#This Row],[After Utility (unclipped)]]&gt;1,1, IF(Table1[[#This Row],[After Utility (unclipped)]]&lt;0,0, Table1[[#This Row],[After Utility (unclipped)]]))</f>
        <v>0.1</v>
      </c>
      <c r="M160" s="25">
        <v>0</v>
      </c>
      <c r="N160" s="51">
        <v>0</v>
      </c>
      <c r="O160" s="51">
        <v>0</v>
      </c>
      <c r="P160" s="51">
        <v>0</v>
      </c>
      <c r="Q160" s="51">
        <v>0</v>
      </c>
      <c r="R160" s="52" t="s">
        <v>436</v>
      </c>
      <c r="S160" s="51">
        <v>10</v>
      </c>
      <c r="T160" s="51" t="s">
        <v>437</v>
      </c>
      <c r="U160" s="51">
        <v>23</v>
      </c>
      <c r="V160" s="25">
        <f>parameters!$J$4*Table1[[#This Row],[Mitigations Utility]] + parameters!$J$5*Table1[[#This Row],[Detections Utility]]</f>
        <v>0.31428571428571428</v>
      </c>
      <c r="W160">
        <f>SUM(Table1[[#This Row],[Num. 800-53 (r5)]],Table1[[#This Row],[Num. CIS Controls]])</f>
        <v>33</v>
      </c>
      <c r="X160">
        <f>(Table1[[#This Row],[Total Mitigations]]-parameters!$D$2)/(parameters!$D$3-parameters!$D$2)</f>
        <v>0.6</v>
      </c>
      <c r="Y160">
        <f>IF(Table1[[#This Row],[Mitigations Utility (unclipped)]]&gt;1,1, IF(Table1[[#This Row],[Mitigations Utility (unclipped)]]&lt;0,0, Table1[[#This Row],[Mitigations Utility (unclipped)]]) )</f>
        <v>0.6</v>
      </c>
      <c r="Z160">
        <f>SUM(Table1[[#This Row],[Num. CAR]:[Num. Splunk]])</f>
        <v>0</v>
      </c>
      <c r="AA160">
        <f>(Table1[[#This Row],[Total Detections]]-parameters!$D$4)/(parameters!$D$5-parameters!$D$4)</f>
        <v>0</v>
      </c>
      <c r="AB160">
        <f>IF(Table1[[#This Row],[Detections Utility (unclipped)]]&gt;1,1, IF(Table1[[#This Row],[Detections Utility (unclipped)]]&lt;0,0, Table1[[#This Row],[Detections Utility (unclipped)]]) )</f>
        <v>0</v>
      </c>
      <c r="AC160" s="29" t="s">
        <v>595</v>
      </c>
      <c r="AD160" s="25" t="str" cm="1">
        <f t="array" ref="AD160">IF(SUMPRODUCT(--(NOT(ISERR(SEARCH({"Process","Command","Script","WMI","Module","Pipe","Service"},AC160)))))&gt;0,"1","0")</f>
        <v>1</v>
      </c>
      <c r="AE160" s="25">
        <f>IF(AD160="1",'TOP 10 TECHNIQUES'!C$15,0)</f>
        <v>0.19800000000000001</v>
      </c>
      <c r="AF160" s="25" t="str" cm="1">
        <f t="array" ref="AF160">IF(SUMPRODUCT(--(NOT(ISERR(SEARCH({"Network","Firewall"},AC160)))))&gt;0,"1","0")</f>
        <v>0</v>
      </c>
      <c r="AG160" s="25">
        <f>IF(AF160="1",'TOP 10 TECHNIQUES'!C$16,0)</f>
        <v>0</v>
      </c>
      <c r="AH160" s="25" t="str" cm="1">
        <f t="array" ref="AH160">IF(SUMPRODUCT(--(NOT(ISERR(SEARCH({"File","Group","Logon","Schedule","User","Registry","Active","Application"},AC160)))))&gt;0,"1","0")</f>
        <v>1</v>
      </c>
      <c r="AI160" s="25">
        <f>IF(AH160="1",'TOP 10 TECHNIQUES'!C$17,0)</f>
        <v>0.13200000000000001</v>
      </c>
      <c r="AJ160" s="25" t="str" cm="1">
        <f t="array" ref="AJ160">IF(SUMPRODUCT(--(NOT(ISERR(SEARCH({"Cloud","Cluster","Container","Image","Instance","Pod","Snapshot","Volume"},AC160)))))&gt;0,"1","0")</f>
        <v>0</v>
      </c>
      <c r="AK160" s="25">
        <f>IF(AJ160="1",'TOP 10 TECHNIQUES'!C$18,0)</f>
        <v>0</v>
      </c>
      <c r="AL160" s="25" t="str" cm="1">
        <f t="array" ref="AL160">IF(SUMPRODUCT(--(NOT(ISERR(SEARCH({"Drive","Firmware","Host","Kernel"},AC160)))))&gt;0,"1","0")</f>
        <v>1</v>
      </c>
      <c r="AM160" s="25">
        <f>IF(AL160="1",'TOP 10 TECHNIQUES'!C$19,0)</f>
        <v>0</v>
      </c>
      <c r="AN160" s="59">
        <v>0</v>
      </c>
      <c r="AO160" s="51">
        <v>0</v>
      </c>
      <c r="AP160" s="25">
        <f>parameters!$J$21*Table1[[#This Row],[TAT Utility]]+parameters!$J$22*Table1[[#This Row],[Count Utility]]</f>
        <v>5.5100000000000003E-2</v>
      </c>
      <c r="AQ160" s="25">
        <f>(Table1[[#This Row],[Total Top Att&amp;ck Score ]]-parameters!$D$19)/(parameters!$D$20-parameters!$D$19)</f>
        <v>0.18366666666666667</v>
      </c>
      <c r="AR160" s="25">
        <f>IF(Table1[[#This Row],[TAT Utility (unclipped)]]&gt;1,1, IF(Table1[[#This Row],[TAT Utility (unclipped)]]&lt;0,0, Table1[[#This Row],[TAT Utility (unclipped)]]) )</f>
        <v>0.18366666666666667</v>
      </c>
      <c r="AS160" s="25">
        <f>(Table1[[#This Row],[Ransomware (Total '# of ATT&amp;CK Observations)]]-parameters!$D$21)/(parameters!$D$22-parameters!$D$21)</f>
        <v>0</v>
      </c>
      <c r="AT160" s="25">
        <f>IF(Table1[[#This Row],[Count Utility (unclipped)]]&gt;1,1, IF(Table1[[#This Row],[Count Utility (unclipped)]]&lt;0,0, Table1[[#This Row],[Count Utility (unclipped)]]) )</f>
        <v>0</v>
      </c>
      <c r="AU1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1" spans="1:47" ht="32" x14ac:dyDescent="0.2">
      <c r="A161" s="25">
        <f>parameters!$J$21*Table1[[#This Row],[TAT Utility]]+parameters!$J$22*Table1[[#This Row],[Count Utility]]</f>
        <v>4.9631428571428562E-2</v>
      </c>
      <c r="B161" s="25">
        <f t="shared" si="2"/>
        <v>0.49631428571428565</v>
      </c>
      <c r="C161" s="25" t="s">
        <v>727</v>
      </c>
      <c r="D161" s="25" t="s">
        <v>165</v>
      </c>
      <c r="E161" s="25" t="s">
        <v>728</v>
      </c>
      <c r="F161" s="51">
        <v>1</v>
      </c>
      <c r="G161" s="51">
        <v>1</v>
      </c>
      <c r="H161" s="25">
        <f>parameters!$J$10*Table1[[#This Row],[Before Utility]]+parameters!$J$11*Table1[[#This Row],[After Utility]]</f>
        <v>0.1</v>
      </c>
      <c r="I161">
        <f>(Table1[[#This Row],[Num. TID Before]]-parameters!$D$8)/(parameters!$D$9-parameters!$D$8)</f>
        <v>0.1</v>
      </c>
      <c r="J161">
        <f>IF(Table1[[#This Row],[Before Utility (unclipped)]]&gt;1,1, IF(Table1[[#This Row],[Before Utility (unclipped)]]&lt;0,0, Table1[[#This Row],[Before Utility (unclipped)]]))</f>
        <v>0.1</v>
      </c>
      <c r="K161">
        <f>(Table1[[#This Row],[Num. TID After]]-parameters!$D$10)/(parameters!$D$11-parameters!$D$10)</f>
        <v>0.1</v>
      </c>
      <c r="L161">
        <f>IF(Table1[[#This Row],[After Utility (unclipped)]]&gt;1,1, IF(Table1[[#This Row],[After Utility (unclipped)]]&lt;0,0, Table1[[#This Row],[After Utility (unclipped)]]))</f>
        <v>0.1</v>
      </c>
      <c r="M161" s="25">
        <v>0</v>
      </c>
      <c r="N161" s="51">
        <v>1</v>
      </c>
      <c r="O161" s="51">
        <v>7</v>
      </c>
      <c r="P161" s="51">
        <v>0</v>
      </c>
      <c r="Q161" s="51">
        <v>0</v>
      </c>
      <c r="R161" s="53" t="s">
        <v>729</v>
      </c>
      <c r="S161" s="51">
        <v>10</v>
      </c>
      <c r="T161" s="51" t="s">
        <v>730</v>
      </c>
      <c r="U161" s="51">
        <v>19</v>
      </c>
      <c r="V161" s="25">
        <f>parameters!$J$4*Table1[[#This Row],[Mitigations Utility]] + parameters!$J$5*Table1[[#This Row],[Detections Utility]]</f>
        <v>0.31428571428571422</v>
      </c>
      <c r="W161">
        <f>SUM(Table1[[#This Row],[Num. 800-53 (r5)]],Table1[[#This Row],[Num. CIS Controls]])</f>
        <v>29</v>
      </c>
      <c r="X161">
        <f>(Table1[[#This Row],[Total Mitigations]]-parameters!$D$2)/(parameters!$D$3-parameters!$D$2)</f>
        <v>0.52727272727272723</v>
      </c>
      <c r="Y161">
        <f>IF(Table1[[#This Row],[Mitigations Utility (unclipped)]]&gt;1,1, IF(Table1[[#This Row],[Mitigations Utility (unclipped)]]&lt;0,0, Table1[[#This Row],[Mitigations Utility (unclipped)]]) )</f>
        <v>0.52727272727272723</v>
      </c>
      <c r="Z161">
        <f>SUM(Table1[[#This Row],[Num. CAR]:[Num. Splunk]])</f>
        <v>8</v>
      </c>
      <c r="AA161">
        <f>(Table1[[#This Row],[Total Detections]]-parameters!$D$4)/(parameters!$D$5-parameters!$D$4)</f>
        <v>0.08</v>
      </c>
      <c r="AB161">
        <f>IF(Table1[[#This Row],[Detections Utility (unclipped)]]&gt;1,1, IF(Table1[[#This Row],[Detections Utility (unclipped)]]&lt;0,0, Table1[[#This Row],[Detections Utility (unclipped)]]) )</f>
        <v>0.08</v>
      </c>
      <c r="AC161" s="29" t="s">
        <v>731</v>
      </c>
      <c r="AD161" s="25" t="str" cm="1">
        <f t="array" ref="AD161">IF(SUMPRODUCT(--(NOT(ISERR(SEARCH({"Process","Command","Script","WMI","Module","Pipe","Service"},AC161)))))&gt;0,"1","0")</f>
        <v>1</v>
      </c>
      <c r="AE161" s="25">
        <f>IF(AD161="1",'TOP 10 TECHNIQUES'!C$15,0)</f>
        <v>0.19800000000000001</v>
      </c>
      <c r="AF161" s="25" t="str" cm="1">
        <f t="array" ref="AF161">IF(SUMPRODUCT(--(NOT(ISERR(SEARCH({"Network","Firewall"},AC161)))))&gt;0,"1","0")</f>
        <v>1</v>
      </c>
      <c r="AG161" s="25">
        <f>IF(AF161="1",'TOP 10 TECHNIQUES'!C$16,0)</f>
        <v>0</v>
      </c>
      <c r="AH161" s="25" t="str" cm="1">
        <f t="array" ref="AH161">IF(SUMPRODUCT(--(NOT(ISERR(SEARCH({"File","Group","Logon","Schedule","User","Registry","Active","Application"},AC161)))))&gt;0,"1","0")</f>
        <v>0</v>
      </c>
      <c r="AI161" s="25">
        <f>IF(AH161="1",'TOP 10 TECHNIQUES'!C$17,0)</f>
        <v>0</v>
      </c>
      <c r="AJ161" s="25" t="str" cm="1">
        <f t="array" ref="AJ161">IF(SUMPRODUCT(--(NOT(ISERR(SEARCH({"Cloud","Cluster","Container","Image","Instance","Pod","Snapshot","Volume"},AC161)))))&gt;0,"1","0")</f>
        <v>0</v>
      </c>
      <c r="AK161" s="25">
        <f>IF(AJ161="1",'TOP 10 TECHNIQUES'!C$18,0)</f>
        <v>0</v>
      </c>
      <c r="AL161" s="25" t="str" cm="1">
        <f t="array" ref="AL161">IF(SUMPRODUCT(--(NOT(ISERR(SEARCH({"Drive","Firmware","Host","Kernel"},AC161)))))&gt;0,"1","0")</f>
        <v>0</v>
      </c>
      <c r="AM161" s="25">
        <f>IF(AL161="1",'TOP 10 TECHNIQUES'!C$19,0)</f>
        <v>0</v>
      </c>
      <c r="AN161" s="59">
        <v>0</v>
      </c>
      <c r="AO161" s="51"/>
      <c r="AP161" s="25">
        <f>parameters!$J$21*Table1[[#This Row],[TAT Utility]]+parameters!$J$22*Table1[[#This Row],[Count Utility]]</f>
        <v>4.9631428571428562E-2</v>
      </c>
      <c r="AQ161" s="25">
        <f>(Table1[[#This Row],[Total Top Att&amp;ck Score ]]-parameters!$D$19)/(parameters!$D$20-parameters!$D$19)</f>
        <v>0.16543809523809522</v>
      </c>
      <c r="AR161" s="25">
        <f>IF(Table1[[#This Row],[TAT Utility (unclipped)]]&gt;1,1, IF(Table1[[#This Row],[TAT Utility (unclipped)]]&lt;0,0, Table1[[#This Row],[TAT Utility (unclipped)]]) )</f>
        <v>0.16543809523809522</v>
      </c>
      <c r="AS161" s="25">
        <f>(Table1[[#This Row],[Ransomware (Total '# of ATT&amp;CK Observations)]]-parameters!$D$21)/(parameters!$D$22-parameters!$D$21)</f>
        <v>0</v>
      </c>
      <c r="AT161" s="25">
        <f>IF(Table1[[#This Row],[Count Utility (unclipped)]]&gt;1,1, IF(Table1[[#This Row],[Count Utility (unclipped)]]&lt;0,0, Table1[[#This Row],[Count Utility (unclipped)]]) )</f>
        <v>0</v>
      </c>
      <c r="AU1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2" spans="1:47" x14ac:dyDescent="0.2">
      <c r="A162" s="25">
        <f>parameters!$J$21*Table1[[#This Row],[TAT Utility]]+parameters!$J$22*Table1[[#This Row],[Count Utility]]</f>
        <v>0.11572761904761905</v>
      </c>
      <c r="B162" s="25">
        <f t="shared" si="2"/>
        <v>0.49060952380952377</v>
      </c>
      <c r="C162" s="25" t="s">
        <v>732</v>
      </c>
      <c r="D162" s="25" t="s">
        <v>88</v>
      </c>
      <c r="E162" s="25" t="s">
        <v>733</v>
      </c>
      <c r="F162" s="51">
        <v>1</v>
      </c>
      <c r="G162" s="51">
        <v>1</v>
      </c>
      <c r="H162" s="25">
        <f>parameters!$J$10*Table1[[#This Row],[Before Utility]]+parameters!$J$11*Table1[[#This Row],[After Utility]]</f>
        <v>0.1</v>
      </c>
      <c r="I162">
        <f>(Table1[[#This Row],[Num. TID Before]]-parameters!$D$8)/(parameters!$D$9-parameters!$D$8)</f>
        <v>0.1</v>
      </c>
      <c r="J162">
        <f>IF(Table1[[#This Row],[Before Utility (unclipped)]]&gt;1,1, IF(Table1[[#This Row],[Before Utility (unclipped)]]&lt;0,0, Table1[[#This Row],[Before Utility (unclipped)]]))</f>
        <v>0.1</v>
      </c>
      <c r="K162">
        <f>(Table1[[#This Row],[Num. TID After]]-parameters!$D$10)/(parameters!$D$11-parameters!$D$10)</f>
        <v>0.1</v>
      </c>
      <c r="L162">
        <f>IF(Table1[[#This Row],[After Utility (unclipped)]]&gt;1,1, IF(Table1[[#This Row],[After Utility (unclipped)]]&lt;0,0, Table1[[#This Row],[After Utility (unclipped)]]))</f>
        <v>0.1</v>
      </c>
      <c r="M162" s="25">
        <v>0</v>
      </c>
      <c r="N162" s="51">
        <v>0</v>
      </c>
      <c r="O162" s="51">
        <v>11</v>
      </c>
      <c r="P162" s="51">
        <v>2</v>
      </c>
      <c r="Q162" s="51">
        <v>0</v>
      </c>
      <c r="R162" s="52" t="s">
        <v>734</v>
      </c>
      <c r="S162" s="51">
        <v>10</v>
      </c>
      <c r="T162" s="51" t="s">
        <v>735</v>
      </c>
      <c r="U162" s="51">
        <v>16</v>
      </c>
      <c r="V162" s="25">
        <f>parameters!$J$4*Table1[[#This Row],[Mitigations Utility]] + parameters!$J$5*Table1[[#This Row],[Detections Utility]]</f>
        <v>0.30952380952380953</v>
      </c>
      <c r="W162">
        <f>SUM(Table1[[#This Row],[Num. 800-53 (r5)]],Table1[[#This Row],[Num. CIS Controls]])</f>
        <v>26</v>
      </c>
      <c r="X162">
        <f>(Table1[[#This Row],[Total Mitigations]]-parameters!$D$2)/(parameters!$D$3-parameters!$D$2)</f>
        <v>0.47272727272727272</v>
      </c>
      <c r="Y162">
        <f>IF(Table1[[#This Row],[Mitigations Utility (unclipped)]]&gt;1,1, IF(Table1[[#This Row],[Mitigations Utility (unclipped)]]&lt;0,0, Table1[[#This Row],[Mitigations Utility (unclipped)]]) )</f>
        <v>0.47272727272727272</v>
      </c>
      <c r="Z162">
        <f>SUM(Table1[[#This Row],[Num. CAR]:[Num. Splunk]])</f>
        <v>13</v>
      </c>
      <c r="AA162">
        <f>(Table1[[#This Row],[Total Detections]]-parameters!$D$4)/(parameters!$D$5-parameters!$D$4)</f>
        <v>0.13</v>
      </c>
      <c r="AB162">
        <f>IF(Table1[[#This Row],[Detections Utility (unclipped)]]&gt;1,1, IF(Table1[[#This Row],[Detections Utility (unclipped)]]&lt;0,0, Table1[[#This Row],[Detections Utility (unclipped)]]) )</f>
        <v>0.13</v>
      </c>
      <c r="AC162" s="29" t="s">
        <v>97</v>
      </c>
      <c r="AD162" s="25" t="str" cm="1">
        <f t="array" ref="AD162">IF(SUMPRODUCT(--(NOT(ISERR(SEARCH({"Process","Command","Script","WMI","Module","Pipe","Service"},AC162)))))&gt;0,"1","0")</f>
        <v>1</v>
      </c>
      <c r="AE162" s="25">
        <f>IF(AD162="1",'TOP 10 TECHNIQUES'!C$15,0)</f>
        <v>0.19800000000000001</v>
      </c>
      <c r="AF162" s="25" t="str" cm="1">
        <f t="array" ref="AF162">IF(SUMPRODUCT(--(NOT(ISERR(SEARCH({"Network","Firewall"},AC162)))))&gt;0,"1","0")</f>
        <v>0</v>
      </c>
      <c r="AG162" s="25">
        <f>IF(AF162="1",'TOP 10 TECHNIQUES'!C$16,0)</f>
        <v>0</v>
      </c>
      <c r="AH162" s="25" t="str" cm="1">
        <f t="array" ref="AH162">IF(SUMPRODUCT(--(NOT(ISERR(SEARCH({"File","Group","Logon","Schedule","User","Registry","Active","Application"},AC162)))))&gt;0,"1","0")</f>
        <v>0</v>
      </c>
      <c r="AI162" s="25">
        <f>IF(AH162="1",'TOP 10 TECHNIQUES'!C$17,0)</f>
        <v>0</v>
      </c>
      <c r="AJ162" s="25" t="str" cm="1">
        <f t="array" ref="AJ162">IF(SUMPRODUCT(--(NOT(ISERR(SEARCH({"Cloud","Cluster","Container","Image","Instance","Pod","Snapshot","Volume"},AC162)))))&gt;0,"1","0")</f>
        <v>0</v>
      </c>
      <c r="AK162" s="25">
        <f>IF(AJ162="1",'TOP 10 TECHNIQUES'!C$18,0)</f>
        <v>0</v>
      </c>
      <c r="AL162" s="25" t="str" cm="1">
        <f t="array" ref="AL162">IF(SUMPRODUCT(--(NOT(ISERR(SEARCH({"Drive","Firmware","Host","Kernel"},AC162)))))&gt;0,"1","0")</f>
        <v>0</v>
      </c>
      <c r="AM162" s="25">
        <f>IF(AL162="1",'TOP 10 TECHNIQUES'!C$19,0)</f>
        <v>0</v>
      </c>
      <c r="AN162" s="58">
        <v>2</v>
      </c>
      <c r="AO162" s="51">
        <v>1</v>
      </c>
      <c r="AP162" s="25">
        <f>parameters!$J$21*Table1[[#This Row],[TAT Utility]]+parameters!$J$22*Table1[[#This Row],[Count Utility]]</f>
        <v>0.11572761904761905</v>
      </c>
      <c r="AQ162" s="25">
        <f>(Table1[[#This Row],[Total Top Att&amp;ck Score ]]-parameters!$D$19)/(parameters!$D$20-parameters!$D$19)</f>
        <v>0.16353650793650792</v>
      </c>
      <c r="AR162" s="25">
        <f>IF(Table1[[#This Row],[TAT Utility (unclipped)]]&gt;1,1, IF(Table1[[#This Row],[TAT Utility (unclipped)]]&lt;0,0, Table1[[#This Row],[TAT Utility (unclipped)]]) )</f>
        <v>0.16353650793650792</v>
      </c>
      <c r="AS162" s="25">
        <f>(Table1[[#This Row],[Ransomware (Total '# of ATT&amp;CK Observations)]]-parameters!$D$21)/(parameters!$D$22-parameters!$D$21)</f>
        <v>9.5238095238095233E-2</v>
      </c>
      <c r="AT162" s="25">
        <f>IF(Table1[[#This Row],[Count Utility (unclipped)]]&gt;1,1, IF(Table1[[#This Row],[Count Utility (unclipped)]]&lt;0,0, Table1[[#This Row],[Count Utility (unclipped)]]) )</f>
        <v>9.5238095238095233E-2</v>
      </c>
      <c r="AU1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3" spans="1:47" ht="32" x14ac:dyDescent="0.2">
      <c r="A163" s="25">
        <f>parameters!$J$21*Table1[[#This Row],[TAT Utility]]+parameters!$J$22*Table1[[#This Row],[Count Utility]]</f>
        <v>5.4466666666666663E-2</v>
      </c>
      <c r="B163" s="25">
        <f t="shared" si="2"/>
        <v>0.54466666666666663</v>
      </c>
      <c r="C163" s="25" t="s">
        <v>736</v>
      </c>
      <c r="D163" s="25" t="s">
        <v>486</v>
      </c>
      <c r="E163" s="25" t="s">
        <v>737</v>
      </c>
      <c r="F163" s="51">
        <v>1</v>
      </c>
      <c r="G163" s="51">
        <v>1</v>
      </c>
      <c r="H163" s="25">
        <f>parameters!$J$10*Table1[[#This Row],[Before Utility]]+parameters!$J$11*Table1[[#This Row],[After Utility]]</f>
        <v>0.1</v>
      </c>
      <c r="I163">
        <f>(Table1[[#This Row],[Num. TID Before]]-parameters!$D$8)/(parameters!$D$9-parameters!$D$8)</f>
        <v>0.1</v>
      </c>
      <c r="J163">
        <f>IF(Table1[[#This Row],[Before Utility (unclipped)]]&gt;1,1, IF(Table1[[#This Row],[Before Utility (unclipped)]]&lt;0,0, Table1[[#This Row],[Before Utility (unclipped)]]))</f>
        <v>0.1</v>
      </c>
      <c r="K163">
        <f>(Table1[[#This Row],[Num. TID After]]-parameters!$D$10)/(parameters!$D$11-parameters!$D$10)</f>
        <v>0.1</v>
      </c>
      <c r="L163">
        <f>IF(Table1[[#This Row],[After Utility (unclipped)]]&gt;1,1, IF(Table1[[#This Row],[After Utility (unclipped)]]&lt;0,0, Table1[[#This Row],[After Utility (unclipped)]]))</f>
        <v>0.1</v>
      </c>
      <c r="M163" s="25">
        <v>0</v>
      </c>
      <c r="N163" s="51">
        <v>0</v>
      </c>
      <c r="O163" s="51">
        <v>1</v>
      </c>
      <c r="P163" s="51">
        <v>0</v>
      </c>
      <c r="Q163" s="51">
        <v>0</v>
      </c>
      <c r="R163" s="52" t="s">
        <v>738</v>
      </c>
      <c r="S163" s="51">
        <v>17</v>
      </c>
      <c r="T163" s="51" t="s">
        <v>488</v>
      </c>
      <c r="U163" s="51">
        <v>15</v>
      </c>
      <c r="V163" s="25">
        <f>parameters!$J$4*Table1[[#This Row],[Mitigations Utility]] + parameters!$J$5*Table1[[#This Row],[Detections Utility]]</f>
        <v>0.30952380952380953</v>
      </c>
      <c r="W163">
        <f>SUM(Table1[[#This Row],[Num. 800-53 (r5)]],Table1[[#This Row],[Num. CIS Controls]])</f>
        <v>32</v>
      </c>
      <c r="X163">
        <f>(Table1[[#This Row],[Total Mitigations]]-parameters!$D$2)/(parameters!$D$3-parameters!$D$2)</f>
        <v>0.58181818181818179</v>
      </c>
      <c r="Y163">
        <f>IF(Table1[[#This Row],[Mitigations Utility (unclipped)]]&gt;1,1, IF(Table1[[#This Row],[Mitigations Utility (unclipped)]]&lt;0,0, Table1[[#This Row],[Mitigations Utility (unclipped)]]) )</f>
        <v>0.58181818181818179</v>
      </c>
      <c r="Z163">
        <f>SUM(Table1[[#This Row],[Num. CAR]:[Num. Splunk]])</f>
        <v>1</v>
      </c>
      <c r="AA163">
        <f>(Table1[[#This Row],[Total Detections]]-parameters!$D$4)/(parameters!$D$5-parameters!$D$4)</f>
        <v>0.01</v>
      </c>
      <c r="AB163">
        <f>IF(Table1[[#This Row],[Detections Utility (unclipped)]]&gt;1,1, IF(Table1[[#This Row],[Detections Utility (unclipped)]]&lt;0,0, Table1[[#This Row],[Detections Utility (unclipped)]]) )</f>
        <v>0.01</v>
      </c>
      <c r="AC163" s="29" t="s">
        <v>739</v>
      </c>
      <c r="AD163" s="25" t="str" cm="1">
        <f t="array" ref="AD163">IF(SUMPRODUCT(--(NOT(ISERR(SEARCH({"Process","Command","Script","WMI","Module","Pipe","Service"},AC163)))))&gt;0,"1","0")</f>
        <v>1</v>
      </c>
      <c r="AE163" s="25">
        <f>IF(AD163="1",'TOP 10 TECHNIQUES'!C$15,0)</f>
        <v>0.19800000000000001</v>
      </c>
      <c r="AF163" s="25" t="str" cm="1">
        <f t="array" ref="AF163">IF(SUMPRODUCT(--(NOT(ISERR(SEARCH({"Network","Firewall"},AC163)))))&gt;0,"1","0")</f>
        <v>0</v>
      </c>
      <c r="AG163" s="25">
        <f>IF(AF163="1",'TOP 10 TECHNIQUES'!C$16,0)</f>
        <v>0</v>
      </c>
      <c r="AH163" s="25" t="str" cm="1">
        <f t="array" ref="AH163">IF(SUMPRODUCT(--(NOT(ISERR(SEARCH({"File","Group","Logon","Schedule","User","Registry","Active","Application"},AC163)))))&gt;0,"1","0")</f>
        <v>1</v>
      </c>
      <c r="AI163" s="25">
        <f>IF(AH163="1",'TOP 10 TECHNIQUES'!C$17,0)</f>
        <v>0.13200000000000001</v>
      </c>
      <c r="AJ163" s="25" t="str" cm="1">
        <f t="array" ref="AJ163">IF(SUMPRODUCT(--(NOT(ISERR(SEARCH({"Cloud","Cluster","Container","Image","Instance","Pod","Snapshot","Volume"},AC163)))))&gt;0,"1","0")</f>
        <v>0</v>
      </c>
      <c r="AK163" s="25">
        <f>IF(AJ163="1",'TOP 10 TECHNIQUES'!C$18,0)</f>
        <v>0</v>
      </c>
      <c r="AL163" s="25" t="str" cm="1">
        <f t="array" ref="AL163">IF(SUMPRODUCT(--(NOT(ISERR(SEARCH({"Drive","Firmware","Host","Kernel"},AC163)))))&gt;0,"1","0")</f>
        <v>0</v>
      </c>
      <c r="AM163" s="25">
        <f>IF(AL163="1",'TOP 10 TECHNIQUES'!C$19,0)</f>
        <v>0</v>
      </c>
      <c r="AN163" s="60">
        <v>0</v>
      </c>
      <c r="AO163" s="51">
        <v>0</v>
      </c>
      <c r="AP163" s="25">
        <f>parameters!$J$21*Table1[[#This Row],[TAT Utility]]+parameters!$J$22*Table1[[#This Row],[Count Utility]]</f>
        <v>5.4466666666666663E-2</v>
      </c>
      <c r="AQ163" s="25">
        <f>(Table1[[#This Row],[Total Top Att&amp;ck Score ]]-parameters!$D$19)/(parameters!$D$20-parameters!$D$19)</f>
        <v>0.18155555555555555</v>
      </c>
      <c r="AR163" s="25">
        <f>IF(Table1[[#This Row],[TAT Utility (unclipped)]]&gt;1,1, IF(Table1[[#This Row],[TAT Utility (unclipped)]]&lt;0,0, Table1[[#This Row],[TAT Utility (unclipped)]]) )</f>
        <v>0.18155555555555555</v>
      </c>
      <c r="AS163" s="25">
        <f>(Table1[[#This Row],[Ransomware (Total '# of ATT&amp;CK Observations)]]-parameters!$D$21)/(parameters!$D$22-parameters!$D$21)</f>
        <v>0</v>
      </c>
      <c r="AT163" s="25">
        <f>IF(Table1[[#This Row],[Count Utility (unclipped)]]&gt;1,1, IF(Table1[[#This Row],[Count Utility (unclipped)]]&lt;0,0, Table1[[#This Row],[Count Utility (unclipped)]]) )</f>
        <v>0</v>
      </c>
      <c r="AU1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4" spans="1:47" ht="32" x14ac:dyDescent="0.2">
      <c r="A164" s="25">
        <f>parameters!$J$21*Table1[[#This Row],[TAT Utility]]+parameters!$J$22*Table1[[#This Row],[Count Utility]]</f>
        <v>4.0698095238095242E-2</v>
      </c>
      <c r="B164" s="25">
        <f t="shared" si="2"/>
        <v>0.40698095238095244</v>
      </c>
      <c r="C164" s="25" t="s">
        <v>740</v>
      </c>
      <c r="D164" s="25" t="s">
        <v>741</v>
      </c>
      <c r="E164" s="25" t="s">
        <v>742</v>
      </c>
      <c r="F164" s="51">
        <v>1</v>
      </c>
      <c r="G164" s="51">
        <v>0</v>
      </c>
      <c r="H164" s="25">
        <f>parameters!$J$10*Table1[[#This Row],[Before Utility]]+parameters!$J$11*Table1[[#This Row],[After Utility]]</f>
        <v>0.05</v>
      </c>
      <c r="I164">
        <f>(Table1[[#This Row],[Num. TID Before]]-parameters!$D$8)/(parameters!$D$9-parameters!$D$8)</f>
        <v>0.1</v>
      </c>
      <c r="J164">
        <f>IF(Table1[[#This Row],[Before Utility (unclipped)]]&gt;1,1, IF(Table1[[#This Row],[Before Utility (unclipped)]]&lt;0,0, Table1[[#This Row],[Before Utility (unclipped)]]))</f>
        <v>0.1</v>
      </c>
      <c r="K164">
        <f>(Table1[[#This Row],[Num. TID After]]-parameters!$D$10)/(parameters!$D$11-parameters!$D$10)</f>
        <v>0</v>
      </c>
      <c r="L164">
        <f>IF(Table1[[#This Row],[After Utility (unclipped)]]&gt;1,1, IF(Table1[[#This Row],[After Utility (unclipped)]]&lt;0,0, Table1[[#This Row],[After Utility (unclipped)]]))</f>
        <v>0</v>
      </c>
      <c r="M164" s="25">
        <v>0</v>
      </c>
      <c r="N164" s="51">
        <v>0</v>
      </c>
      <c r="O164" s="51">
        <v>1</v>
      </c>
      <c r="P164" s="51">
        <v>0</v>
      </c>
      <c r="Q164" s="51">
        <v>0</v>
      </c>
      <c r="R164" s="52" t="s">
        <v>743</v>
      </c>
      <c r="S164" s="51">
        <v>14</v>
      </c>
      <c r="T164" s="52" t="s">
        <v>744</v>
      </c>
      <c r="U164" s="51">
        <v>18</v>
      </c>
      <c r="V164" s="25">
        <f>parameters!$J$4*Table1[[#This Row],[Mitigations Utility]] + parameters!$J$5*Table1[[#This Row],[Detections Utility]]</f>
        <v>0.30952380952380953</v>
      </c>
      <c r="W164">
        <f>SUM(Table1[[#This Row],[Num. 800-53 (r5)]],Table1[[#This Row],[Num. CIS Controls]])</f>
        <v>32</v>
      </c>
      <c r="X164">
        <f>(Table1[[#This Row],[Total Mitigations]]-parameters!$D$2)/(parameters!$D$3-parameters!$D$2)</f>
        <v>0.58181818181818179</v>
      </c>
      <c r="Y164">
        <f>IF(Table1[[#This Row],[Mitigations Utility (unclipped)]]&gt;1,1, IF(Table1[[#This Row],[Mitigations Utility (unclipped)]]&lt;0,0, Table1[[#This Row],[Mitigations Utility (unclipped)]]) )</f>
        <v>0.58181818181818179</v>
      </c>
      <c r="Z164">
        <f>SUM(Table1[[#This Row],[Num. CAR]:[Num. Splunk]])</f>
        <v>1</v>
      </c>
      <c r="AA164">
        <f>(Table1[[#This Row],[Total Detections]]-parameters!$D$4)/(parameters!$D$5-parameters!$D$4)</f>
        <v>0.01</v>
      </c>
      <c r="AB164">
        <f>IF(Table1[[#This Row],[Detections Utility (unclipped)]]&gt;1,1, IF(Table1[[#This Row],[Detections Utility (unclipped)]]&lt;0,0, Table1[[#This Row],[Detections Utility (unclipped)]]) )</f>
        <v>0.01</v>
      </c>
      <c r="AC164" s="29" t="s">
        <v>745</v>
      </c>
      <c r="AD164" s="25" t="str" cm="1">
        <f t="array" ref="AD164">IF(SUMPRODUCT(--(NOT(ISERR(SEARCH({"Process","Command","Script","WMI","Module","Pipe","Service"},AC164)))))&gt;0,"1","0")</f>
        <v>0</v>
      </c>
      <c r="AE164" s="25">
        <f>IF(AD164="1",'TOP 10 TECHNIQUES'!C$15,0)</f>
        <v>0</v>
      </c>
      <c r="AF164" s="25" t="str" cm="1">
        <f t="array" ref="AF164">IF(SUMPRODUCT(--(NOT(ISERR(SEARCH({"Network","Firewall"},AC164)))))&gt;0,"1","0")</f>
        <v>0</v>
      </c>
      <c r="AG164" s="25">
        <f>IF(AF164="1",'TOP 10 TECHNIQUES'!C$16,0)</f>
        <v>0</v>
      </c>
      <c r="AH164" s="25" t="str" cm="1">
        <f t="array" ref="AH164">IF(SUMPRODUCT(--(NOT(ISERR(SEARCH({"File","Group","Logon","Schedule","User","Registry","Active","Application"},AC164)))))&gt;0,"1","0")</f>
        <v>1</v>
      </c>
      <c r="AI164" s="25">
        <f>IF(AH164="1",'TOP 10 TECHNIQUES'!C$17,0)</f>
        <v>0.13200000000000001</v>
      </c>
      <c r="AJ164" s="25" t="str" cm="1">
        <f t="array" ref="AJ164">IF(SUMPRODUCT(--(NOT(ISERR(SEARCH({"Cloud","Cluster","Container","Image","Instance","Pod","Snapshot","Volume"},AC164)))))&gt;0,"1","0")</f>
        <v>0</v>
      </c>
      <c r="AK164" s="25">
        <f>IF(AJ164="1",'TOP 10 TECHNIQUES'!C$18,0)</f>
        <v>0</v>
      </c>
      <c r="AL164" s="25" t="str" cm="1">
        <f t="array" ref="AL164">IF(SUMPRODUCT(--(NOT(ISERR(SEARCH({"Drive","Firmware","Host","Kernel"},AC164)))))&gt;0,"1","0")</f>
        <v>0</v>
      </c>
      <c r="AM164" s="25">
        <f>IF(AL164="1",'TOP 10 TECHNIQUES'!C$19,0)</f>
        <v>0</v>
      </c>
      <c r="AN164" s="52">
        <v>0</v>
      </c>
      <c r="AO164" s="51">
        <v>0</v>
      </c>
      <c r="AP164" s="25">
        <f>parameters!$J$21*Table1[[#This Row],[TAT Utility]]+parameters!$J$22*Table1[[#This Row],[Count Utility]]</f>
        <v>4.0698095238095242E-2</v>
      </c>
      <c r="AQ164" s="25">
        <f>(Table1[[#This Row],[Total Top Att&amp;ck Score ]]-parameters!$D$19)/(parameters!$D$20-parameters!$D$19)</f>
        <v>0.13566031746031748</v>
      </c>
      <c r="AR164" s="25">
        <f>IF(Table1[[#This Row],[TAT Utility (unclipped)]]&gt;1,1, IF(Table1[[#This Row],[TAT Utility (unclipped)]]&lt;0,0, Table1[[#This Row],[TAT Utility (unclipped)]]) )</f>
        <v>0.13566031746031748</v>
      </c>
      <c r="AS164" s="25">
        <f>(Table1[[#This Row],[Ransomware (Total '# of ATT&amp;CK Observations)]]-parameters!$D$21)/(parameters!$D$22-parameters!$D$21)</f>
        <v>0</v>
      </c>
      <c r="AT164" s="25">
        <f>IF(Table1[[#This Row],[Count Utility (unclipped)]]&gt;1,1, IF(Table1[[#This Row],[Count Utility (unclipped)]]&lt;0,0, Table1[[#This Row],[Count Utility (unclipped)]]) )</f>
        <v>0</v>
      </c>
      <c r="AU1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5" spans="1:47" ht="32" x14ac:dyDescent="0.2">
      <c r="A165" s="25">
        <f>parameters!$J$21*Table1[[#This Row],[TAT Utility]]+parameters!$J$22*Table1[[#This Row],[Count Utility]]</f>
        <v>4.0476190476190471E-2</v>
      </c>
      <c r="B165" s="25">
        <f t="shared" si="2"/>
        <v>0.40476190476190477</v>
      </c>
      <c r="C165" s="25" t="s">
        <v>746</v>
      </c>
      <c r="D165" s="25" t="s">
        <v>358</v>
      </c>
      <c r="E165" s="25" t="s">
        <v>747</v>
      </c>
      <c r="F165" s="51">
        <v>1</v>
      </c>
      <c r="G165" s="51">
        <v>1</v>
      </c>
      <c r="H165" s="25">
        <f>parameters!$J$10*Table1[[#This Row],[Before Utility]]+parameters!$J$11*Table1[[#This Row],[After Utility]]</f>
        <v>0.1</v>
      </c>
      <c r="I165">
        <f>(Table1[[#This Row],[Num. TID Before]]-parameters!$D$8)/(parameters!$D$9-parameters!$D$8)</f>
        <v>0.1</v>
      </c>
      <c r="J165">
        <f>IF(Table1[[#This Row],[Before Utility (unclipped)]]&gt;1,1, IF(Table1[[#This Row],[Before Utility (unclipped)]]&lt;0,0, Table1[[#This Row],[Before Utility (unclipped)]]))</f>
        <v>0.1</v>
      </c>
      <c r="K165">
        <f>(Table1[[#This Row],[Num. TID After]]-parameters!$D$10)/(parameters!$D$11-parameters!$D$10)</f>
        <v>0.1</v>
      </c>
      <c r="L165">
        <f>IF(Table1[[#This Row],[After Utility (unclipped)]]&gt;1,1, IF(Table1[[#This Row],[After Utility (unclipped)]]&lt;0,0, Table1[[#This Row],[After Utility (unclipped)]]))</f>
        <v>0.1</v>
      </c>
      <c r="M165" s="25">
        <v>0</v>
      </c>
      <c r="N165" s="51">
        <v>0</v>
      </c>
      <c r="O165" s="51">
        <v>0</v>
      </c>
      <c r="P165" s="51">
        <v>0</v>
      </c>
      <c r="Q165" s="51">
        <v>0</v>
      </c>
      <c r="R165" s="52" t="s">
        <v>748</v>
      </c>
      <c r="S165" s="51">
        <v>17</v>
      </c>
      <c r="T165" s="51" t="s">
        <v>488</v>
      </c>
      <c r="U165" s="51">
        <v>15</v>
      </c>
      <c r="V165" s="25">
        <f>parameters!$J$4*Table1[[#This Row],[Mitigations Utility]] + parameters!$J$5*Table1[[#This Row],[Detections Utility]]</f>
        <v>0.30476190476190479</v>
      </c>
      <c r="W165">
        <f>SUM(Table1[[#This Row],[Num. 800-53 (r5)]],Table1[[#This Row],[Num. CIS Controls]])</f>
        <v>32</v>
      </c>
      <c r="X165">
        <f>(Table1[[#This Row],[Total Mitigations]]-parameters!$D$2)/(parameters!$D$3-parameters!$D$2)</f>
        <v>0.58181818181818179</v>
      </c>
      <c r="Y165">
        <f>IF(Table1[[#This Row],[Mitigations Utility (unclipped)]]&gt;1,1, IF(Table1[[#This Row],[Mitigations Utility (unclipped)]]&lt;0,0, Table1[[#This Row],[Mitigations Utility (unclipped)]]) )</f>
        <v>0.58181818181818179</v>
      </c>
      <c r="Z165">
        <f>SUM(Table1[[#This Row],[Num. CAR]:[Num. Splunk]])</f>
        <v>0</v>
      </c>
      <c r="AA165">
        <f>(Table1[[#This Row],[Total Detections]]-parameters!$D$4)/(parameters!$D$5-parameters!$D$4)</f>
        <v>0</v>
      </c>
      <c r="AB165">
        <f>IF(Table1[[#This Row],[Detections Utility (unclipped)]]&gt;1,1, IF(Table1[[#This Row],[Detections Utility (unclipped)]]&lt;0,0, Table1[[#This Row],[Detections Utility (unclipped)]]) )</f>
        <v>0</v>
      </c>
      <c r="AC165" s="29" t="s">
        <v>467</v>
      </c>
      <c r="AD165" s="25" t="str" cm="1">
        <f t="array" ref="AD165">IF(SUMPRODUCT(--(NOT(ISERR(SEARCH({"Process","Command","Script","WMI","Module","Pipe","Service"},AC165)))))&gt;0,"1","0")</f>
        <v>0</v>
      </c>
      <c r="AE165" s="25">
        <f>IF(AD165="1",'TOP 10 TECHNIQUES'!C$15,0)</f>
        <v>0</v>
      </c>
      <c r="AF165" s="25" t="str" cm="1">
        <f t="array" ref="AF165">IF(SUMPRODUCT(--(NOT(ISERR(SEARCH({"Network","Firewall"},AC165)))))&gt;0,"1","0")</f>
        <v>1</v>
      </c>
      <c r="AG165" s="25">
        <f>IF(AF165="1",'TOP 10 TECHNIQUES'!C$16,0)</f>
        <v>0</v>
      </c>
      <c r="AH165" s="25" t="str" cm="1">
        <f t="array" ref="AH165">IF(SUMPRODUCT(--(NOT(ISERR(SEARCH({"File","Group","Logon","Schedule","User","Registry","Active","Application"},AC165)))))&gt;0,"1","0")</f>
        <v>0</v>
      </c>
      <c r="AI165" s="25">
        <f>IF(AH165="1",'TOP 10 TECHNIQUES'!C$17,0)</f>
        <v>0</v>
      </c>
      <c r="AJ165" s="25" t="str" cm="1">
        <f t="array" ref="AJ165">IF(SUMPRODUCT(--(NOT(ISERR(SEARCH({"Cloud","Cluster","Container","Image","Instance","Pod","Snapshot","Volume"},AC165)))))&gt;0,"1","0")</f>
        <v>0</v>
      </c>
      <c r="AK165" s="25">
        <f>IF(AJ165="1",'TOP 10 TECHNIQUES'!C$18,0)</f>
        <v>0</v>
      </c>
      <c r="AL165" s="25" t="str" cm="1">
        <f t="array" ref="AL165">IF(SUMPRODUCT(--(NOT(ISERR(SEARCH({"Drive","Firmware","Host","Kernel"},AC165)))))&gt;0,"1","0")</f>
        <v>0</v>
      </c>
      <c r="AM165" s="25">
        <f>IF(AL165="1",'TOP 10 TECHNIQUES'!C$19,0)</f>
        <v>0</v>
      </c>
      <c r="AN165" s="52">
        <v>0</v>
      </c>
      <c r="AO165" s="51">
        <v>0</v>
      </c>
      <c r="AP165" s="25">
        <f>parameters!$J$21*Table1[[#This Row],[TAT Utility]]+parameters!$J$22*Table1[[#This Row],[Count Utility]]</f>
        <v>4.0476190476190471E-2</v>
      </c>
      <c r="AQ165" s="25">
        <f>(Table1[[#This Row],[Total Top Att&amp;ck Score ]]-parameters!$D$19)/(parameters!$D$20-parameters!$D$19)</f>
        <v>0.13492063492063491</v>
      </c>
      <c r="AR165" s="25">
        <f>IF(Table1[[#This Row],[TAT Utility (unclipped)]]&gt;1,1, IF(Table1[[#This Row],[TAT Utility (unclipped)]]&lt;0,0, Table1[[#This Row],[TAT Utility (unclipped)]]) )</f>
        <v>0.13492063492063491</v>
      </c>
      <c r="AS165" s="25">
        <f>(Table1[[#This Row],[Ransomware (Total '# of ATT&amp;CK Observations)]]-parameters!$D$21)/(parameters!$D$22-parameters!$D$21)</f>
        <v>0</v>
      </c>
      <c r="AT165" s="25">
        <f>IF(Table1[[#This Row],[Count Utility (unclipped)]]&gt;1,1, IF(Table1[[#This Row],[Count Utility (unclipped)]]&lt;0,0, Table1[[#This Row],[Count Utility (unclipped)]]) )</f>
        <v>0</v>
      </c>
      <c r="AU1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6" spans="1:47" ht="32" x14ac:dyDescent="0.2">
      <c r="A166" s="25">
        <f>parameters!$J$21*Table1[[#This Row],[TAT Utility]]+parameters!$J$22*Table1[[#This Row],[Count Utility]]</f>
        <v>4.0159047619047629E-2</v>
      </c>
      <c r="B166" s="25">
        <f t="shared" si="2"/>
        <v>0.40159047619047628</v>
      </c>
      <c r="C166" s="25" t="s">
        <v>749</v>
      </c>
      <c r="D166" s="25" t="s">
        <v>741</v>
      </c>
      <c r="E166" s="25" t="s">
        <v>89</v>
      </c>
      <c r="F166" s="51">
        <v>1</v>
      </c>
      <c r="G166" s="51">
        <v>0</v>
      </c>
      <c r="H166" s="25">
        <f>parameters!$J$10*Table1[[#This Row],[Before Utility]]+parameters!$J$11*Table1[[#This Row],[After Utility]]</f>
        <v>0.05</v>
      </c>
      <c r="I166">
        <f>(Table1[[#This Row],[Num. TID Before]]-parameters!$D$8)/(parameters!$D$9-parameters!$D$8)</f>
        <v>0.1</v>
      </c>
      <c r="J166">
        <f>IF(Table1[[#This Row],[Before Utility (unclipped)]]&gt;1,1, IF(Table1[[#This Row],[Before Utility (unclipped)]]&lt;0,0, Table1[[#This Row],[Before Utility (unclipped)]]))</f>
        <v>0.1</v>
      </c>
      <c r="K166">
        <f>(Table1[[#This Row],[Num. TID After]]-parameters!$D$10)/(parameters!$D$11-parameters!$D$10)</f>
        <v>0</v>
      </c>
      <c r="L166">
        <f>IF(Table1[[#This Row],[After Utility (unclipped)]]&gt;1,1, IF(Table1[[#This Row],[After Utility (unclipped)]]&lt;0,0, Table1[[#This Row],[After Utility (unclipped)]]))</f>
        <v>0</v>
      </c>
      <c r="M166" s="25">
        <v>0</v>
      </c>
      <c r="N166" s="51">
        <v>0</v>
      </c>
      <c r="O166" s="51">
        <v>0</v>
      </c>
      <c r="P166" s="51">
        <v>0</v>
      </c>
      <c r="Q166" s="51">
        <v>0</v>
      </c>
      <c r="R166" s="52" t="s">
        <v>743</v>
      </c>
      <c r="S166" s="51">
        <v>14</v>
      </c>
      <c r="T166" s="52" t="s">
        <v>744</v>
      </c>
      <c r="U166" s="51">
        <v>18</v>
      </c>
      <c r="V166" s="25">
        <f>parameters!$J$4*Table1[[#This Row],[Mitigations Utility]] + parameters!$J$5*Table1[[#This Row],[Detections Utility]]</f>
        <v>0.30476190476190479</v>
      </c>
      <c r="W166">
        <f>SUM(Table1[[#This Row],[Num. 800-53 (r5)]],Table1[[#This Row],[Num. CIS Controls]])</f>
        <v>32</v>
      </c>
      <c r="X166">
        <f>(Table1[[#This Row],[Total Mitigations]]-parameters!$D$2)/(parameters!$D$3-parameters!$D$2)</f>
        <v>0.58181818181818179</v>
      </c>
      <c r="Y166">
        <f>IF(Table1[[#This Row],[Mitigations Utility (unclipped)]]&gt;1,1, IF(Table1[[#This Row],[Mitigations Utility (unclipped)]]&lt;0,0, Table1[[#This Row],[Mitigations Utility (unclipped)]]) )</f>
        <v>0.58181818181818179</v>
      </c>
      <c r="Z166">
        <f>SUM(Table1[[#This Row],[Num. CAR]:[Num. Splunk]])</f>
        <v>0</v>
      </c>
      <c r="AA166">
        <f>(Table1[[#This Row],[Total Detections]]-parameters!$D$4)/(parameters!$D$5-parameters!$D$4)</f>
        <v>0</v>
      </c>
      <c r="AB166">
        <f>IF(Table1[[#This Row],[Detections Utility (unclipped)]]&gt;1,1, IF(Table1[[#This Row],[Detections Utility (unclipped)]]&lt;0,0, Table1[[#This Row],[Detections Utility (unclipped)]]) )</f>
        <v>0</v>
      </c>
      <c r="AC166" s="29" t="s">
        <v>745</v>
      </c>
      <c r="AD166" s="25" t="str" cm="1">
        <f t="array" ref="AD166">IF(SUMPRODUCT(--(NOT(ISERR(SEARCH({"Process","Command","Script","WMI","Module","Pipe","Service"},AC166)))))&gt;0,"1","0")</f>
        <v>0</v>
      </c>
      <c r="AE166" s="25">
        <f>IF(AD166="1",'TOP 10 TECHNIQUES'!C$15,0)</f>
        <v>0</v>
      </c>
      <c r="AF166" s="25" t="str" cm="1">
        <f t="array" ref="AF166">IF(SUMPRODUCT(--(NOT(ISERR(SEARCH({"Network","Firewall"},AC166)))))&gt;0,"1","0")</f>
        <v>0</v>
      </c>
      <c r="AG166" s="25">
        <f>IF(AF166="1",'TOP 10 TECHNIQUES'!C$16,0)</f>
        <v>0</v>
      </c>
      <c r="AH166" s="25" t="str" cm="1">
        <f t="array" ref="AH166">IF(SUMPRODUCT(--(NOT(ISERR(SEARCH({"File","Group","Logon","Schedule","User","Registry","Active","Application"},AC166)))))&gt;0,"1","0")</f>
        <v>1</v>
      </c>
      <c r="AI166" s="25">
        <f>IF(AH166="1",'TOP 10 TECHNIQUES'!C$17,0)</f>
        <v>0.13200000000000001</v>
      </c>
      <c r="AJ166" s="25" t="str" cm="1">
        <f t="array" ref="AJ166">IF(SUMPRODUCT(--(NOT(ISERR(SEARCH({"Cloud","Cluster","Container","Image","Instance","Pod","Snapshot","Volume"},AC166)))))&gt;0,"1","0")</f>
        <v>0</v>
      </c>
      <c r="AK166" s="25">
        <f>IF(AJ166="1",'TOP 10 TECHNIQUES'!C$18,0)</f>
        <v>0</v>
      </c>
      <c r="AL166" s="25" t="str" cm="1">
        <f t="array" ref="AL166">IF(SUMPRODUCT(--(NOT(ISERR(SEARCH({"Drive","Firmware","Host","Kernel"},AC166)))))&gt;0,"1","0")</f>
        <v>0</v>
      </c>
      <c r="AM166" s="25">
        <f>IF(AL166="1",'TOP 10 TECHNIQUES'!C$19,0)</f>
        <v>0</v>
      </c>
      <c r="AN166" s="60">
        <v>0</v>
      </c>
      <c r="AO166" s="51">
        <v>0</v>
      </c>
      <c r="AP166" s="25">
        <f>parameters!$J$21*Table1[[#This Row],[TAT Utility]]+parameters!$J$22*Table1[[#This Row],[Count Utility]]</f>
        <v>4.0159047619047629E-2</v>
      </c>
      <c r="AQ166" s="25">
        <f>(Table1[[#This Row],[Total Top Att&amp;ck Score ]]-parameters!$D$19)/(parameters!$D$20-parameters!$D$19)</f>
        <v>0.1338634920634921</v>
      </c>
      <c r="AR166" s="25">
        <f>IF(Table1[[#This Row],[TAT Utility (unclipped)]]&gt;1,1, IF(Table1[[#This Row],[TAT Utility (unclipped)]]&lt;0,0, Table1[[#This Row],[TAT Utility (unclipped)]]) )</f>
        <v>0.1338634920634921</v>
      </c>
      <c r="AS166" s="25">
        <f>(Table1[[#This Row],[Ransomware (Total '# of ATT&amp;CK Observations)]]-parameters!$D$21)/(parameters!$D$22-parameters!$D$21)</f>
        <v>0</v>
      </c>
      <c r="AT166" s="25">
        <f>IF(Table1[[#This Row],[Count Utility (unclipped)]]&gt;1,1, IF(Table1[[#This Row],[Count Utility (unclipped)]]&lt;0,0, Table1[[#This Row],[Count Utility (unclipped)]]) )</f>
        <v>0</v>
      </c>
      <c r="AU1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7" spans="1:47" ht="128" x14ac:dyDescent="0.2">
      <c r="A167" s="25">
        <f>parameters!$J$21*Table1[[#This Row],[TAT Utility]]+parameters!$J$22*Table1[[#This Row],[Count Utility]]</f>
        <v>6.1120000000000001E-2</v>
      </c>
      <c r="B167" s="25">
        <f t="shared" si="2"/>
        <v>0.61120000000000008</v>
      </c>
      <c r="C167" s="25" t="s">
        <v>750</v>
      </c>
      <c r="D167" s="25" t="s">
        <v>381</v>
      </c>
      <c r="E167" s="25" t="s">
        <v>751</v>
      </c>
      <c r="F167" s="51">
        <v>1</v>
      </c>
      <c r="G167" s="51">
        <v>1</v>
      </c>
      <c r="H167" s="25">
        <f>parameters!$J$10*Table1[[#This Row],[Before Utility]]+parameters!$J$11*Table1[[#This Row],[After Utility]]</f>
        <v>0.1</v>
      </c>
      <c r="I167">
        <f>(Table1[[#This Row],[Num. TID Before]]-parameters!$D$8)/(parameters!$D$9-parameters!$D$8)</f>
        <v>0.1</v>
      </c>
      <c r="J167">
        <f>IF(Table1[[#This Row],[Before Utility (unclipped)]]&gt;1,1, IF(Table1[[#This Row],[Before Utility (unclipped)]]&lt;0,0, Table1[[#This Row],[Before Utility (unclipped)]]))</f>
        <v>0.1</v>
      </c>
      <c r="K167">
        <f>(Table1[[#This Row],[Num. TID After]]-parameters!$D$10)/(parameters!$D$11-parameters!$D$10)</f>
        <v>0.1</v>
      </c>
      <c r="L167">
        <f>IF(Table1[[#This Row],[After Utility (unclipped)]]&gt;1,1, IF(Table1[[#This Row],[After Utility (unclipped)]]&lt;0,0, Table1[[#This Row],[After Utility (unclipped)]]))</f>
        <v>0.1</v>
      </c>
      <c r="M167" s="25">
        <v>0</v>
      </c>
      <c r="N167" s="51">
        <v>0</v>
      </c>
      <c r="O167" s="51">
        <v>7</v>
      </c>
      <c r="P167" s="51">
        <v>0</v>
      </c>
      <c r="Q167" s="51">
        <v>2</v>
      </c>
      <c r="R167" s="52" t="s">
        <v>752</v>
      </c>
      <c r="S167" s="51">
        <v>8</v>
      </c>
      <c r="T167" s="52" t="s">
        <v>383</v>
      </c>
      <c r="U167" s="51">
        <v>19</v>
      </c>
      <c r="V167" s="25">
        <f>parameters!$J$4*Table1[[#This Row],[Mitigations Utility]] + parameters!$J$5*Table1[[#This Row],[Detections Utility]]</f>
        <v>0.30000000000000004</v>
      </c>
      <c r="W167">
        <f>SUM(Table1[[#This Row],[Num. 800-53 (r5)]],Table1[[#This Row],[Num. CIS Controls]])</f>
        <v>27</v>
      </c>
      <c r="X167">
        <f>(Table1[[#This Row],[Total Mitigations]]-parameters!$D$2)/(parameters!$D$3-parameters!$D$2)</f>
        <v>0.49090909090909091</v>
      </c>
      <c r="Y167">
        <f>IF(Table1[[#This Row],[Mitigations Utility (unclipped)]]&gt;1,1, IF(Table1[[#This Row],[Mitigations Utility (unclipped)]]&lt;0,0, Table1[[#This Row],[Mitigations Utility (unclipped)]]) )</f>
        <v>0.49090909090909091</v>
      </c>
      <c r="Z167">
        <f>SUM(Table1[[#This Row],[Num. CAR]:[Num. Splunk]])</f>
        <v>9</v>
      </c>
      <c r="AA167">
        <f>(Table1[[#This Row],[Total Detections]]-parameters!$D$4)/(parameters!$D$5-parameters!$D$4)</f>
        <v>0.09</v>
      </c>
      <c r="AB167">
        <f>IF(Table1[[#This Row],[Detections Utility (unclipped)]]&gt;1,1, IF(Table1[[#This Row],[Detections Utility (unclipped)]]&lt;0,0, Table1[[#This Row],[Detections Utility (unclipped)]]) )</f>
        <v>0.09</v>
      </c>
      <c r="AC167" s="29" t="s">
        <v>753</v>
      </c>
      <c r="AD167" s="25" t="str" cm="1">
        <f t="array" ref="AD167">IF(SUMPRODUCT(--(NOT(ISERR(SEARCH({"Process","Command","Script","WMI","Module","Pipe","Service"},AC167)))))&gt;0,"1","0")</f>
        <v>1</v>
      </c>
      <c r="AE167" s="25">
        <f>IF(AD167="1",'TOP 10 TECHNIQUES'!C$15,0)</f>
        <v>0.19800000000000001</v>
      </c>
      <c r="AF167" s="25" t="str" cm="1">
        <f t="array" ref="AF167">IF(SUMPRODUCT(--(NOT(ISERR(SEARCH({"Network","Firewall"},AC167)))))&gt;0,"1","0")</f>
        <v>1</v>
      </c>
      <c r="AG167" s="25">
        <f>IF(AF167="1",'TOP 10 TECHNIQUES'!C$16,0)</f>
        <v>0</v>
      </c>
      <c r="AH167" s="25" t="str" cm="1">
        <f t="array" ref="AH167">IF(SUMPRODUCT(--(NOT(ISERR(SEARCH({"File","Group","Logon","Schedule","User","Registry","Active","Application"},AC167)))))&gt;0,"1","0")</f>
        <v>1</v>
      </c>
      <c r="AI167" s="25">
        <f>IF(AH167="1",'TOP 10 TECHNIQUES'!C$17,0)</f>
        <v>0.13200000000000001</v>
      </c>
      <c r="AJ167" s="25" t="str" cm="1">
        <f t="array" ref="AJ167">IF(SUMPRODUCT(--(NOT(ISERR(SEARCH({"Cloud","Cluster","Container","Image","Instance","Pod","Snapshot","Volume"},AC167)))))&gt;0,"1","0")</f>
        <v>1</v>
      </c>
      <c r="AK167" s="25">
        <f>IF(AJ167="1",'TOP 10 TECHNIQUES'!C$18,0)</f>
        <v>0.19800000000000001</v>
      </c>
      <c r="AL167" s="25" t="str" cm="1">
        <f t="array" ref="AL167">IF(SUMPRODUCT(--(NOT(ISERR(SEARCH({"Drive","Firmware","Host","Kernel"},AC167)))))&gt;0,"1","0")</f>
        <v>1</v>
      </c>
      <c r="AM167" s="25">
        <f>IF(AL167="1",'TOP 10 TECHNIQUES'!C$19,0)</f>
        <v>0</v>
      </c>
      <c r="AN167" s="60">
        <v>0</v>
      </c>
      <c r="AO167" s="51">
        <v>0</v>
      </c>
      <c r="AP167" s="25">
        <f>parameters!$J$21*Table1[[#This Row],[TAT Utility]]+parameters!$J$22*Table1[[#This Row],[Count Utility]]</f>
        <v>6.1120000000000001E-2</v>
      </c>
      <c r="AQ167" s="25">
        <f>(Table1[[#This Row],[Total Top Att&amp;ck Score ]]-parameters!$D$19)/(parameters!$D$20-parameters!$D$19)</f>
        <v>0.20373333333333335</v>
      </c>
      <c r="AR167" s="25">
        <f>IF(Table1[[#This Row],[TAT Utility (unclipped)]]&gt;1,1, IF(Table1[[#This Row],[TAT Utility (unclipped)]]&lt;0,0, Table1[[#This Row],[TAT Utility (unclipped)]]) )</f>
        <v>0.20373333333333335</v>
      </c>
      <c r="AS167" s="25">
        <f>(Table1[[#This Row],[Ransomware (Total '# of ATT&amp;CK Observations)]]-parameters!$D$21)/(parameters!$D$22-parameters!$D$21)</f>
        <v>0</v>
      </c>
      <c r="AT167" s="25">
        <f>IF(Table1[[#This Row],[Count Utility (unclipped)]]&gt;1,1, IF(Table1[[#This Row],[Count Utility (unclipped)]]&lt;0,0, Table1[[#This Row],[Count Utility (unclipped)]]) )</f>
        <v>0</v>
      </c>
      <c r="AU1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8" spans="1:47" x14ac:dyDescent="0.2">
      <c r="A168" s="25">
        <f>parameters!$J$21*Table1[[#This Row],[TAT Utility]]+parameters!$J$22*Table1[[#This Row],[Count Utility]]</f>
        <v>0.11458666666666667</v>
      </c>
      <c r="B168" s="25">
        <f t="shared" si="2"/>
        <v>0.47920000000000001</v>
      </c>
      <c r="C168" s="25" t="s">
        <v>754</v>
      </c>
      <c r="D168" s="25" t="s">
        <v>129</v>
      </c>
      <c r="E168" s="25" t="s">
        <v>755</v>
      </c>
      <c r="F168" s="51">
        <v>1</v>
      </c>
      <c r="G168" s="51">
        <v>1</v>
      </c>
      <c r="H168" s="25">
        <f>parameters!$J$10*Table1[[#This Row],[Before Utility]]+parameters!$J$11*Table1[[#This Row],[After Utility]]</f>
        <v>0.1</v>
      </c>
      <c r="I168">
        <f>(Table1[[#This Row],[Num. TID Before]]-parameters!$D$8)/(parameters!$D$9-parameters!$D$8)</f>
        <v>0.1</v>
      </c>
      <c r="J168">
        <f>IF(Table1[[#This Row],[Before Utility (unclipped)]]&gt;1,1, IF(Table1[[#This Row],[Before Utility (unclipped)]]&lt;0,0, Table1[[#This Row],[Before Utility (unclipped)]]))</f>
        <v>0.1</v>
      </c>
      <c r="K168">
        <f>(Table1[[#This Row],[Num. TID After]]-parameters!$D$10)/(parameters!$D$11-parameters!$D$10)</f>
        <v>0.1</v>
      </c>
      <c r="L168">
        <f>IF(Table1[[#This Row],[After Utility (unclipped)]]&gt;1,1, IF(Table1[[#This Row],[After Utility (unclipped)]]&lt;0,0, Table1[[#This Row],[After Utility (unclipped)]]))</f>
        <v>0.1</v>
      </c>
      <c r="M168" s="25">
        <v>0</v>
      </c>
      <c r="N168" s="51">
        <v>0</v>
      </c>
      <c r="O168" s="51">
        <v>18</v>
      </c>
      <c r="P168" s="51">
        <v>2</v>
      </c>
      <c r="Q168" s="51">
        <v>1</v>
      </c>
      <c r="R168" s="52" t="s">
        <v>756</v>
      </c>
      <c r="S168" s="51">
        <v>12</v>
      </c>
      <c r="T168" s="52" t="s">
        <v>757</v>
      </c>
      <c r="U168" s="51">
        <v>9</v>
      </c>
      <c r="V168" s="25">
        <f>parameters!$J$4*Table1[[#This Row],[Mitigations Utility]] + parameters!$J$5*Table1[[#This Row],[Detections Utility]]</f>
        <v>0.3</v>
      </c>
      <c r="W168">
        <f>SUM(Table1[[#This Row],[Num. 800-53 (r5)]],Table1[[#This Row],[Num. CIS Controls]])</f>
        <v>21</v>
      </c>
      <c r="X168">
        <f>(Table1[[#This Row],[Total Mitigations]]-parameters!$D$2)/(parameters!$D$3-parameters!$D$2)</f>
        <v>0.38181818181818183</v>
      </c>
      <c r="Y168">
        <f>IF(Table1[[#This Row],[Mitigations Utility (unclipped)]]&gt;1,1, IF(Table1[[#This Row],[Mitigations Utility (unclipped)]]&lt;0,0, Table1[[#This Row],[Mitigations Utility (unclipped)]]) )</f>
        <v>0.38181818181818183</v>
      </c>
      <c r="Z168">
        <f>SUM(Table1[[#This Row],[Num. CAR]:[Num. Splunk]])</f>
        <v>21</v>
      </c>
      <c r="AA168">
        <f>(Table1[[#This Row],[Total Detections]]-parameters!$D$4)/(parameters!$D$5-parameters!$D$4)</f>
        <v>0.21</v>
      </c>
      <c r="AB168">
        <f>IF(Table1[[#This Row],[Detections Utility (unclipped)]]&gt;1,1, IF(Table1[[#This Row],[Detections Utility (unclipped)]]&lt;0,0, Table1[[#This Row],[Detections Utility (unclipped)]]) )</f>
        <v>0.21</v>
      </c>
      <c r="AC168" s="29" t="s">
        <v>719</v>
      </c>
      <c r="AD168" s="25" t="str" cm="1">
        <f t="array" ref="AD168">IF(SUMPRODUCT(--(NOT(ISERR(SEARCH({"Process","Command","Script","WMI","Module","Pipe","Service"},AC168)))))&gt;0,"1","0")</f>
        <v>0</v>
      </c>
      <c r="AE168" s="25">
        <f>IF(AD168="1",'TOP 10 TECHNIQUES'!C$15,0)</f>
        <v>0</v>
      </c>
      <c r="AF168" s="25" t="str" cm="1">
        <f t="array" ref="AF168">IF(SUMPRODUCT(--(NOT(ISERR(SEARCH({"Network","Firewall"},AC168)))))&gt;0,"1","0")</f>
        <v>0</v>
      </c>
      <c r="AG168" s="25">
        <f>IF(AF168="1",'TOP 10 TECHNIQUES'!C$16,0)</f>
        <v>0</v>
      </c>
      <c r="AH168" s="25" t="str" cm="1">
        <f t="array" ref="AH168">IF(SUMPRODUCT(--(NOT(ISERR(SEARCH({"File","Group","Logon","Schedule","User","Registry","Active","Application"},AC168)))))&gt;0,"1","0")</f>
        <v>0</v>
      </c>
      <c r="AI168" s="25">
        <f>IF(AH168="1",'TOP 10 TECHNIQUES'!C$17,0)</f>
        <v>0</v>
      </c>
      <c r="AJ168" s="25" t="str" cm="1">
        <f t="array" ref="AJ168">IF(SUMPRODUCT(--(NOT(ISERR(SEARCH({"Cloud","Cluster","Container","Image","Instance","Pod","Snapshot","Volume"},AC168)))))&gt;0,"1","0")</f>
        <v>1</v>
      </c>
      <c r="AK168" s="25">
        <f>IF(AJ168="1",'TOP 10 TECHNIQUES'!C$18,0)</f>
        <v>0.19800000000000001</v>
      </c>
      <c r="AL168" s="25" t="str" cm="1">
        <f t="array" ref="AL168">IF(SUMPRODUCT(--(NOT(ISERR(SEARCH({"Drive","Firmware","Host","Kernel"},AC168)))))&gt;0,"1","0")</f>
        <v>0</v>
      </c>
      <c r="AM168" s="25">
        <f>IF(AL168="1",'TOP 10 TECHNIQUES'!C$19,0)</f>
        <v>0</v>
      </c>
      <c r="AN168" s="52">
        <v>2</v>
      </c>
      <c r="AO168" s="51">
        <v>1</v>
      </c>
      <c r="AP168" s="25">
        <f>parameters!$J$21*Table1[[#This Row],[TAT Utility]]+parameters!$J$22*Table1[[#This Row],[Count Utility]]</f>
        <v>0.11458666666666667</v>
      </c>
      <c r="AQ168" s="25">
        <f>(Table1[[#This Row],[Total Top Att&amp;ck Score ]]-parameters!$D$19)/(parameters!$D$20-parameters!$D$19)</f>
        <v>0.15973333333333334</v>
      </c>
      <c r="AR168" s="25">
        <f>IF(Table1[[#This Row],[TAT Utility (unclipped)]]&gt;1,1, IF(Table1[[#This Row],[TAT Utility (unclipped)]]&lt;0,0, Table1[[#This Row],[TAT Utility (unclipped)]]) )</f>
        <v>0.15973333333333334</v>
      </c>
      <c r="AS168" s="25">
        <f>(Table1[[#This Row],[Ransomware (Total '# of ATT&amp;CK Observations)]]-parameters!$D$21)/(parameters!$D$22-parameters!$D$21)</f>
        <v>9.5238095238095233E-2</v>
      </c>
      <c r="AT168" s="25">
        <f>IF(Table1[[#This Row],[Count Utility (unclipped)]]&gt;1,1, IF(Table1[[#This Row],[Count Utility (unclipped)]]&lt;0,0, Table1[[#This Row],[Count Utility (unclipped)]]) )</f>
        <v>9.5238095238095233E-2</v>
      </c>
      <c r="AU1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9" spans="1:47" x14ac:dyDescent="0.2">
      <c r="A169" s="25">
        <f>parameters!$J$21*Table1[[#This Row],[TAT Utility]]+parameters!$J$22*Table1[[#This Row],[Count Utility]]</f>
        <v>0.11458666666666667</v>
      </c>
      <c r="B169" s="25">
        <f t="shared" si="2"/>
        <v>0.47920000000000001</v>
      </c>
      <c r="C169" s="25" t="s">
        <v>758</v>
      </c>
      <c r="D169" s="25" t="s">
        <v>88</v>
      </c>
      <c r="E169" s="25" t="s">
        <v>759</v>
      </c>
      <c r="F169" s="51">
        <v>1</v>
      </c>
      <c r="G169" s="51">
        <v>1</v>
      </c>
      <c r="H169" s="25">
        <f>parameters!$J$10*Table1[[#This Row],[Before Utility]]+parameters!$J$11*Table1[[#This Row],[After Utility]]</f>
        <v>0.1</v>
      </c>
      <c r="I169">
        <f>(Table1[[#This Row],[Num. TID Before]]-parameters!$D$8)/(parameters!$D$9-parameters!$D$8)</f>
        <v>0.1</v>
      </c>
      <c r="J169">
        <f>IF(Table1[[#This Row],[Before Utility (unclipped)]]&gt;1,1, IF(Table1[[#This Row],[Before Utility (unclipped)]]&lt;0,0, Table1[[#This Row],[Before Utility (unclipped)]]))</f>
        <v>0.1</v>
      </c>
      <c r="K169">
        <f>(Table1[[#This Row],[Num. TID After]]-parameters!$D$10)/(parameters!$D$11-parameters!$D$10)</f>
        <v>0.1</v>
      </c>
      <c r="L169">
        <f>IF(Table1[[#This Row],[After Utility (unclipped)]]&gt;1,1, IF(Table1[[#This Row],[After Utility (unclipped)]]&lt;0,0, Table1[[#This Row],[After Utility (unclipped)]]))</f>
        <v>0.1</v>
      </c>
      <c r="M169" s="25">
        <v>0</v>
      </c>
      <c r="N169" s="51">
        <v>0</v>
      </c>
      <c r="O169" s="51">
        <v>2</v>
      </c>
      <c r="P169" s="51">
        <v>1</v>
      </c>
      <c r="Q169" s="51">
        <v>0</v>
      </c>
      <c r="R169" s="52" t="s">
        <v>760</v>
      </c>
      <c r="S169" s="51">
        <v>15</v>
      </c>
      <c r="T169" s="51" t="s">
        <v>761</v>
      </c>
      <c r="U169" s="51">
        <v>15</v>
      </c>
      <c r="V169" s="25">
        <f>parameters!$J$4*Table1[[#This Row],[Mitigations Utility]] + parameters!$J$5*Table1[[#This Row],[Detections Utility]]</f>
        <v>0.3</v>
      </c>
      <c r="W169">
        <f>SUM(Table1[[#This Row],[Num. 800-53 (r5)]],Table1[[#This Row],[Num. CIS Controls]])</f>
        <v>30</v>
      </c>
      <c r="X169">
        <f>(Table1[[#This Row],[Total Mitigations]]-parameters!$D$2)/(parameters!$D$3-parameters!$D$2)</f>
        <v>0.54545454545454541</v>
      </c>
      <c r="Y169">
        <f>IF(Table1[[#This Row],[Mitigations Utility (unclipped)]]&gt;1,1, IF(Table1[[#This Row],[Mitigations Utility (unclipped)]]&lt;0,0, Table1[[#This Row],[Mitigations Utility (unclipped)]]) )</f>
        <v>0.54545454545454541</v>
      </c>
      <c r="Z169">
        <f>SUM(Table1[[#This Row],[Num. CAR]:[Num. Splunk]])</f>
        <v>3</v>
      </c>
      <c r="AA169">
        <f>(Table1[[#This Row],[Total Detections]]-parameters!$D$4)/(parameters!$D$5-parameters!$D$4)</f>
        <v>0.03</v>
      </c>
      <c r="AB169">
        <f>IF(Table1[[#This Row],[Detections Utility (unclipped)]]&gt;1,1, IF(Table1[[#This Row],[Detections Utility (unclipped)]]&lt;0,0, Table1[[#This Row],[Detections Utility (unclipped)]]) )</f>
        <v>0.03</v>
      </c>
      <c r="AC169" s="29" t="s">
        <v>97</v>
      </c>
      <c r="AD169" s="25" t="str" cm="1">
        <f t="array" ref="AD169">IF(SUMPRODUCT(--(NOT(ISERR(SEARCH({"Process","Command","Script","WMI","Module","Pipe","Service"},AC169)))))&gt;0,"1","0")</f>
        <v>1</v>
      </c>
      <c r="AE169" s="25">
        <f>IF(AD169="1",'TOP 10 TECHNIQUES'!C$15,0)</f>
        <v>0.19800000000000001</v>
      </c>
      <c r="AF169" s="25" t="str" cm="1">
        <f t="array" ref="AF169">IF(SUMPRODUCT(--(NOT(ISERR(SEARCH({"Network","Firewall"},AC169)))))&gt;0,"1","0")</f>
        <v>0</v>
      </c>
      <c r="AG169" s="25">
        <f>IF(AF169="1",'TOP 10 TECHNIQUES'!C$16,0)</f>
        <v>0</v>
      </c>
      <c r="AH169" s="25" t="str" cm="1">
        <f t="array" ref="AH169">IF(SUMPRODUCT(--(NOT(ISERR(SEARCH({"File","Group","Logon","Schedule","User","Registry","Active","Application"},AC169)))))&gt;0,"1","0")</f>
        <v>0</v>
      </c>
      <c r="AI169" s="25">
        <f>IF(AH169="1",'TOP 10 TECHNIQUES'!C$17,0)</f>
        <v>0</v>
      </c>
      <c r="AJ169" s="25" t="str" cm="1">
        <f t="array" ref="AJ169">IF(SUMPRODUCT(--(NOT(ISERR(SEARCH({"Cloud","Cluster","Container","Image","Instance","Pod","Snapshot","Volume"},AC169)))))&gt;0,"1","0")</f>
        <v>0</v>
      </c>
      <c r="AK169" s="25">
        <f>IF(AJ169="1",'TOP 10 TECHNIQUES'!C$18,0)</f>
        <v>0</v>
      </c>
      <c r="AL169" s="25" t="str" cm="1">
        <f t="array" ref="AL169">IF(SUMPRODUCT(--(NOT(ISERR(SEARCH({"Drive","Firmware","Host","Kernel"},AC169)))))&gt;0,"1","0")</f>
        <v>0</v>
      </c>
      <c r="AM169" s="25">
        <f>IF(AL169="1",'TOP 10 TECHNIQUES'!C$19,0)</f>
        <v>0</v>
      </c>
      <c r="AN169" s="59">
        <v>2</v>
      </c>
      <c r="AO169" s="51">
        <v>1</v>
      </c>
      <c r="AP169" s="25">
        <f>parameters!$J$21*Table1[[#This Row],[TAT Utility]]+parameters!$J$22*Table1[[#This Row],[Count Utility]]</f>
        <v>0.11458666666666667</v>
      </c>
      <c r="AQ169" s="25">
        <f>(Table1[[#This Row],[Total Top Att&amp;ck Score ]]-parameters!$D$19)/(parameters!$D$20-parameters!$D$19)</f>
        <v>0.15973333333333334</v>
      </c>
      <c r="AR169" s="25">
        <f>IF(Table1[[#This Row],[TAT Utility (unclipped)]]&gt;1,1, IF(Table1[[#This Row],[TAT Utility (unclipped)]]&lt;0,0, Table1[[#This Row],[TAT Utility (unclipped)]]) )</f>
        <v>0.15973333333333334</v>
      </c>
      <c r="AS169" s="25">
        <f>(Table1[[#This Row],[Ransomware (Total '# of ATT&amp;CK Observations)]]-parameters!$D$21)/(parameters!$D$22-parameters!$D$21)</f>
        <v>9.5238095238095233E-2</v>
      </c>
      <c r="AT169" s="25">
        <f>IF(Table1[[#This Row],[Count Utility (unclipped)]]&gt;1,1, IF(Table1[[#This Row],[Count Utility (unclipped)]]&lt;0,0, Table1[[#This Row],[Count Utility (unclipped)]]) )</f>
        <v>9.5238095238095233E-2</v>
      </c>
      <c r="AU1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0" spans="1:47" ht="32" x14ac:dyDescent="0.2">
      <c r="A170" s="25">
        <f>parameters!$J$21*Table1[[#This Row],[TAT Utility]]+parameters!$J$22*Table1[[#This Row],[Count Utility]]</f>
        <v>8.6533333333333337E-2</v>
      </c>
      <c r="B170" s="25">
        <f t="shared" si="2"/>
        <v>0.53200000000000003</v>
      </c>
      <c r="C170" s="25" t="s">
        <v>762</v>
      </c>
      <c r="D170" s="25" t="s">
        <v>99</v>
      </c>
      <c r="E170" s="25" t="s">
        <v>763</v>
      </c>
      <c r="F170" s="51">
        <v>1</v>
      </c>
      <c r="G170" s="51">
        <v>1</v>
      </c>
      <c r="H170" s="25">
        <f>parameters!$J$10*Table1[[#This Row],[Before Utility]]+parameters!$J$11*Table1[[#This Row],[After Utility]]</f>
        <v>0.1</v>
      </c>
      <c r="I170">
        <f>(Table1[[#This Row],[Num. TID Before]]-parameters!$D$8)/(parameters!$D$9-parameters!$D$8)</f>
        <v>0.1</v>
      </c>
      <c r="J170">
        <f>IF(Table1[[#This Row],[Before Utility (unclipped)]]&gt;1,1, IF(Table1[[#This Row],[Before Utility (unclipped)]]&lt;0,0, Table1[[#This Row],[Before Utility (unclipped)]]))</f>
        <v>0.1</v>
      </c>
      <c r="K170">
        <f>(Table1[[#This Row],[Num. TID After]]-parameters!$D$10)/(parameters!$D$11-parameters!$D$10)</f>
        <v>0.1</v>
      </c>
      <c r="L170">
        <f>IF(Table1[[#This Row],[After Utility (unclipped)]]&gt;1,1, IF(Table1[[#This Row],[After Utility (unclipped)]]&lt;0,0, Table1[[#This Row],[After Utility (unclipped)]]))</f>
        <v>0.1</v>
      </c>
      <c r="M170" s="25">
        <v>0</v>
      </c>
      <c r="N170" s="51">
        <v>2</v>
      </c>
      <c r="O170" s="51">
        <v>3</v>
      </c>
      <c r="P170" s="51">
        <v>2</v>
      </c>
      <c r="Q170" s="51">
        <v>0</v>
      </c>
      <c r="R170" s="52" t="s">
        <v>764</v>
      </c>
      <c r="S170" s="51">
        <v>11</v>
      </c>
      <c r="T170" s="52" t="s">
        <v>765</v>
      </c>
      <c r="U170" s="51">
        <v>17</v>
      </c>
      <c r="V170" s="25">
        <f>parameters!$J$4*Table1[[#This Row],[Mitigations Utility]] + parameters!$J$5*Table1[[#This Row],[Detections Utility]]</f>
        <v>0.3</v>
      </c>
      <c r="W170">
        <f>SUM(Table1[[#This Row],[Num. 800-53 (r5)]],Table1[[#This Row],[Num. CIS Controls]])</f>
        <v>28</v>
      </c>
      <c r="X170">
        <f>(Table1[[#This Row],[Total Mitigations]]-parameters!$D$2)/(parameters!$D$3-parameters!$D$2)</f>
        <v>0.50909090909090904</v>
      </c>
      <c r="Y170">
        <f>IF(Table1[[#This Row],[Mitigations Utility (unclipped)]]&gt;1,1, IF(Table1[[#This Row],[Mitigations Utility (unclipped)]]&lt;0,0, Table1[[#This Row],[Mitigations Utility (unclipped)]]) )</f>
        <v>0.50909090909090904</v>
      </c>
      <c r="Z170">
        <f>SUM(Table1[[#This Row],[Num. CAR]:[Num. Splunk]])</f>
        <v>7</v>
      </c>
      <c r="AA170">
        <f>(Table1[[#This Row],[Total Detections]]-parameters!$D$4)/(parameters!$D$5-parameters!$D$4)</f>
        <v>7.0000000000000007E-2</v>
      </c>
      <c r="AB170">
        <f>IF(Table1[[#This Row],[Detections Utility (unclipped)]]&gt;1,1, IF(Table1[[#This Row],[Detections Utility (unclipped)]]&lt;0,0, Table1[[#This Row],[Detections Utility (unclipped)]]) )</f>
        <v>7.0000000000000007E-2</v>
      </c>
      <c r="AC170" s="29" t="s">
        <v>766</v>
      </c>
      <c r="AD170" s="25" t="str" cm="1">
        <f t="array" ref="AD170">IF(SUMPRODUCT(--(NOT(ISERR(SEARCH({"Process","Command","Script","WMI","Module","Pipe","Service"},AC170)))))&gt;0,"1","0")</f>
        <v>1</v>
      </c>
      <c r="AE170" s="25">
        <f>IF(AD170="1",'TOP 10 TECHNIQUES'!C$15,0)</f>
        <v>0.19800000000000001</v>
      </c>
      <c r="AF170" s="25" t="str" cm="1">
        <f t="array" ref="AF170">IF(SUMPRODUCT(--(NOT(ISERR(SEARCH({"Network","Firewall"},AC170)))))&gt;0,"1","0")</f>
        <v>0</v>
      </c>
      <c r="AG170" s="25">
        <f>IF(AF170="1",'TOP 10 TECHNIQUES'!C$16,0)</f>
        <v>0</v>
      </c>
      <c r="AH170" s="25" t="str" cm="1">
        <f t="array" ref="AH170">IF(SUMPRODUCT(--(NOT(ISERR(SEARCH({"File","Group","Logon","Schedule","User","Registry","Active","Application"},AC170)))))&gt;0,"1","0")</f>
        <v>1</v>
      </c>
      <c r="AI170" s="25">
        <f>IF(AH170="1",'TOP 10 TECHNIQUES'!C$17,0)</f>
        <v>0.13200000000000001</v>
      </c>
      <c r="AJ170" s="25" t="str" cm="1">
        <f t="array" ref="AJ170">IF(SUMPRODUCT(--(NOT(ISERR(SEARCH({"Cloud","Cluster","Container","Image","Instance","Pod","Snapshot","Volume"},AC170)))))&gt;0,"1","0")</f>
        <v>0</v>
      </c>
      <c r="AK170" s="25">
        <f>IF(AJ170="1",'TOP 10 TECHNIQUES'!C$18,0)</f>
        <v>0</v>
      </c>
      <c r="AL170" s="25" t="str" cm="1">
        <f t="array" ref="AL170">IF(SUMPRODUCT(--(NOT(ISERR(SEARCH({"Drive","Firmware","Host","Kernel"},AC170)))))&gt;0,"1","0")</f>
        <v>0</v>
      </c>
      <c r="AM170" s="25">
        <f>IF(AL170="1",'TOP 10 TECHNIQUES'!C$19,0)</f>
        <v>0</v>
      </c>
      <c r="AN170" s="60">
        <v>1</v>
      </c>
      <c r="AO170" s="51">
        <v>0</v>
      </c>
      <c r="AP170" s="25">
        <f>parameters!$J$21*Table1[[#This Row],[TAT Utility]]+parameters!$J$22*Table1[[#This Row],[Count Utility]]</f>
        <v>8.6533333333333337E-2</v>
      </c>
      <c r="AQ170" s="25">
        <f>(Table1[[#This Row],[Total Top Att&amp;ck Score ]]-parameters!$D$19)/(parameters!$D$20-parameters!$D$19)</f>
        <v>0.17733333333333334</v>
      </c>
      <c r="AR170" s="25">
        <f>IF(Table1[[#This Row],[TAT Utility (unclipped)]]&gt;1,1, IF(Table1[[#This Row],[TAT Utility (unclipped)]]&lt;0,0, Table1[[#This Row],[TAT Utility (unclipped)]]) )</f>
        <v>0.17733333333333334</v>
      </c>
      <c r="AS170" s="25">
        <f>(Table1[[#This Row],[Ransomware (Total '# of ATT&amp;CK Observations)]]-parameters!$D$21)/(parameters!$D$22-parameters!$D$21)</f>
        <v>4.7619047619047616E-2</v>
      </c>
      <c r="AT170" s="25">
        <f>IF(Table1[[#This Row],[Count Utility (unclipped)]]&gt;1,1, IF(Table1[[#This Row],[Count Utility (unclipped)]]&lt;0,0, Table1[[#This Row],[Count Utility (unclipped)]]) )</f>
        <v>4.7619047619047616E-2</v>
      </c>
      <c r="AU1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1" spans="1:47" ht="32" x14ac:dyDescent="0.2">
      <c r="A171" s="25">
        <f>parameters!$J$21*Table1[[#This Row],[TAT Utility]]+parameters!$J$22*Table1[[#This Row],[Count Utility]]</f>
        <v>0.11986666666666665</v>
      </c>
      <c r="B171" s="25">
        <f t="shared" si="2"/>
        <v>0.53199999999999992</v>
      </c>
      <c r="C171" s="25" t="s">
        <v>767</v>
      </c>
      <c r="D171" s="25" t="s">
        <v>233</v>
      </c>
      <c r="E171" s="25" t="s">
        <v>768</v>
      </c>
      <c r="F171" s="51">
        <v>1</v>
      </c>
      <c r="G171" s="51">
        <v>1</v>
      </c>
      <c r="H171" s="25">
        <f>parameters!$J$10*Table1[[#This Row],[Before Utility]]+parameters!$J$11*Table1[[#This Row],[After Utility]]</f>
        <v>0.1</v>
      </c>
      <c r="I171">
        <f>(Table1[[#This Row],[Num. TID Before]]-parameters!$D$8)/(parameters!$D$9-parameters!$D$8)</f>
        <v>0.1</v>
      </c>
      <c r="J171">
        <f>IF(Table1[[#This Row],[Before Utility (unclipped)]]&gt;1,1, IF(Table1[[#This Row],[Before Utility (unclipped)]]&lt;0,0, Table1[[#This Row],[Before Utility (unclipped)]]))</f>
        <v>0.1</v>
      </c>
      <c r="K171">
        <f>(Table1[[#This Row],[Num. TID After]]-parameters!$D$10)/(parameters!$D$11-parameters!$D$10)</f>
        <v>0.1</v>
      </c>
      <c r="L171">
        <f>IF(Table1[[#This Row],[After Utility (unclipped)]]&gt;1,1, IF(Table1[[#This Row],[After Utility (unclipped)]]&lt;0,0, Table1[[#This Row],[After Utility (unclipped)]]))</f>
        <v>0.1</v>
      </c>
      <c r="M171" s="25">
        <v>0</v>
      </c>
      <c r="N171" s="51">
        <v>1</v>
      </c>
      <c r="O171" s="51">
        <v>2</v>
      </c>
      <c r="P171" s="51">
        <v>0</v>
      </c>
      <c r="Q171" s="51">
        <v>2</v>
      </c>
      <c r="R171" s="52" t="s">
        <v>769</v>
      </c>
      <c r="S171" s="51">
        <v>11</v>
      </c>
      <c r="T171" s="52" t="s">
        <v>770</v>
      </c>
      <c r="U171" s="51">
        <v>18</v>
      </c>
      <c r="V171" s="25">
        <f>parameters!$J$4*Table1[[#This Row],[Mitigations Utility]] + parameters!$J$5*Table1[[#This Row],[Detections Utility]]</f>
        <v>0.29999999999999993</v>
      </c>
      <c r="W171">
        <f>SUM(Table1[[#This Row],[Num. 800-53 (r5)]],Table1[[#This Row],[Num. CIS Controls]])</f>
        <v>29</v>
      </c>
      <c r="X171">
        <f>(Table1[[#This Row],[Total Mitigations]]-parameters!$D$2)/(parameters!$D$3-parameters!$D$2)</f>
        <v>0.52727272727272723</v>
      </c>
      <c r="Y171">
        <f>IF(Table1[[#This Row],[Mitigations Utility (unclipped)]]&gt;1,1, IF(Table1[[#This Row],[Mitigations Utility (unclipped)]]&lt;0,0, Table1[[#This Row],[Mitigations Utility (unclipped)]]) )</f>
        <v>0.52727272727272723</v>
      </c>
      <c r="Z171">
        <f>SUM(Table1[[#This Row],[Num. CAR]:[Num. Splunk]])</f>
        <v>5</v>
      </c>
      <c r="AA171">
        <f>(Table1[[#This Row],[Total Detections]]-parameters!$D$4)/(parameters!$D$5-parameters!$D$4)</f>
        <v>0.05</v>
      </c>
      <c r="AB171">
        <f>IF(Table1[[#This Row],[Detections Utility (unclipped)]]&gt;1,1, IF(Table1[[#This Row],[Detections Utility (unclipped)]]&lt;0,0, Table1[[#This Row],[Detections Utility (unclipped)]]) )</f>
        <v>0.05</v>
      </c>
      <c r="AC171" s="29" t="s">
        <v>210</v>
      </c>
      <c r="AD171" s="25" t="str" cm="1">
        <f t="array" ref="AD171">IF(SUMPRODUCT(--(NOT(ISERR(SEARCH({"Process","Command","Script","WMI","Module","Pipe","Service"},AC171)))))&gt;0,"1","0")</f>
        <v>1</v>
      </c>
      <c r="AE171" s="25">
        <f>IF(AD171="1",'TOP 10 TECHNIQUES'!C$15,0)</f>
        <v>0.19800000000000001</v>
      </c>
      <c r="AF171" s="25" t="str" cm="1">
        <f t="array" ref="AF171">IF(SUMPRODUCT(--(NOT(ISERR(SEARCH({"Network","Firewall"},AC171)))))&gt;0,"1","0")</f>
        <v>0</v>
      </c>
      <c r="AG171" s="25">
        <f>IF(AF171="1",'TOP 10 TECHNIQUES'!C$16,0)</f>
        <v>0</v>
      </c>
      <c r="AH171" s="25" t="str" cm="1">
        <f t="array" ref="AH171">IF(SUMPRODUCT(--(NOT(ISERR(SEARCH({"File","Group","Logon","Schedule","User","Registry","Active","Application"},AC171)))))&gt;0,"1","0")</f>
        <v>1</v>
      </c>
      <c r="AI171" s="25">
        <f>IF(AH171="1",'TOP 10 TECHNIQUES'!C$17,0)</f>
        <v>0.13200000000000001</v>
      </c>
      <c r="AJ171" s="25" t="str" cm="1">
        <f t="array" ref="AJ171">IF(SUMPRODUCT(--(NOT(ISERR(SEARCH({"Cloud","Cluster","Container","Image","Instance","Pod","Snapshot","Volume"},AC171)))))&gt;0,"1","0")</f>
        <v>0</v>
      </c>
      <c r="AK171" s="25">
        <f>IF(AJ171="1",'TOP 10 TECHNIQUES'!C$18,0)</f>
        <v>0</v>
      </c>
      <c r="AL171" s="25" t="str" cm="1">
        <f t="array" ref="AL171">IF(SUMPRODUCT(--(NOT(ISERR(SEARCH({"Drive","Firmware","Host","Kernel"},AC171)))))&gt;0,"1","0")</f>
        <v>0</v>
      </c>
      <c r="AM171" s="25">
        <f>IF(AL171="1",'TOP 10 TECHNIQUES'!C$19,0)</f>
        <v>0</v>
      </c>
      <c r="AN171" s="60">
        <v>2</v>
      </c>
      <c r="AO171" s="51">
        <v>1</v>
      </c>
      <c r="AP171" s="25">
        <f>parameters!$J$21*Table1[[#This Row],[TAT Utility]]+parameters!$J$22*Table1[[#This Row],[Count Utility]]</f>
        <v>0.11986666666666665</v>
      </c>
      <c r="AQ171" s="25">
        <f>(Table1[[#This Row],[Total Top Att&amp;ck Score ]]-parameters!$D$19)/(parameters!$D$20-parameters!$D$19)</f>
        <v>0.17733333333333332</v>
      </c>
      <c r="AR171" s="25">
        <f>IF(Table1[[#This Row],[TAT Utility (unclipped)]]&gt;1,1, IF(Table1[[#This Row],[TAT Utility (unclipped)]]&lt;0,0, Table1[[#This Row],[TAT Utility (unclipped)]]) )</f>
        <v>0.17733333333333332</v>
      </c>
      <c r="AS171" s="25">
        <f>(Table1[[#This Row],[Ransomware (Total '# of ATT&amp;CK Observations)]]-parameters!$D$21)/(parameters!$D$22-parameters!$D$21)</f>
        <v>9.5238095238095233E-2</v>
      </c>
      <c r="AT171" s="25">
        <f>IF(Table1[[#This Row],[Count Utility (unclipped)]]&gt;1,1, IF(Table1[[#This Row],[Count Utility (unclipped)]]&lt;0,0, Table1[[#This Row],[Count Utility (unclipped)]]) )</f>
        <v>9.5238095238095233E-2</v>
      </c>
      <c r="AU1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2" spans="1:47" ht="32" x14ac:dyDescent="0.2">
      <c r="A172" s="25">
        <f>parameters!$J$21*Table1[[#This Row],[TAT Utility]]+parameters!$J$22*Table1[[#This Row],[Count Utility]]</f>
        <v>0.11923333333333333</v>
      </c>
      <c r="B172" s="25">
        <f t="shared" si="2"/>
        <v>0.52566666666666673</v>
      </c>
      <c r="C172" s="25" t="s">
        <v>771</v>
      </c>
      <c r="D172" s="25" t="s">
        <v>197</v>
      </c>
      <c r="E172" s="25" t="s">
        <v>772</v>
      </c>
      <c r="F172" s="51">
        <v>1</v>
      </c>
      <c r="G172" s="51">
        <v>1</v>
      </c>
      <c r="H172" s="25">
        <f>parameters!$J$10*Table1[[#This Row],[Before Utility]]+parameters!$J$11*Table1[[#This Row],[After Utility]]</f>
        <v>0.1</v>
      </c>
      <c r="I172">
        <f>(Table1[[#This Row],[Num. TID Before]]-parameters!$D$8)/(parameters!$D$9-parameters!$D$8)</f>
        <v>0.1</v>
      </c>
      <c r="J172">
        <f>IF(Table1[[#This Row],[Before Utility (unclipped)]]&gt;1,1, IF(Table1[[#This Row],[Before Utility (unclipped)]]&lt;0,0, Table1[[#This Row],[Before Utility (unclipped)]]))</f>
        <v>0.1</v>
      </c>
      <c r="K172">
        <f>(Table1[[#This Row],[Num. TID After]]-parameters!$D$10)/(parameters!$D$11-parameters!$D$10)</f>
        <v>0.1</v>
      </c>
      <c r="L172">
        <f>IF(Table1[[#This Row],[After Utility (unclipped)]]&gt;1,1, IF(Table1[[#This Row],[After Utility (unclipped)]]&lt;0,0, Table1[[#This Row],[After Utility (unclipped)]]))</f>
        <v>0.1</v>
      </c>
      <c r="M172" s="25">
        <v>0</v>
      </c>
      <c r="N172" s="51">
        <v>0</v>
      </c>
      <c r="O172" s="51">
        <v>12</v>
      </c>
      <c r="P172" s="51">
        <v>0</v>
      </c>
      <c r="Q172" s="51">
        <v>0</v>
      </c>
      <c r="R172" s="51" t="s">
        <v>773</v>
      </c>
      <c r="S172" s="51">
        <v>11</v>
      </c>
      <c r="T172" s="51" t="s">
        <v>419</v>
      </c>
      <c r="U172" s="51">
        <v>14</v>
      </c>
      <c r="V172" s="25">
        <f>parameters!$J$4*Table1[[#This Row],[Mitigations Utility]] + parameters!$J$5*Table1[[#This Row],[Detections Utility]]</f>
        <v>0.29523809523809524</v>
      </c>
      <c r="W172">
        <f>SUM(Table1[[#This Row],[Num. 800-53 (r5)]],Table1[[#This Row],[Num. CIS Controls]])</f>
        <v>25</v>
      </c>
      <c r="X172">
        <f>(Table1[[#This Row],[Total Mitigations]]-parameters!$D$2)/(parameters!$D$3-parameters!$D$2)</f>
        <v>0.45454545454545453</v>
      </c>
      <c r="Y172">
        <f>IF(Table1[[#This Row],[Mitigations Utility (unclipped)]]&gt;1,1, IF(Table1[[#This Row],[Mitigations Utility (unclipped)]]&lt;0,0, Table1[[#This Row],[Mitigations Utility (unclipped)]]) )</f>
        <v>0.45454545454545453</v>
      </c>
      <c r="Z172">
        <f>SUM(Table1[[#This Row],[Num. CAR]:[Num. Splunk]])</f>
        <v>12</v>
      </c>
      <c r="AA172">
        <f>(Table1[[#This Row],[Total Detections]]-parameters!$D$4)/(parameters!$D$5-parameters!$D$4)</f>
        <v>0.12</v>
      </c>
      <c r="AB172">
        <f>IF(Table1[[#This Row],[Detections Utility (unclipped)]]&gt;1,1, IF(Table1[[#This Row],[Detections Utility (unclipped)]]&lt;0,0, Table1[[#This Row],[Detections Utility (unclipped)]]) )</f>
        <v>0.12</v>
      </c>
      <c r="AC172" s="29" t="s">
        <v>774</v>
      </c>
      <c r="AD172" s="25" t="str" cm="1">
        <f t="array" ref="AD172">IF(SUMPRODUCT(--(NOT(ISERR(SEARCH({"Process","Command","Script","WMI","Module","Pipe","Service"},AC172)))))&gt;0,"1","0")</f>
        <v>1</v>
      </c>
      <c r="AE172" s="25">
        <f>IF(AD172="1",'TOP 10 TECHNIQUES'!C$15,0)</f>
        <v>0.19800000000000001</v>
      </c>
      <c r="AF172" s="25" t="str" cm="1">
        <f t="array" ref="AF172">IF(SUMPRODUCT(--(NOT(ISERR(SEARCH({"Network","Firewall"},AC172)))))&gt;0,"1","0")</f>
        <v>0</v>
      </c>
      <c r="AG172" s="25">
        <f>IF(AF172="1",'TOP 10 TECHNIQUES'!C$16,0)</f>
        <v>0</v>
      </c>
      <c r="AH172" s="25" t="str" cm="1">
        <f t="array" ref="AH172">IF(SUMPRODUCT(--(NOT(ISERR(SEARCH({"File","Group","Logon","Schedule","User","Registry","Active","Application"},AC172)))))&gt;0,"1","0")</f>
        <v>1</v>
      </c>
      <c r="AI172" s="25">
        <f>IF(AH172="1",'TOP 10 TECHNIQUES'!C$17,0)</f>
        <v>0.13200000000000001</v>
      </c>
      <c r="AJ172" s="25" t="str" cm="1">
        <f t="array" ref="AJ172">IF(SUMPRODUCT(--(NOT(ISERR(SEARCH({"Cloud","Cluster","Container","Image","Instance","Pod","Snapshot","Volume"},AC172)))))&gt;0,"1","0")</f>
        <v>0</v>
      </c>
      <c r="AK172" s="25">
        <f>IF(AJ172="1",'TOP 10 TECHNIQUES'!C$18,0)</f>
        <v>0</v>
      </c>
      <c r="AL172" s="25" t="str" cm="1">
        <f t="array" ref="AL172">IF(SUMPRODUCT(--(NOT(ISERR(SEARCH({"Drive","Firmware","Host","Kernel"},AC172)))))&gt;0,"1","0")</f>
        <v>0</v>
      </c>
      <c r="AM172" s="25">
        <f>IF(AL172="1",'TOP 10 TECHNIQUES'!C$19,0)</f>
        <v>0</v>
      </c>
      <c r="AN172" s="61">
        <v>2</v>
      </c>
      <c r="AO172" s="51">
        <v>1</v>
      </c>
      <c r="AP172" s="25">
        <f>parameters!$J$21*Table1[[#This Row],[TAT Utility]]+parameters!$J$22*Table1[[#This Row],[Count Utility]]</f>
        <v>0.11923333333333333</v>
      </c>
      <c r="AQ172" s="25">
        <f>(Table1[[#This Row],[Total Top Att&amp;ck Score ]]-parameters!$D$19)/(parameters!$D$20-parameters!$D$19)</f>
        <v>0.17522222222222225</v>
      </c>
      <c r="AR172" s="25">
        <f>IF(Table1[[#This Row],[TAT Utility (unclipped)]]&gt;1,1, IF(Table1[[#This Row],[TAT Utility (unclipped)]]&lt;0,0, Table1[[#This Row],[TAT Utility (unclipped)]]) )</f>
        <v>0.17522222222222225</v>
      </c>
      <c r="AS172" s="25">
        <f>(Table1[[#This Row],[Ransomware (Total '# of ATT&amp;CK Observations)]]-parameters!$D$21)/(parameters!$D$22-parameters!$D$21)</f>
        <v>9.5238095238095233E-2</v>
      </c>
      <c r="AT172" s="25">
        <f>IF(Table1[[#This Row],[Count Utility (unclipped)]]&gt;1,1, IF(Table1[[#This Row],[Count Utility (unclipped)]]&lt;0,0, Table1[[#This Row],[Count Utility (unclipped)]]) )</f>
        <v>9.5238095238095233E-2</v>
      </c>
      <c r="AU1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3" spans="1:47" ht="48" x14ac:dyDescent="0.2">
      <c r="A173" s="25">
        <f>parameters!$J$21*Table1[[#This Row],[TAT Utility]]+parameters!$J$22*Table1[[#This Row],[Count Utility]]</f>
        <v>0.11140761904761906</v>
      </c>
      <c r="B173" s="25">
        <f t="shared" si="2"/>
        <v>0.44740952380952392</v>
      </c>
      <c r="C173" s="25" t="s">
        <v>775</v>
      </c>
      <c r="D173" s="25" t="s">
        <v>241</v>
      </c>
      <c r="E173" s="25" t="s">
        <v>776</v>
      </c>
      <c r="F173" s="51">
        <v>1</v>
      </c>
      <c r="G173" s="51">
        <v>1</v>
      </c>
      <c r="H173" s="25">
        <f>parameters!$J$10*Table1[[#This Row],[Before Utility]]+parameters!$J$11*Table1[[#This Row],[After Utility]]</f>
        <v>0.1</v>
      </c>
      <c r="I173">
        <f>(Table1[[#This Row],[Num. TID Before]]-parameters!$D$8)/(parameters!$D$9-parameters!$D$8)</f>
        <v>0.1</v>
      </c>
      <c r="J173">
        <f>IF(Table1[[#This Row],[Before Utility (unclipped)]]&gt;1,1, IF(Table1[[#This Row],[Before Utility (unclipped)]]&lt;0,0, Table1[[#This Row],[Before Utility (unclipped)]]))</f>
        <v>0.1</v>
      </c>
      <c r="K173">
        <f>(Table1[[#This Row],[Num. TID After]]-parameters!$D$10)/(parameters!$D$11-parameters!$D$10)</f>
        <v>0.1</v>
      </c>
      <c r="L173">
        <f>IF(Table1[[#This Row],[After Utility (unclipped)]]&gt;1,1, IF(Table1[[#This Row],[After Utility (unclipped)]]&lt;0,0, Table1[[#This Row],[After Utility (unclipped)]]))</f>
        <v>0.1</v>
      </c>
      <c r="M173" s="25">
        <v>0</v>
      </c>
      <c r="N173" s="51">
        <v>0</v>
      </c>
      <c r="O173" s="51">
        <v>24</v>
      </c>
      <c r="P173" s="51">
        <v>3</v>
      </c>
      <c r="Q173" s="51">
        <v>1</v>
      </c>
      <c r="R173" s="52" t="s">
        <v>156</v>
      </c>
      <c r="S173" s="51">
        <v>2</v>
      </c>
      <c r="T173" s="51" t="s">
        <v>242</v>
      </c>
      <c r="U173" s="51">
        <v>15</v>
      </c>
      <c r="V173" s="25">
        <f>parameters!$J$4*Table1[[#This Row],[Mitigations Utility]] + parameters!$J$5*Table1[[#This Row],[Detections Utility]]</f>
        <v>0.29523809523809524</v>
      </c>
      <c r="W173">
        <f>SUM(Table1[[#This Row],[Num. 800-53 (r5)]],Table1[[#This Row],[Num. CIS Controls]])</f>
        <v>17</v>
      </c>
      <c r="X173">
        <f>(Table1[[#This Row],[Total Mitigations]]-parameters!$D$2)/(parameters!$D$3-parameters!$D$2)</f>
        <v>0.30909090909090908</v>
      </c>
      <c r="Y173">
        <f>IF(Table1[[#This Row],[Mitigations Utility (unclipped)]]&gt;1,1, IF(Table1[[#This Row],[Mitigations Utility (unclipped)]]&lt;0,0, Table1[[#This Row],[Mitigations Utility (unclipped)]]) )</f>
        <v>0.30909090909090908</v>
      </c>
      <c r="Z173">
        <f>SUM(Table1[[#This Row],[Num. CAR]:[Num. Splunk]])</f>
        <v>28</v>
      </c>
      <c r="AA173">
        <f>(Table1[[#This Row],[Total Detections]]-parameters!$D$4)/(parameters!$D$5-parameters!$D$4)</f>
        <v>0.28000000000000003</v>
      </c>
      <c r="AB173">
        <f>IF(Table1[[#This Row],[Detections Utility (unclipped)]]&gt;1,1, IF(Table1[[#This Row],[Detections Utility (unclipped)]]&lt;0,0, Table1[[#This Row],[Detections Utility (unclipped)]]) )</f>
        <v>0.28000000000000003</v>
      </c>
      <c r="AC173" s="29" t="s">
        <v>442</v>
      </c>
      <c r="AD173" s="25" t="str" cm="1">
        <f t="array" ref="AD173">IF(SUMPRODUCT(--(NOT(ISERR(SEARCH({"Process","Command","Script","WMI","Module","Pipe","Service"},AC173)))))&gt;0,"1","0")</f>
        <v>0</v>
      </c>
      <c r="AE173" s="25">
        <f>IF(AD173="1",'TOP 10 TECHNIQUES'!C$15,0)</f>
        <v>0</v>
      </c>
      <c r="AF173" s="25" t="str" cm="1">
        <f t="array" ref="AF173">IF(SUMPRODUCT(--(NOT(ISERR(SEARCH({"Network","Firewall"},AC173)))))&gt;0,"1","0")</f>
        <v>0</v>
      </c>
      <c r="AG173" s="25">
        <f>IF(AF173="1",'TOP 10 TECHNIQUES'!C$16,0)</f>
        <v>0</v>
      </c>
      <c r="AH173" s="25" t="str" cm="1">
        <f t="array" ref="AH173">IF(SUMPRODUCT(--(NOT(ISERR(SEARCH({"File","Group","Logon","Schedule","User","Registry","Active","Application"},AC173)))))&gt;0,"1","0")</f>
        <v>1</v>
      </c>
      <c r="AI173" s="25">
        <f>IF(AH173="1",'TOP 10 TECHNIQUES'!C$17,0)</f>
        <v>0.13200000000000001</v>
      </c>
      <c r="AJ173" s="25" t="str" cm="1">
        <f t="array" ref="AJ173">IF(SUMPRODUCT(--(NOT(ISERR(SEARCH({"Cloud","Cluster","Container","Image","Instance","Pod","Snapshot","Volume"},AC173)))))&gt;0,"1","0")</f>
        <v>0</v>
      </c>
      <c r="AK173" s="25">
        <f>IF(AJ173="1",'TOP 10 TECHNIQUES'!C$18,0)</f>
        <v>0</v>
      </c>
      <c r="AL173" s="25" t="str" cm="1">
        <f t="array" ref="AL173">IF(SUMPRODUCT(--(NOT(ISERR(SEARCH({"Drive","Firmware","Host","Kernel"},AC173)))))&gt;0,"1","0")</f>
        <v>0</v>
      </c>
      <c r="AM173" s="25">
        <f>IF(AL173="1",'TOP 10 TECHNIQUES'!C$19,0)</f>
        <v>0</v>
      </c>
      <c r="AN173" s="52">
        <v>2</v>
      </c>
      <c r="AO173" s="51">
        <v>1</v>
      </c>
      <c r="AP173" s="25">
        <f>parameters!$J$21*Table1[[#This Row],[TAT Utility]]+parameters!$J$22*Table1[[#This Row],[Count Utility]]</f>
        <v>0.11140761904761906</v>
      </c>
      <c r="AQ173" s="25">
        <f>(Table1[[#This Row],[Total Top Att&amp;ck Score ]]-parameters!$D$19)/(parameters!$D$20-parameters!$D$19)</f>
        <v>0.14913650793650798</v>
      </c>
      <c r="AR173" s="25">
        <f>IF(Table1[[#This Row],[TAT Utility (unclipped)]]&gt;1,1, IF(Table1[[#This Row],[TAT Utility (unclipped)]]&lt;0,0, Table1[[#This Row],[TAT Utility (unclipped)]]) )</f>
        <v>0.14913650793650798</v>
      </c>
      <c r="AS173" s="25">
        <f>(Table1[[#This Row],[Ransomware (Total '# of ATT&amp;CK Observations)]]-parameters!$D$21)/(parameters!$D$22-parameters!$D$21)</f>
        <v>9.5238095238095233E-2</v>
      </c>
      <c r="AT173" s="25">
        <f>IF(Table1[[#This Row],[Count Utility (unclipped)]]&gt;1,1, IF(Table1[[#This Row],[Count Utility (unclipped)]]&lt;0,0, Table1[[#This Row],[Count Utility (unclipped)]]) )</f>
        <v>9.5238095238095233E-2</v>
      </c>
      <c r="AU1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4" spans="1:47" ht="64" x14ac:dyDescent="0.2">
      <c r="A174" s="25">
        <f>parameters!$J$21*Table1[[#This Row],[TAT Utility]]+parameters!$J$22*Table1[[#This Row],[Count Utility]]</f>
        <v>5.2566666666666671E-2</v>
      </c>
      <c r="B174" s="25">
        <f t="shared" si="2"/>
        <v>0.52566666666666673</v>
      </c>
      <c r="C174" s="25" t="s">
        <v>777</v>
      </c>
      <c r="D174" s="25" t="s">
        <v>502</v>
      </c>
      <c r="E174" s="25" t="s">
        <v>778</v>
      </c>
      <c r="F174" s="51">
        <v>1</v>
      </c>
      <c r="G174" s="51">
        <v>1</v>
      </c>
      <c r="H174" s="25">
        <f>parameters!$J$10*Table1[[#This Row],[Before Utility]]+parameters!$J$11*Table1[[#This Row],[After Utility]]</f>
        <v>0.1</v>
      </c>
      <c r="I174">
        <f>(Table1[[#This Row],[Num. TID Before]]-parameters!$D$8)/(parameters!$D$9-parameters!$D$8)</f>
        <v>0.1</v>
      </c>
      <c r="J174">
        <f>IF(Table1[[#This Row],[Before Utility (unclipped)]]&gt;1,1, IF(Table1[[#This Row],[Before Utility (unclipped)]]&lt;0,0, Table1[[#This Row],[Before Utility (unclipped)]]))</f>
        <v>0.1</v>
      </c>
      <c r="K174">
        <f>(Table1[[#This Row],[Num. TID After]]-parameters!$D$10)/(parameters!$D$11-parameters!$D$10)</f>
        <v>0.1</v>
      </c>
      <c r="L174">
        <f>IF(Table1[[#This Row],[After Utility (unclipped)]]&gt;1,1, IF(Table1[[#This Row],[After Utility (unclipped)]]&lt;0,0, Table1[[#This Row],[After Utility (unclipped)]]))</f>
        <v>0.1</v>
      </c>
      <c r="M174" s="25">
        <v>0</v>
      </c>
      <c r="N174" s="51">
        <v>0</v>
      </c>
      <c r="O174" s="51">
        <v>0</v>
      </c>
      <c r="P174" s="51">
        <v>0</v>
      </c>
      <c r="Q174" s="51">
        <v>0</v>
      </c>
      <c r="R174" s="52" t="s">
        <v>779</v>
      </c>
      <c r="S174" s="51">
        <v>14</v>
      </c>
      <c r="T174" s="52" t="s">
        <v>780</v>
      </c>
      <c r="U174" s="51">
        <v>17</v>
      </c>
      <c r="V174" s="25">
        <f>parameters!$J$4*Table1[[#This Row],[Mitigations Utility]] + parameters!$J$5*Table1[[#This Row],[Detections Utility]]</f>
        <v>0.29523809523809524</v>
      </c>
      <c r="W174">
        <f>SUM(Table1[[#This Row],[Num. 800-53 (r5)]],Table1[[#This Row],[Num. CIS Controls]])</f>
        <v>31</v>
      </c>
      <c r="X174">
        <f>(Table1[[#This Row],[Total Mitigations]]-parameters!$D$2)/(parameters!$D$3-parameters!$D$2)</f>
        <v>0.5636363636363636</v>
      </c>
      <c r="Y174">
        <f>IF(Table1[[#This Row],[Mitigations Utility (unclipped)]]&gt;1,1, IF(Table1[[#This Row],[Mitigations Utility (unclipped)]]&lt;0,0, Table1[[#This Row],[Mitigations Utility (unclipped)]]) )</f>
        <v>0.5636363636363636</v>
      </c>
      <c r="Z174">
        <f>SUM(Table1[[#This Row],[Num. CAR]:[Num. Splunk]])</f>
        <v>0</v>
      </c>
      <c r="AA174">
        <f>(Table1[[#This Row],[Total Detections]]-parameters!$D$4)/(parameters!$D$5-parameters!$D$4)</f>
        <v>0</v>
      </c>
      <c r="AB174">
        <f>IF(Table1[[#This Row],[Detections Utility (unclipped)]]&gt;1,1, IF(Table1[[#This Row],[Detections Utility (unclipped)]]&lt;0,0, Table1[[#This Row],[Detections Utility (unclipped)]]) )</f>
        <v>0</v>
      </c>
      <c r="AC174" s="29" t="s">
        <v>781</v>
      </c>
      <c r="AD174" s="25" t="str" cm="1">
        <f t="array" ref="AD174">IF(SUMPRODUCT(--(NOT(ISERR(SEARCH({"Process","Command","Script","WMI","Module","Pipe","Service"},AC174)))))&gt;0,"1","0")</f>
        <v>1</v>
      </c>
      <c r="AE174" s="25">
        <f>IF(AD174="1",'TOP 10 TECHNIQUES'!C$15,0)</f>
        <v>0.19800000000000001</v>
      </c>
      <c r="AF174" s="25" t="str" cm="1">
        <f t="array" ref="AF174">IF(SUMPRODUCT(--(NOT(ISERR(SEARCH({"Network","Firewall"},AC174)))))&gt;0,"1","0")</f>
        <v>1</v>
      </c>
      <c r="AG174" s="25">
        <f>IF(AF174="1",'TOP 10 TECHNIQUES'!C$16,0)</f>
        <v>0</v>
      </c>
      <c r="AH174" s="25" t="str" cm="1">
        <f t="array" ref="AH174">IF(SUMPRODUCT(--(NOT(ISERR(SEARCH({"File","Group","Logon","Schedule","User","Registry","Active","Application"},AC174)))))&gt;0,"1","0")</f>
        <v>1</v>
      </c>
      <c r="AI174" s="25">
        <f>IF(AH174="1",'TOP 10 TECHNIQUES'!C$17,0)</f>
        <v>0.13200000000000001</v>
      </c>
      <c r="AJ174" s="25" t="str" cm="1">
        <f t="array" ref="AJ174">IF(SUMPRODUCT(--(NOT(ISERR(SEARCH({"Cloud","Cluster","Container","Image","Instance","Pod","Snapshot","Volume"},AC174)))))&gt;0,"1","0")</f>
        <v>0</v>
      </c>
      <c r="AK174" s="25">
        <f>IF(AJ174="1",'TOP 10 TECHNIQUES'!C$18,0)</f>
        <v>0</v>
      </c>
      <c r="AL174" s="25" t="str" cm="1">
        <f t="array" ref="AL174">IF(SUMPRODUCT(--(NOT(ISERR(SEARCH({"Drive","Firmware","Host","Kernel"},AC174)))))&gt;0,"1","0")</f>
        <v>0</v>
      </c>
      <c r="AM174" s="25">
        <f>IF(AL174="1",'TOP 10 TECHNIQUES'!C$19,0)</f>
        <v>0</v>
      </c>
      <c r="AN174" s="52">
        <v>0</v>
      </c>
      <c r="AO174" s="51">
        <v>0</v>
      </c>
      <c r="AP174" s="25">
        <f>parameters!$J$21*Table1[[#This Row],[TAT Utility]]+parameters!$J$22*Table1[[#This Row],[Count Utility]]</f>
        <v>5.2566666666666671E-2</v>
      </c>
      <c r="AQ174" s="25">
        <f>(Table1[[#This Row],[Total Top Att&amp;ck Score ]]-parameters!$D$19)/(parameters!$D$20-parameters!$D$19)</f>
        <v>0.17522222222222225</v>
      </c>
      <c r="AR174" s="25">
        <f>IF(Table1[[#This Row],[TAT Utility (unclipped)]]&gt;1,1, IF(Table1[[#This Row],[TAT Utility (unclipped)]]&lt;0,0, Table1[[#This Row],[TAT Utility (unclipped)]]) )</f>
        <v>0.17522222222222225</v>
      </c>
      <c r="AS174" s="25">
        <f>(Table1[[#This Row],[Ransomware (Total '# of ATT&amp;CK Observations)]]-parameters!$D$21)/(parameters!$D$22-parameters!$D$21)</f>
        <v>0</v>
      </c>
      <c r="AT174" s="25">
        <f>IF(Table1[[#This Row],[Count Utility (unclipped)]]&gt;1,1, IF(Table1[[#This Row],[Count Utility (unclipped)]]&lt;0,0, Table1[[#This Row],[Count Utility (unclipped)]]) )</f>
        <v>0</v>
      </c>
      <c r="AU1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5" spans="1:47" ht="48" x14ac:dyDescent="0.2">
      <c r="A175" s="25">
        <f>parameters!$J$21*Table1[[#This Row],[TAT Utility]]+parameters!$J$22*Table1[[#This Row],[Count Utility]]</f>
        <v>5.2566666666666671E-2</v>
      </c>
      <c r="B175" s="25">
        <f t="shared" si="2"/>
        <v>0.52566666666666673</v>
      </c>
      <c r="C175" s="25" t="s">
        <v>782</v>
      </c>
      <c r="D175" s="25" t="s">
        <v>460</v>
      </c>
      <c r="E175" s="25" t="s">
        <v>783</v>
      </c>
      <c r="F175" s="51">
        <v>1</v>
      </c>
      <c r="G175" s="51">
        <v>1</v>
      </c>
      <c r="H175" s="25">
        <f>parameters!$J$10*Table1[[#This Row],[Before Utility]]+parameters!$J$11*Table1[[#This Row],[After Utility]]</f>
        <v>0.1</v>
      </c>
      <c r="I175">
        <f>(Table1[[#This Row],[Num. TID Before]]-parameters!$D$8)/(parameters!$D$9-parameters!$D$8)</f>
        <v>0.1</v>
      </c>
      <c r="J175">
        <f>IF(Table1[[#This Row],[Before Utility (unclipped)]]&gt;1,1, IF(Table1[[#This Row],[Before Utility (unclipped)]]&lt;0,0, Table1[[#This Row],[Before Utility (unclipped)]]))</f>
        <v>0.1</v>
      </c>
      <c r="K175">
        <f>(Table1[[#This Row],[Num. TID After]]-parameters!$D$10)/(parameters!$D$11-parameters!$D$10)</f>
        <v>0.1</v>
      </c>
      <c r="L175">
        <f>IF(Table1[[#This Row],[After Utility (unclipped)]]&gt;1,1, IF(Table1[[#This Row],[After Utility (unclipped)]]&lt;0,0, Table1[[#This Row],[After Utility (unclipped)]]))</f>
        <v>0.1</v>
      </c>
      <c r="M175" s="25">
        <v>0</v>
      </c>
      <c r="N175" s="51">
        <v>0</v>
      </c>
      <c r="O175" s="51">
        <v>0</v>
      </c>
      <c r="P175" s="51">
        <v>0</v>
      </c>
      <c r="Q175" s="51">
        <v>0</v>
      </c>
      <c r="R175" s="52" t="s">
        <v>547</v>
      </c>
      <c r="S175" s="51">
        <v>13</v>
      </c>
      <c r="T175" s="52" t="s">
        <v>784</v>
      </c>
      <c r="U175" s="51">
        <v>18</v>
      </c>
      <c r="V175" s="25">
        <f>parameters!$J$4*Table1[[#This Row],[Mitigations Utility]] + parameters!$J$5*Table1[[#This Row],[Detections Utility]]</f>
        <v>0.29523809523809524</v>
      </c>
      <c r="W175">
        <f>SUM(Table1[[#This Row],[Num. 800-53 (r5)]],Table1[[#This Row],[Num. CIS Controls]])</f>
        <v>31</v>
      </c>
      <c r="X175">
        <f>(Table1[[#This Row],[Total Mitigations]]-parameters!$D$2)/(parameters!$D$3-parameters!$D$2)</f>
        <v>0.5636363636363636</v>
      </c>
      <c r="Y175">
        <f>IF(Table1[[#This Row],[Mitigations Utility (unclipped)]]&gt;1,1, IF(Table1[[#This Row],[Mitigations Utility (unclipped)]]&lt;0,0, Table1[[#This Row],[Mitigations Utility (unclipped)]]) )</f>
        <v>0.5636363636363636</v>
      </c>
      <c r="Z175">
        <f>SUM(Table1[[#This Row],[Num. CAR]:[Num. Splunk]])</f>
        <v>0</v>
      </c>
      <c r="AA175">
        <f>(Table1[[#This Row],[Total Detections]]-parameters!$D$4)/(parameters!$D$5-parameters!$D$4)</f>
        <v>0</v>
      </c>
      <c r="AB175">
        <f>IF(Table1[[#This Row],[Detections Utility (unclipped)]]&gt;1,1, IF(Table1[[#This Row],[Detections Utility (unclipped)]]&lt;0,0, Table1[[#This Row],[Detections Utility (unclipped)]]) )</f>
        <v>0</v>
      </c>
      <c r="AC175" s="29" t="s">
        <v>785</v>
      </c>
      <c r="AD175" s="25" t="str" cm="1">
        <f t="array" ref="AD175">IF(SUMPRODUCT(--(NOT(ISERR(SEARCH({"Process","Command","Script","WMI","Module","Pipe","Service"},AC175)))))&gt;0,"1","0")</f>
        <v>1</v>
      </c>
      <c r="AE175" s="25">
        <f>IF(AD175="1",'TOP 10 TECHNIQUES'!C$15,0)</f>
        <v>0.19800000000000001</v>
      </c>
      <c r="AF175" s="25" t="str" cm="1">
        <f t="array" ref="AF175">IF(SUMPRODUCT(--(NOT(ISERR(SEARCH({"Network","Firewall"},AC175)))))&gt;0,"1","0")</f>
        <v>0</v>
      </c>
      <c r="AG175" s="25">
        <f>IF(AF175="1",'TOP 10 TECHNIQUES'!C$16,0)</f>
        <v>0</v>
      </c>
      <c r="AH175" s="25" t="str" cm="1">
        <f t="array" ref="AH175">IF(SUMPRODUCT(--(NOT(ISERR(SEARCH({"File","Group","Logon","Schedule","User","Registry","Active","Application"},AC175)))))&gt;0,"1","0")</f>
        <v>1</v>
      </c>
      <c r="AI175" s="25">
        <f>IF(AH175="1",'TOP 10 TECHNIQUES'!C$17,0)</f>
        <v>0.13200000000000001</v>
      </c>
      <c r="AJ175" s="25" t="str" cm="1">
        <f t="array" ref="AJ175">IF(SUMPRODUCT(--(NOT(ISERR(SEARCH({"Cloud","Cluster","Container","Image","Instance","Pod","Snapshot","Volume"},AC175)))))&gt;0,"1","0")</f>
        <v>0</v>
      </c>
      <c r="AK175" s="25">
        <f>IF(AJ175="1",'TOP 10 TECHNIQUES'!C$18,0)</f>
        <v>0</v>
      </c>
      <c r="AL175" s="25" t="str" cm="1">
        <f t="array" ref="AL175">IF(SUMPRODUCT(--(NOT(ISERR(SEARCH({"Drive","Firmware","Host","Kernel"},AC175)))))&gt;0,"1","0")</f>
        <v>0</v>
      </c>
      <c r="AM175" s="25">
        <f>IF(AL175="1",'TOP 10 TECHNIQUES'!C$19,0)</f>
        <v>0</v>
      </c>
      <c r="AN175" s="52">
        <v>0</v>
      </c>
      <c r="AO175" s="51">
        <v>0</v>
      </c>
      <c r="AP175" s="25">
        <f>parameters!$J$21*Table1[[#This Row],[TAT Utility]]+parameters!$J$22*Table1[[#This Row],[Count Utility]]</f>
        <v>5.2566666666666671E-2</v>
      </c>
      <c r="AQ175" s="25">
        <f>(Table1[[#This Row],[Total Top Att&amp;ck Score ]]-parameters!$D$19)/(parameters!$D$20-parameters!$D$19)</f>
        <v>0.17522222222222225</v>
      </c>
      <c r="AR175" s="25">
        <f>IF(Table1[[#This Row],[TAT Utility (unclipped)]]&gt;1,1, IF(Table1[[#This Row],[TAT Utility (unclipped)]]&lt;0,0, Table1[[#This Row],[TAT Utility (unclipped)]]) )</f>
        <v>0.17522222222222225</v>
      </c>
      <c r="AS175" s="25">
        <f>(Table1[[#This Row],[Ransomware (Total '# of ATT&amp;CK Observations)]]-parameters!$D$21)/(parameters!$D$22-parameters!$D$21)</f>
        <v>0</v>
      </c>
      <c r="AT175" s="25">
        <f>IF(Table1[[#This Row],[Count Utility (unclipped)]]&gt;1,1, IF(Table1[[#This Row],[Count Utility (unclipped)]]&lt;0,0, Table1[[#This Row],[Count Utility (unclipped)]]) )</f>
        <v>0</v>
      </c>
      <c r="AU1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6" spans="1:47" ht="32" x14ac:dyDescent="0.2">
      <c r="A176" s="25">
        <f>parameters!$J$21*Table1[[#This Row],[TAT Utility]]+parameters!$J$22*Table1[[#This Row],[Count Utility]]</f>
        <v>8.4633333333333338E-2</v>
      </c>
      <c r="B176" s="25">
        <f t="shared" si="2"/>
        <v>0.51300000000000001</v>
      </c>
      <c r="C176" s="25" t="s">
        <v>786</v>
      </c>
      <c r="D176" s="25" t="s">
        <v>165</v>
      </c>
      <c r="E176" s="25" t="s">
        <v>787</v>
      </c>
      <c r="F176" s="51">
        <v>1</v>
      </c>
      <c r="G176" s="51">
        <v>1</v>
      </c>
      <c r="H176" s="25">
        <f>parameters!$J$10*Table1[[#This Row],[Before Utility]]+parameters!$J$11*Table1[[#This Row],[After Utility]]</f>
        <v>0.1</v>
      </c>
      <c r="I176">
        <f>(Table1[[#This Row],[Num. TID Before]]-parameters!$D$8)/(parameters!$D$9-parameters!$D$8)</f>
        <v>0.1</v>
      </c>
      <c r="J176">
        <f>IF(Table1[[#This Row],[Before Utility (unclipped)]]&gt;1,1, IF(Table1[[#This Row],[Before Utility (unclipped)]]&lt;0,0, Table1[[#This Row],[Before Utility (unclipped)]]))</f>
        <v>0.1</v>
      </c>
      <c r="K176">
        <f>(Table1[[#This Row],[Num. TID After]]-parameters!$D$10)/(parameters!$D$11-parameters!$D$10)</f>
        <v>0.1</v>
      </c>
      <c r="L176">
        <f>IF(Table1[[#This Row],[After Utility (unclipped)]]&gt;1,1, IF(Table1[[#This Row],[After Utility (unclipped)]]&lt;0,0, Table1[[#This Row],[After Utility (unclipped)]]))</f>
        <v>0.1</v>
      </c>
      <c r="M176" s="25">
        <v>0</v>
      </c>
      <c r="N176" s="51">
        <v>0</v>
      </c>
      <c r="O176" s="51">
        <v>0</v>
      </c>
      <c r="P176" s="51">
        <v>0</v>
      </c>
      <c r="Q176" s="51">
        <v>0</v>
      </c>
      <c r="R176" s="53" t="s">
        <v>788</v>
      </c>
      <c r="S176" s="51">
        <v>15</v>
      </c>
      <c r="T176" s="51" t="s">
        <v>789</v>
      </c>
      <c r="U176" s="51">
        <v>15</v>
      </c>
      <c r="V176" s="25">
        <f>parameters!$J$4*Table1[[#This Row],[Mitigations Utility]] + parameters!$J$5*Table1[[#This Row],[Detections Utility]]</f>
        <v>0.2857142857142857</v>
      </c>
      <c r="W176">
        <f>SUM(Table1[[#This Row],[Num. 800-53 (r5)]],Table1[[#This Row],[Num. CIS Controls]])</f>
        <v>30</v>
      </c>
      <c r="X176">
        <f>(Table1[[#This Row],[Total Mitigations]]-parameters!$D$2)/(parameters!$D$3-parameters!$D$2)</f>
        <v>0.54545454545454541</v>
      </c>
      <c r="Y176">
        <f>IF(Table1[[#This Row],[Mitigations Utility (unclipped)]]&gt;1,1, IF(Table1[[#This Row],[Mitigations Utility (unclipped)]]&lt;0,0, Table1[[#This Row],[Mitigations Utility (unclipped)]]) )</f>
        <v>0.54545454545454541</v>
      </c>
      <c r="Z176">
        <f>SUM(Table1[[#This Row],[Num. CAR]:[Num. Splunk]])</f>
        <v>0</v>
      </c>
      <c r="AA176">
        <f>(Table1[[#This Row],[Total Detections]]-parameters!$D$4)/(parameters!$D$5-parameters!$D$4)</f>
        <v>0</v>
      </c>
      <c r="AB176">
        <f>IF(Table1[[#This Row],[Detections Utility (unclipped)]]&gt;1,1, IF(Table1[[#This Row],[Detections Utility (unclipped)]]&lt;0,0, Table1[[#This Row],[Detections Utility (unclipped)]]) )</f>
        <v>0</v>
      </c>
      <c r="AC176" s="29" t="s">
        <v>653</v>
      </c>
      <c r="AD176" s="25" t="str" cm="1">
        <f t="array" ref="AD176">IF(SUMPRODUCT(--(NOT(ISERR(SEARCH({"Process","Command","Script","WMI","Module","Pipe","Service"},AC176)))))&gt;0,"1","0")</f>
        <v>1</v>
      </c>
      <c r="AE176" s="25">
        <f>IF(AD176="1",'TOP 10 TECHNIQUES'!C$15,0)</f>
        <v>0.19800000000000001</v>
      </c>
      <c r="AF176" s="25" t="str" cm="1">
        <f t="array" ref="AF176">IF(SUMPRODUCT(--(NOT(ISERR(SEARCH({"Network","Firewall"},AC176)))))&gt;0,"1","0")</f>
        <v>1</v>
      </c>
      <c r="AG176" s="25">
        <f>IF(AF176="1",'TOP 10 TECHNIQUES'!C$16,0)</f>
        <v>0</v>
      </c>
      <c r="AH176" s="25" t="str" cm="1">
        <f t="array" ref="AH176">IF(SUMPRODUCT(--(NOT(ISERR(SEARCH({"File","Group","Logon","Schedule","User","Registry","Active","Application"},AC176)))))&gt;0,"1","0")</f>
        <v>1</v>
      </c>
      <c r="AI176" s="25">
        <f>IF(AH176="1",'TOP 10 TECHNIQUES'!C$17,0)</f>
        <v>0.13200000000000001</v>
      </c>
      <c r="AJ176" s="25" t="str" cm="1">
        <f t="array" ref="AJ176">IF(SUMPRODUCT(--(NOT(ISERR(SEARCH({"Cloud","Cluster","Container","Image","Instance","Pod","Snapshot","Volume"},AC176)))))&gt;0,"1","0")</f>
        <v>0</v>
      </c>
      <c r="AK176" s="25">
        <f>IF(AJ176="1",'TOP 10 TECHNIQUES'!C$18,0)</f>
        <v>0</v>
      </c>
      <c r="AL176" s="25" t="str" cm="1">
        <f t="array" ref="AL176">IF(SUMPRODUCT(--(NOT(ISERR(SEARCH({"Drive","Firmware","Host","Kernel"},AC176)))))&gt;0,"1","0")</f>
        <v>0</v>
      </c>
      <c r="AM176" s="25">
        <f>IF(AL176="1",'TOP 10 TECHNIQUES'!C$19,0)</f>
        <v>0</v>
      </c>
      <c r="AN176" s="58">
        <v>1</v>
      </c>
      <c r="AO176" s="51">
        <v>1</v>
      </c>
      <c r="AP176" s="25">
        <f>parameters!$J$21*Table1[[#This Row],[TAT Utility]]+parameters!$J$22*Table1[[#This Row],[Count Utility]]</f>
        <v>8.4633333333333338E-2</v>
      </c>
      <c r="AQ176" s="25">
        <f>(Table1[[#This Row],[Total Top Att&amp;ck Score ]]-parameters!$D$19)/(parameters!$D$20-parameters!$D$19)</f>
        <v>0.17100000000000001</v>
      </c>
      <c r="AR176" s="25">
        <f>IF(Table1[[#This Row],[TAT Utility (unclipped)]]&gt;1,1, IF(Table1[[#This Row],[TAT Utility (unclipped)]]&lt;0,0, Table1[[#This Row],[TAT Utility (unclipped)]]) )</f>
        <v>0.17100000000000001</v>
      </c>
      <c r="AS176" s="25">
        <f>(Table1[[#This Row],[Ransomware (Total '# of ATT&amp;CK Observations)]]-parameters!$D$21)/(parameters!$D$22-parameters!$D$21)</f>
        <v>4.7619047619047616E-2</v>
      </c>
      <c r="AT176" s="25">
        <f>IF(Table1[[#This Row],[Count Utility (unclipped)]]&gt;1,1, IF(Table1[[#This Row],[Count Utility (unclipped)]]&lt;0,0, Table1[[#This Row],[Count Utility (unclipped)]]) )</f>
        <v>4.7619047619047616E-2</v>
      </c>
      <c r="AU1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7" spans="1:47" ht="64" x14ac:dyDescent="0.2">
      <c r="A177" s="25">
        <f>parameters!$J$21*Table1[[#This Row],[TAT Utility]]+parameters!$J$22*Table1[[#This Row],[Count Utility]]</f>
        <v>5.1300000000000005E-2</v>
      </c>
      <c r="B177" s="25">
        <f t="shared" si="2"/>
        <v>0.51300000000000001</v>
      </c>
      <c r="C177" s="25" t="s">
        <v>790</v>
      </c>
      <c r="D177" s="25" t="s">
        <v>94</v>
      </c>
      <c r="E177" s="25" t="s">
        <v>791</v>
      </c>
      <c r="F177" s="51">
        <v>1</v>
      </c>
      <c r="G177" s="51">
        <v>1</v>
      </c>
      <c r="H177" s="25">
        <f>parameters!$J$10*Table1[[#This Row],[Before Utility]]+parameters!$J$11*Table1[[#This Row],[After Utility]]</f>
        <v>0.1</v>
      </c>
      <c r="I177">
        <f>(Table1[[#This Row],[Num. TID Before]]-parameters!$D$8)/(parameters!$D$9-parameters!$D$8)</f>
        <v>0.1</v>
      </c>
      <c r="J177">
        <f>IF(Table1[[#This Row],[Before Utility (unclipped)]]&gt;1,1, IF(Table1[[#This Row],[Before Utility (unclipped)]]&lt;0,0, Table1[[#This Row],[Before Utility (unclipped)]]))</f>
        <v>0.1</v>
      </c>
      <c r="K177">
        <f>(Table1[[#This Row],[Num. TID After]]-parameters!$D$10)/(parameters!$D$11-parameters!$D$10)</f>
        <v>0.1</v>
      </c>
      <c r="L177">
        <f>IF(Table1[[#This Row],[After Utility (unclipped)]]&gt;1,1, IF(Table1[[#This Row],[After Utility (unclipped)]]&lt;0,0, Table1[[#This Row],[After Utility (unclipped)]]))</f>
        <v>0.1</v>
      </c>
      <c r="M177" s="25">
        <v>0</v>
      </c>
      <c r="N177" s="51">
        <v>0</v>
      </c>
      <c r="O177" s="51">
        <v>0</v>
      </c>
      <c r="P177" s="51">
        <v>0</v>
      </c>
      <c r="Q177" s="51">
        <v>0</v>
      </c>
      <c r="R177" s="52" t="s">
        <v>792</v>
      </c>
      <c r="S177" s="51">
        <v>14</v>
      </c>
      <c r="T177" s="52" t="s">
        <v>793</v>
      </c>
      <c r="U177" s="51">
        <v>16</v>
      </c>
      <c r="V177" s="25">
        <f>parameters!$J$4*Table1[[#This Row],[Mitigations Utility]] + parameters!$J$5*Table1[[#This Row],[Detections Utility]]</f>
        <v>0.2857142857142857</v>
      </c>
      <c r="W177">
        <f>SUM(Table1[[#This Row],[Num. 800-53 (r5)]],Table1[[#This Row],[Num. CIS Controls]])</f>
        <v>30</v>
      </c>
      <c r="X177">
        <f>(Table1[[#This Row],[Total Mitigations]]-parameters!$D$2)/(parameters!$D$3-parameters!$D$2)</f>
        <v>0.54545454545454541</v>
      </c>
      <c r="Y177">
        <f>IF(Table1[[#This Row],[Mitigations Utility (unclipped)]]&gt;1,1, IF(Table1[[#This Row],[Mitigations Utility (unclipped)]]&lt;0,0, Table1[[#This Row],[Mitigations Utility (unclipped)]]) )</f>
        <v>0.54545454545454541</v>
      </c>
      <c r="Z177">
        <f>SUM(Table1[[#This Row],[Num. CAR]:[Num. Splunk]])</f>
        <v>0</v>
      </c>
      <c r="AA177">
        <f>(Table1[[#This Row],[Total Detections]]-parameters!$D$4)/(parameters!$D$5-parameters!$D$4)</f>
        <v>0</v>
      </c>
      <c r="AB177">
        <f>IF(Table1[[#This Row],[Detections Utility (unclipped)]]&gt;1,1, IF(Table1[[#This Row],[Detections Utility (unclipped)]]&lt;0,0, Table1[[#This Row],[Detections Utility (unclipped)]]) )</f>
        <v>0</v>
      </c>
      <c r="AC177" s="29" t="s">
        <v>794</v>
      </c>
      <c r="AD177" s="25" t="str" cm="1">
        <f t="array" ref="AD177">IF(SUMPRODUCT(--(NOT(ISERR(SEARCH({"Process","Command","Script","WMI","Module","Pipe","Service"},AC177)))))&gt;0,"1","0")</f>
        <v>1</v>
      </c>
      <c r="AE177" s="25">
        <f>IF(AD177="1",'TOP 10 TECHNIQUES'!C$15,0)</f>
        <v>0.19800000000000001</v>
      </c>
      <c r="AF177" s="25" t="str" cm="1">
        <f t="array" ref="AF177">IF(SUMPRODUCT(--(NOT(ISERR(SEARCH({"Network","Firewall"},AC177)))))&gt;0,"1","0")</f>
        <v>0</v>
      </c>
      <c r="AG177" s="25">
        <f>IF(AF177="1",'TOP 10 TECHNIQUES'!C$16,0)</f>
        <v>0</v>
      </c>
      <c r="AH177" s="25" t="str" cm="1">
        <f t="array" ref="AH177">IF(SUMPRODUCT(--(NOT(ISERR(SEARCH({"File","Group","Logon","Schedule","User","Registry","Active","Application"},AC177)))))&gt;0,"1","0")</f>
        <v>1</v>
      </c>
      <c r="AI177" s="25">
        <f>IF(AH177="1",'TOP 10 TECHNIQUES'!C$17,0)</f>
        <v>0.13200000000000001</v>
      </c>
      <c r="AJ177" s="25" t="str" cm="1">
        <f t="array" ref="AJ177">IF(SUMPRODUCT(--(NOT(ISERR(SEARCH({"Cloud","Cluster","Container","Image","Instance","Pod","Snapshot","Volume"},AC177)))))&gt;0,"1","0")</f>
        <v>0</v>
      </c>
      <c r="AK177" s="25">
        <f>IF(AJ177="1",'TOP 10 TECHNIQUES'!C$18,0)</f>
        <v>0</v>
      </c>
      <c r="AL177" s="25" t="str" cm="1">
        <f t="array" ref="AL177">IF(SUMPRODUCT(--(NOT(ISERR(SEARCH({"Drive","Firmware","Host","Kernel"},AC177)))))&gt;0,"1","0")</f>
        <v>0</v>
      </c>
      <c r="AM177" s="25">
        <f>IF(AL177="1",'TOP 10 TECHNIQUES'!C$19,0)</f>
        <v>0</v>
      </c>
      <c r="AN177" s="52">
        <v>0</v>
      </c>
      <c r="AO177" s="51">
        <v>0</v>
      </c>
      <c r="AP177" s="25">
        <f>parameters!$J$21*Table1[[#This Row],[TAT Utility]]+parameters!$J$22*Table1[[#This Row],[Count Utility]]</f>
        <v>5.1300000000000005E-2</v>
      </c>
      <c r="AQ177" s="25">
        <f>(Table1[[#This Row],[Total Top Att&amp;ck Score ]]-parameters!$D$19)/(parameters!$D$20-parameters!$D$19)</f>
        <v>0.17100000000000001</v>
      </c>
      <c r="AR177" s="25">
        <f>IF(Table1[[#This Row],[TAT Utility (unclipped)]]&gt;1,1, IF(Table1[[#This Row],[TAT Utility (unclipped)]]&lt;0,0, Table1[[#This Row],[TAT Utility (unclipped)]]) )</f>
        <v>0.17100000000000001</v>
      </c>
      <c r="AS177" s="25">
        <f>(Table1[[#This Row],[Ransomware (Total '# of ATT&amp;CK Observations)]]-parameters!$D$21)/(parameters!$D$22-parameters!$D$21)</f>
        <v>0</v>
      </c>
      <c r="AT177" s="25">
        <f>IF(Table1[[#This Row],[Count Utility (unclipped)]]&gt;1,1, IF(Table1[[#This Row],[Count Utility (unclipped)]]&lt;0,0, Table1[[#This Row],[Count Utility (unclipped)]]) )</f>
        <v>0</v>
      </c>
      <c r="AU1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8" spans="1:47" ht="48" x14ac:dyDescent="0.2">
      <c r="A178" s="25">
        <f>parameters!$J$21*Table1[[#This Row],[TAT Utility]]+parameters!$J$22*Table1[[#This Row],[Count Utility]]</f>
        <v>7.6457142857142862E-2</v>
      </c>
      <c r="B178" s="25">
        <f t="shared" si="2"/>
        <v>0.43123809523809525</v>
      </c>
      <c r="C178" s="25" t="s">
        <v>795</v>
      </c>
      <c r="D178" s="25" t="s">
        <v>197</v>
      </c>
      <c r="E178" s="25" t="s">
        <v>796</v>
      </c>
      <c r="F178" s="51">
        <v>1</v>
      </c>
      <c r="G178" s="51">
        <v>1</v>
      </c>
      <c r="H178" s="25">
        <f>parameters!$J$10*Table1[[#This Row],[Before Utility]]+parameters!$J$11*Table1[[#This Row],[After Utility]]</f>
        <v>0.1</v>
      </c>
      <c r="I178">
        <f>(Table1[[#This Row],[Num. TID Before]]-parameters!$D$8)/(parameters!$D$9-parameters!$D$8)</f>
        <v>0.1</v>
      </c>
      <c r="J178">
        <f>IF(Table1[[#This Row],[Before Utility (unclipped)]]&gt;1,1, IF(Table1[[#This Row],[Before Utility (unclipped)]]&lt;0,0, Table1[[#This Row],[Before Utility (unclipped)]]))</f>
        <v>0.1</v>
      </c>
      <c r="K178">
        <f>(Table1[[#This Row],[Num. TID After]]-parameters!$D$10)/(parameters!$D$11-parameters!$D$10)</f>
        <v>0.1</v>
      </c>
      <c r="L178">
        <f>IF(Table1[[#This Row],[After Utility (unclipped)]]&gt;1,1, IF(Table1[[#This Row],[After Utility (unclipped)]]&lt;0,0, Table1[[#This Row],[After Utility (unclipped)]]))</f>
        <v>0.1</v>
      </c>
      <c r="M178" s="25">
        <v>0</v>
      </c>
      <c r="N178" s="51">
        <v>0</v>
      </c>
      <c r="O178" s="51">
        <v>7</v>
      </c>
      <c r="P178" s="51">
        <v>0</v>
      </c>
      <c r="Q178" s="51">
        <v>0</v>
      </c>
      <c r="R178" s="52" t="s">
        <v>797</v>
      </c>
      <c r="S178" s="51">
        <v>10</v>
      </c>
      <c r="T178" s="51" t="s">
        <v>798</v>
      </c>
      <c r="U178" s="51">
        <v>16</v>
      </c>
      <c r="V178" s="25">
        <f>parameters!$J$4*Table1[[#This Row],[Mitigations Utility]] + parameters!$J$5*Table1[[#This Row],[Detections Utility]]</f>
        <v>0.28095238095238095</v>
      </c>
      <c r="W178">
        <f>SUM(Table1[[#This Row],[Num. 800-53 (r5)]],Table1[[#This Row],[Num. CIS Controls]])</f>
        <v>26</v>
      </c>
      <c r="X178">
        <f>(Table1[[#This Row],[Total Mitigations]]-parameters!$D$2)/(parameters!$D$3-parameters!$D$2)</f>
        <v>0.47272727272727272</v>
      </c>
      <c r="Y178">
        <f>IF(Table1[[#This Row],[Mitigations Utility (unclipped)]]&gt;1,1, IF(Table1[[#This Row],[Mitigations Utility (unclipped)]]&lt;0,0, Table1[[#This Row],[Mitigations Utility (unclipped)]]) )</f>
        <v>0.47272727272727272</v>
      </c>
      <c r="Z178">
        <f>SUM(Table1[[#This Row],[Num. CAR]:[Num. Splunk]])</f>
        <v>7</v>
      </c>
      <c r="AA178">
        <f>(Table1[[#This Row],[Total Detections]]-parameters!$D$4)/(parameters!$D$5-parameters!$D$4)</f>
        <v>7.0000000000000007E-2</v>
      </c>
      <c r="AB178">
        <f>IF(Table1[[#This Row],[Detections Utility (unclipped)]]&gt;1,1, IF(Table1[[#This Row],[Detections Utility (unclipped)]]&lt;0,0, Table1[[#This Row],[Detections Utility (unclipped)]]) )</f>
        <v>7.0000000000000007E-2</v>
      </c>
      <c r="AC178" s="29" t="s">
        <v>799</v>
      </c>
      <c r="AD178" s="25" t="str" cm="1">
        <f t="array" ref="AD178">IF(SUMPRODUCT(--(NOT(ISERR(SEARCH({"Process","Command","Script","WMI","Module","Pipe","Service"},AC178)))))&gt;0,"1","0")</f>
        <v>0</v>
      </c>
      <c r="AE178" s="25">
        <f>IF(AD178="1",'TOP 10 TECHNIQUES'!C$15,0)</f>
        <v>0</v>
      </c>
      <c r="AF178" s="25" t="str" cm="1">
        <f t="array" ref="AF178">IF(SUMPRODUCT(--(NOT(ISERR(SEARCH({"Network","Firewall"},AC178)))))&gt;0,"1","0")</f>
        <v>1</v>
      </c>
      <c r="AG178" s="25">
        <f>IF(AF178="1",'TOP 10 TECHNIQUES'!C$16,0)</f>
        <v>0</v>
      </c>
      <c r="AH178" s="25" t="str" cm="1">
        <f t="array" ref="AH178">IF(SUMPRODUCT(--(NOT(ISERR(SEARCH({"File","Group","Logon","Schedule","User","Registry","Active","Application"},AC178)))))&gt;0,"1","0")</f>
        <v>1</v>
      </c>
      <c r="AI178" s="25">
        <f>IF(AH178="1",'TOP 10 TECHNIQUES'!C$17,0)</f>
        <v>0.13200000000000001</v>
      </c>
      <c r="AJ178" s="25" t="str" cm="1">
        <f t="array" ref="AJ178">IF(SUMPRODUCT(--(NOT(ISERR(SEARCH({"Cloud","Cluster","Container","Image","Instance","Pod","Snapshot","Volume"},AC178)))))&gt;0,"1","0")</f>
        <v>0</v>
      </c>
      <c r="AK178" s="25">
        <f>IF(AJ178="1",'TOP 10 TECHNIQUES'!C$18,0)</f>
        <v>0</v>
      </c>
      <c r="AL178" s="25" t="str" cm="1">
        <f t="array" ref="AL178">IF(SUMPRODUCT(--(NOT(ISERR(SEARCH({"Drive","Firmware","Host","Kernel"},AC178)))))&gt;0,"1","0")</f>
        <v>0</v>
      </c>
      <c r="AM178" s="25">
        <f>IF(AL178="1",'TOP 10 TECHNIQUES'!C$19,0)</f>
        <v>0</v>
      </c>
      <c r="AN178" s="61">
        <v>1</v>
      </c>
      <c r="AO178" s="51">
        <v>1</v>
      </c>
      <c r="AP178" s="25">
        <f>parameters!$J$21*Table1[[#This Row],[TAT Utility]]+parameters!$J$22*Table1[[#This Row],[Count Utility]]</f>
        <v>7.6457142857142862E-2</v>
      </c>
      <c r="AQ178" s="25">
        <f>(Table1[[#This Row],[Total Top Att&amp;ck Score ]]-parameters!$D$19)/(parameters!$D$20-parameters!$D$19)</f>
        <v>0.14374603174603176</v>
      </c>
      <c r="AR178" s="25">
        <f>IF(Table1[[#This Row],[TAT Utility (unclipped)]]&gt;1,1, IF(Table1[[#This Row],[TAT Utility (unclipped)]]&lt;0,0, Table1[[#This Row],[TAT Utility (unclipped)]]) )</f>
        <v>0.14374603174603176</v>
      </c>
      <c r="AS178" s="25">
        <f>(Table1[[#This Row],[Ransomware (Total '# of ATT&amp;CK Observations)]]-parameters!$D$21)/(parameters!$D$22-parameters!$D$21)</f>
        <v>4.7619047619047616E-2</v>
      </c>
      <c r="AT178" s="25">
        <f>IF(Table1[[#This Row],[Count Utility (unclipped)]]&gt;1,1, IF(Table1[[#This Row],[Count Utility (unclipped)]]&lt;0,0, Table1[[#This Row],[Count Utility (unclipped)]]) )</f>
        <v>4.7619047619047616E-2</v>
      </c>
      <c r="AU1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9" spans="1:47" x14ac:dyDescent="0.2">
      <c r="A179" s="25">
        <f>parameters!$J$21*Table1[[#This Row],[TAT Utility]]+parameters!$J$22*Table1[[#This Row],[Count Utility]]</f>
        <v>4.5067619047619044E-2</v>
      </c>
      <c r="B179" s="25">
        <f t="shared" si="2"/>
        <v>0.45067619047619045</v>
      </c>
      <c r="C179" s="25" t="s">
        <v>800</v>
      </c>
      <c r="D179" s="25" t="s">
        <v>396</v>
      </c>
      <c r="E179" s="25" t="s">
        <v>801</v>
      </c>
      <c r="F179" s="51">
        <v>1</v>
      </c>
      <c r="G179" s="51">
        <v>1</v>
      </c>
      <c r="H179" s="25">
        <f>parameters!$J$10*Table1[[#This Row],[Before Utility]]+parameters!$J$11*Table1[[#This Row],[After Utility]]</f>
        <v>0.1</v>
      </c>
      <c r="I179">
        <f>(Table1[[#This Row],[Num. TID Before]]-parameters!$D$8)/(parameters!$D$9-parameters!$D$8)</f>
        <v>0.1</v>
      </c>
      <c r="J179">
        <f>IF(Table1[[#This Row],[Before Utility (unclipped)]]&gt;1,1, IF(Table1[[#This Row],[Before Utility (unclipped)]]&lt;0,0, Table1[[#This Row],[Before Utility (unclipped)]]))</f>
        <v>0.1</v>
      </c>
      <c r="K179">
        <f>(Table1[[#This Row],[Num. TID After]]-parameters!$D$10)/(parameters!$D$11-parameters!$D$10)</f>
        <v>0.1</v>
      </c>
      <c r="L179">
        <f>IF(Table1[[#This Row],[After Utility (unclipped)]]&gt;1,1, IF(Table1[[#This Row],[After Utility (unclipped)]]&lt;0,0, Table1[[#This Row],[After Utility (unclipped)]]))</f>
        <v>0.1</v>
      </c>
      <c r="M179" s="25">
        <v>0</v>
      </c>
      <c r="N179" s="51">
        <v>0</v>
      </c>
      <c r="O179" s="51">
        <v>8</v>
      </c>
      <c r="P179" s="51">
        <v>0</v>
      </c>
      <c r="Q179" s="51">
        <v>8</v>
      </c>
      <c r="R179" s="52" t="s">
        <v>802</v>
      </c>
      <c r="S179" s="51">
        <v>7</v>
      </c>
      <c r="T179" s="51" t="s">
        <v>398</v>
      </c>
      <c r="U179" s="51">
        <v>14</v>
      </c>
      <c r="V179" s="25">
        <f>parameters!$J$4*Table1[[#This Row],[Mitigations Utility]] + parameters!$J$5*Table1[[#This Row],[Detections Utility]]</f>
        <v>0.27619047619047621</v>
      </c>
      <c r="W179">
        <f>SUM(Table1[[#This Row],[Num. 800-53 (r5)]],Table1[[#This Row],[Num. CIS Controls]])</f>
        <v>21</v>
      </c>
      <c r="X179">
        <f>(Table1[[#This Row],[Total Mitigations]]-parameters!$D$2)/(parameters!$D$3-parameters!$D$2)</f>
        <v>0.38181818181818183</v>
      </c>
      <c r="Y179">
        <f>IF(Table1[[#This Row],[Mitigations Utility (unclipped)]]&gt;1,1, IF(Table1[[#This Row],[Mitigations Utility (unclipped)]]&lt;0,0, Table1[[#This Row],[Mitigations Utility (unclipped)]]) )</f>
        <v>0.38181818181818183</v>
      </c>
      <c r="Z179">
        <f>SUM(Table1[[#This Row],[Num. CAR]:[Num. Splunk]])</f>
        <v>16</v>
      </c>
      <c r="AA179">
        <f>(Table1[[#This Row],[Total Detections]]-parameters!$D$4)/(parameters!$D$5-parameters!$D$4)</f>
        <v>0.16</v>
      </c>
      <c r="AB179">
        <f>IF(Table1[[#This Row],[Detections Utility (unclipped)]]&gt;1,1, IF(Table1[[#This Row],[Detections Utility (unclipped)]]&lt;0,0, Table1[[#This Row],[Detections Utility (unclipped)]]) )</f>
        <v>0.16</v>
      </c>
      <c r="AC179" s="29" t="s">
        <v>136</v>
      </c>
      <c r="AD179" s="25" t="str" cm="1">
        <f t="array" ref="AD179">IF(SUMPRODUCT(--(NOT(ISERR(SEARCH({"Process","Command","Script","WMI","Module","Pipe","Service"},AC179)))))&gt;0,"1","0")</f>
        <v>1</v>
      </c>
      <c r="AE179" s="25">
        <f>IF(AD179="1",'TOP 10 TECHNIQUES'!C$15,0)</f>
        <v>0.19800000000000001</v>
      </c>
      <c r="AF179" s="25" t="str" cm="1">
        <f t="array" ref="AF179">IF(SUMPRODUCT(--(NOT(ISERR(SEARCH({"Network","Firewall"},AC179)))))&gt;0,"1","0")</f>
        <v>0</v>
      </c>
      <c r="AG179" s="25">
        <f>IF(AF179="1",'TOP 10 TECHNIQUES'!C$16,0)</f>
        <v>0</v>
      </c>
      <c r="AH179" s="25" t="str" cm="1">
        <f t="array" ref="AH179">IF(SUMPRODUCT(--(NOT(ISERR(SEARCH({"File","Group","Logon","Schedule","User","Registry","Active","Application"},AC179)))))&gt;0,"1","0")</f>
        <v>0</v>
      </c>
      <c r="AI179" s="25">
        <f>IF(AH179="1",'TOP 10 TECHNIQUES'!C$17,0)</f>
        <v>0</v>
      </c>
      <c r="AJ179" s="25" t="str" cm="1">
        <f t="array" ref="AJ179">IF(SUMPRODUCT(--(NOT(ISERR(SEARCH({"Cloud","Cluster","Container","Image","Instance","Pod","Snapshot","Volume"},AC179)))))&gt;0,"1","0")</f>
        <v>0</v>
      </c>
      <c r="AK179" s="25">
        <f>IF(AJ179="1",'TOP 10 TECHNIQUES'!C$18,0)</f>
        <v>0</v>
      </c>
      <c r="AL179" s="25" t="str" cm="1">
        <f t="array" ref="AL179">IF(SUMPRODUCT(--(NOT(ISERR(SEARCH({"Drive","Firmware","Host","Kernel"},AC179)))))&gt;0,"1","0")</f>
        <v>0</v>
      </c>
      <c r="AM179" s="25">
        <f>IF(AL179="1",'TOP 10 TECHNIQUES'!C$19,0)</f>
        <v>0</v>
      </c>
      <c r="AN179" s="52">
        <v>0</v>
      </c>
      <c r="AO179" s="51">
        <v>0</v>
      </c>
      <c r="AP179" s="25">
        <f>parameters!$J$21*Table1[[#This Row],[TAT Utility]]+parameters!$J$22*Table1[[#This Row],[Count Utility]]</f>
        <v>4.5067619047619044E-2</v>
      </c>
      <c r="AQ179" s="25">
        <f>(Table1[[#This Row],[Total Top Att&amp;ck Score ]]-parameters!$D$19)/(parameters!$D$20-parameters!$D$19)</f>
        <v>0.15022539682539682</v>
      </c>
      <c r="AR179" s="25">
        <f>IF(Table1[[#This Row],[TAT Utility (unclipped)]]&gt;1,1, IF(Table1[[#This Row],[TAT Utility (unclipped)]]&lt;0,0, Table1[[#This Row],[TAT Utility (unclipped)]]) )</f>
        <v>0.15022539682539682</v>
      </c>
      <c r="AS179" s="25">
        <f>(Table1[[#This Row],[Ransomware (Total '# of ATT&amp;CK Observations)]]-parameters!$D$21)/(parameters!$D$22-parameters!$D$21)</f>
        <v>0</v>
      </c>
      <c r="AT179" s="25">
        <f>IF(Table1[[#This Row],[Count Utility (unclipped)]]&gt;1,1, IF(Table1[[#This Row],[Count Utility (unclipped)]]&lt;0,0, Table1[[#This Row],[Count Utility (unclipped)]]) )</f>
        <v>0</v>
      </c>
      <c r="AU1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0" spans="1:47" ht="32" x14ac:dyDescent="0.2">
      <c r="A180" s="25">
        <f>parameters!$J$21*Table1[[#This Row],[TAT Utility]]+parameters!$J$22*Table1[[#This Row],[Count Utility]]</f>
        <v>4.9400000000000006E-2</v>
      </c>
      <c r="B180" s="25">
        <f t="shared" si="2"/>
        <v>0.49400000000000005</v>
      </c>
      <c r="C180" s="25" t="s">
        <v>803</v>
      </c>
      <c r="D180" s="25" t="s">
        <v>109</v>
      </c>
      <c r="E180" s="25" t="s">
        <v>804</v>
      </c>
      <c r="F180" s="51">
        <v>1</v>
      </c>
      <c r="G180" s="51">
        <v>1</v>
      </c>
      <c r="H180" s="25">
        <f>parameters!$J$10*Table1[[#This Row],[Before Utility]]+parameters!$J$11*Table1[[#This Row],[After Utility]]</f>
        <v>0.1</v>
      </c>
      <c r="I180">
        <f>(Table1[[#This Row],[Num. TID Before]]-parameters!$D$8)/(parameters!$D$9-parameters!$D$8)</f>
        <v>0.1</v>
      </c>
      <c r="J180">
        <f>IF(Table1[[#This Row],[Before Utility (unclipped)]]&gt;1,1, IF(Table1[[#This Row],[Before Utility (unclipped)]]&lt;0,0, Table1[[#This Row],[Before Utility (unclipped)]]))</f>
        <v>0.1</v>
      </c>
      <c r="K180">
        <f>(Table1[[#This Row],[Num. TID After]]-parameters!$D$10)/(parameters!$D$11-parameters!$D$10)</f>
        <v>0.1</v>
      </c>
      <c r="L180">
        <f>IF(Table1[[#This Row],[After Utility (unclipped)]]&gt;1,1, IF(Table1[[#This Row],[After Utility (unclipped)]]&lt;0,0, Table1[[#This Row],[After Utility (unclipped)]]))</f>
        <v>0.1</v>
      </c>
      <c r="M180" s="25">
        <v>0</v>
      </c>
      <c r="N180" s="51">
        <v>3</v>
      </c>
      <c r="O180" s="51">
        <v>4</v>
      </c>
      <c r="P180" s="51">
        <v>0</v>
      </c>
      <c r="Q180" s="51">
        <v>0</v>
      </c>
      <c r="R180" s="52" t="s">
        <v>615</v>
      </c>
      <c r="S180" s="51">
        <v>11</v>
      </c>
      <c r="T180" s="51" t="s">
        <v>616</v>
      </c>
      <c r="U180" s="51">
        <v>14</v>
      </c>
      <c r="V180" s="25">
        <f>parameters!$J$4*Table1[[#This Row],[Mitigations Utility]] + parameters!$J$5*Table1[[#This Row],[Detections Utility]]</f>
        <v>0.27142857142857146</v>
      </c>
      <c r="W180">
        <f>SUM(Table1[[#This Row],[Num. 800-53 (r5)]],Table1[[#This Row],[Num. CIS Controls]])</f>
        <v>25</v>
      </c>
      <c r="X180">
        <f>(Table1[[#This Row],[Total Mitigations]]-parameters!$D$2)/(parameters!$D$3-parameters!$D$2)</f>
        <v>0.45454545454545453</v>
      </c>
      <c r="Y180">
        <f>IF(Table1[[#This Row],[Mitigations Utility (unclipped)]]&gt;1,1, IF(Table1[[#This Row],[Mitigations Utility (unclipped)]]&lt;0,0, Table1[[#This Row],[Mitigations Utility (unclipped)]]) )</f>
        <v>0.45454545454545453</v>
      </c>
      <c r="Z180">
        <f>SUM(Table1[[#This Row],[Num. CAR]:[Num. Splunk]])</f>
        <v>7</v>
      </c>
      <c r="AA180">
        <f>(Table1[[#This Row],[Total Detections]]-parameters!$D$4)/(parameters!$D$5-parameters!$D$4)</f>
        <v>7.0000000000000007E-2</v>
      </c>
      <c r="AB180">
        <f>IF(Table1[[#This Row],[Detections Utility (unclipped)]]&gt;1,1, IF(Table1[[#This Row],[Detections Utility (unclipped)]]&lt;0,0, Table1[[#This Row],[Detections Utility (unclipped)]]) )</f>
        <v>7.0000000000000007E-2</v>
      </c>
      <c r="AC180" s="29" t="s">
        <v>805</v>
      </c>
      <c r="AD180" s="25" t="str" cm="1">
        <f t="array" ref="AD180">IF(SUMPRODUCT(--(NOT(ISERR(SEARCH({"Process","Command","Script","WMI","Module","Pipe","Service"},AC180)))))&gt;0,"1","0")</f>
        <v>0</v>
      </c>
      <c r="AE180" s="25">
        <f>IF(AD180="1",'TOP 10 TECHNIQUES'!C$15,0)</f>
        <v>0</v>
      </c>
      <c r="AF180" s="25" t="str" cm="1">
        <f t="array" ref="AF180">IF(SUMPRODUCT(--(NOT(ISERR(SEARCH({"Network","Firewall"},AC180)))))&gt;0,"1","0")</f>
        <v>0</v>
      </c>
      <c r="AG180" s="25">
        <f>IF(AF180="1",'TOP 10 TECHNIQUES'!C$16,0)</f>
        <v>0</v>
      </c>
      <c r="AH180" s="25" t="str" cm="1">
        <f t="array" ref="AH180">IF(SUMPRODUCT(--(NOT(ISERR(SEARCH({"File","Group","Logon","Schedule","User","Registry","Active","Application"},AC180)))))&gt;0,"1","0")</f>
        <v>1</v>
      </c>
      <c r="AI180" s="25">
        <f>IF(AH180="1",'TOP 10 TECHNIQUES'!C$17,0)</f>
        <v>0.13200000000000001</v>
      </c>
      <c r="AJ180" s="25" t="str" cm="1">
        <f t="array" ref="AJ180">IF(SUMPRODUCT(--(NOT(ISERR(SEARCH({"Cloud","Cluster","Container","Image","Instance","Pod","Snapshot","Volume"},AC180)))))&gt;0,"1","0")</f>
        <v>1</v>
      </c>
      <c r="AK180" s="25">
        <f>IF(AJ180="1",'TOP 10 TECHNIQUES'!C$18,0)</f>
        <v>0.19800000000000001</v>
      </c>
      <c r="AL180" s="25" t="str" cm="1">
        <f t="array" ref="AL180">IF(SUMPRODUCT(--(NOT(ISERR(SEARCH({"Drive","Firmware","Host","Kernel"},AC180)))))&gt;0,"1","0")</f>
        <v>0</v>
      </c>
      <c r="AM180" s="25">
        <f>IF(AL180="1",'TOP 10 TECHNIQUES'!C$19,0)</f>
        <v>0</v>
      </c>
      <c r="AN180" s="58">
        <v>0</v>
      </c>
      <c r="AO180" s="51">
        <v>0</v>
      </c>
      <c r="AP180" s="25">
        <f>parameters!$J$21*Table1[[#This Row],[TAT Utility]]+parameters!$J$22*Table1[[#This Row],[Count Utility]]</f>
        <v>4.9400000000000006E-2</v>
      </c>
      <c r="AQ180" s="25">
        <f>(Table1[[#This Row],[Total Top Att&amp;ck Score ]]-parameters!$D$19)/(parameters!$D$20-parameters!$D$19)</f>
        <v>0.16466666666666668</v>
      </c>
      <c r="AR180" s="25">
        <f>IF(Table1[[#This Row],[TAT Utility (unclipped)]]&gt;1,1, IF(Table1[[#This Row],[TAT Utility (unclipped)]]&lt;0,0, Table1[[#This Row],[TAT Utility (unclipped)]]) )</f>
        <v>0.16466666666666668</v>
      </c>
      <c r="AS180" s="25">
        <f>(Table1[[#This Row],[Ransomware (Total '# of ATT&amp;CK Observations)]]-parameters!$D$21)/(parameters!$D$22-parameters!$D$21)</f>
        <v>0</v>
      </c>
      <c r="AT180" s="25">
        <f>IF(Table1[[#This Row],[Count Utility (unclipped)]]&gt;1,1, IF(Table1[[#This Row],[Count Utility (unclipped)]]&lt;0,0, Table1[[#This Row],[Count Utility (unclipped)]]) )</f>
        <v>0</v>
      </c>
      <c r="AU1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1" spans="1:47" ht="48" x14ac:dyDescent="0.2">
      <c r="A181" s="25">
        <f>parameters!$J$21*Table1[[#This Row],[TAT Utility]]+parameters!$J$22*Table1[[#This Row],[Count Utility]]</f>
        <v>8.2100000000000006E-2</v>
      </c>
      <c r="B181" s="25">
        <f t="shared" si="2"/>
        <v>0.48766666666666675</v>
      </c>
      <c r="C181" s="25" t="s">
        <v>806</v>
      </c>
      <c r="D181" s="25" t="s">
        <v>94</v>
      </c>
      <c r="E181" s="25" t="s">
        <v>807</v>
      </c>
      <c r="F181" s="51">
        <v>1</v>
      </c>
      <c r="G181" s="51">
        <v>1</v>
      </c>
      <c r="H181" s="25">
        <f>parameters!$J$10*Table1[[#This Row],[Before Utility]]+parameters!$J$11*Table1[[#This Row],[After Utility]]</f>
        <v>0.1</v>
      </c>
      <c r="I181">
        <f>(Table1[[#This Row],[Num. TID Before]]-parameters!$D$8)/(parameters!$D$9-parameters!$D$8)</f>
        <v>0.1</v>
      </c>
      <c r="J181">
        <f>IF(Table1[[#This Row],[Before Utility (unclipped)]]&gt;1,1, IF(Table1[[#This Row],[Before Utility (unclipped)]]&lt;0,0, Table1[[#This Row],[Before Utility (unclipped)]]))</f>
        <v>0.1</v>
      </c>
      <c r="K181">
        <f>(Table1[[#This Row],[Num. TID After]]-parameters!$D$10)/(parameters!$D$11-parameters!$D$10)</f>
        <v>0.1</v>
      </c>
      <c r="L181">
        <f>IF(Table1[[#This Row],[After Utility (unclipped)]]&gt;1,1, IF(Table1[[#This Row],[After Utility (unclipped)]]&lt;0,0, Table1[[#This Row],[After Utility (unclipped)]]))</f>
        <v>0.1</v>
      </c>
      <c r="M181" s="25">
        <v>0</v>
      </c>
      <c r="N181" s="51">
        <v>0</v>
      </c>
      <c r="O181" s="51">
        <v>8</v>
      </c>
      <c r="P181" s="51">
        <v>4</v>
      </c>
      <c r="Q181" s="51">
        <v>8</v>
      </c>
      <c r="R181" s="52" t="s">
        <v>808</v>
      </c>
      <c r="S181" s="51">
        <v>7</v>
      </c>
      <c r="T181" s="52" t="s">
        <v>809</v>
      </c>
      <c r="U181" s="51">
        <v>11</v>
      </c>
      <c r="V181" s="25">
        <f>parameters!$J$4*Table1[[#This Row],[Mitigations Utility]] + parameters!$J$5*Table1[[#This Row],[Detections Utility]]</f>
        <v>0.26666666666666666</v>
      </c>
      <c r="W181">
        <f>SUM(Table1[[#This Row],[Num. 800-53 (r5)]],Table1[[#This Row],[Num. CIS Controls]])</f>
        <v>18</v>
      </c>
      <c r="X181">
        <f>(Table1[[#This Row],[Total Mitigations]]-parameters!$D$2)/(parameters!$D$3-parameters!$D$2)</f>
        <v>0.32727272727272727</v>
      </c>
      <c r="Y181">
        <f>IF(Table1[[#This Row],[Mitigations Utility (unclipped)]]&gt;1,1, IF(Table1[[#This Row],[Mitigations Utility (unclipped)]]&lt;0,0, Table1[[#This Row],[Mitigations Utility (unclipped)]]) )</f>
        <v>0.32727272727272727</v>
      </c>
      <c r="Z181">
        <f>SUM(Table1[[#This Row],[Num. CAR]:[Num. Splunk]])</f>
        <v>20</v>
      </c>
      <c r="AA181">
        <f>(Table1[[#This Row],[Total Detections]]-parameters!$D$4)/(parameters!$D$5-parameters!$D$4)</f>
        <v>0.2</v>
      </c>
      <c r="AB181">
        <f>IF(Table1[[#This Row],[Detections Utility (unclipped)]]&gt;1,1, IF(Table1[[#This Row],[Detections Utility (unclipped)]]&lt;0,0, Table1[[#This Row],[Detections Utility (unclipped)]]) )</f>
        <v>0.2</v>
      </c>
      <c r="AC181" s="29" t="s">
        <v>810</v>
      </c>
      <c r="AD181" s="25" t="str" cm="1">
        <f t="array" ref="AD181">IF(SUMPRODUCT(--(NOT(ISERR(SEARCH({"Process","Command","Script","WMI","Module","Pipe","Service"},AC181)))))&gt;0,"1","0")</f>
        <v>1</v>
      </c>
      <c r="AE181" s="25">
        <f>IF(AD181="1",'TOP 10 TECHNIQUES'!C$15,0)</f>
        <v>0.19800000000000001</v>
      </c>
      <c r="AF181" s="25" t="str" cm="1">
        <f t="array" ref="AF181">IF(SUMPRODUCT(--(NOT(ISERR(SEARCH({"Network","Firewall"},AC181)))))&gt;0,"1","0")</f>
        <v>0</v>
      </c>
      <c r="AG181" s="25">
        <f>IF(AF181="1",'TOP 10 TECHNIQUES'!C$16,0)</f>
        <v>0</v>
      </c>
      <c r="AH181" s="25" t="str" cm="1">
        <f t="array" ref="AH181">IF(SUMPRODUCT(--(NOT(ISERR(SEARCH({"File","Group","Logon","Schedule","User","Registry","Active","Application"},AC181)))))&gt;0,"1","0")</f>
        <v>1</v>
      </c>
      <c r="AI181" s="25">
        <f>IF(AH181="1",'TOP 10 TECHNIQUES'!C$17,0)</f>
        <v>0.13200000000000001</v>
      </c>
      <c r="AJ181" s="25" t="str" cm="1">
        <f t="array" ref="AJ181">IF(SUMPRODUCT(--(NOT(ISERR(SEARCH({"Cloud","Cluster","Container","Image","Instance","Pod","Snapshot","Volume"},AC181)))))&gt;0,"1","0")</f>
        <v>0</v>
      </c>
      <c r="AK181" s="25">
        <f>IF(AJ181="1",'TOP 10 TECHNIQUES'!C$18,0)</f>
        <v>0</v>
      </c>
      <c r="AL181" s="25" t="str" cm="1">
        <f t="array" ref="AL181">IF(SUMPRODUCT(--(NOT(ISERR(SEARCH({"Drive","Firmware","Host","Kernel"},AC181)))))&gt;0,"1","0")</f>
        <v>0</v>
      </c>
      <c r="AM181" s="25">
        <f>IF(AL181="1",'TOP 10 TECHNIQUES'!C$19,0)</f>
        <v>0</v>
      </c>
      <c r="AN181" s="52">
        <v>1</v>
      </c>
      <c r="AO181" s="51">
        <v>1</v>
      </c>
      <c r="AP181" s="25">
        <f>parameters!$J$21*Table1[[#This Row],[TAT Utility]]+parameters!$J$22*Table1[[#This Row],[Count Utility]]</f>
        <v>8.2100000000000006E-2</v>
      </c>
      <c r="AQ181" s="25">
        <f>(Table1[[#This Row],[Total Top Att&amp;ck Score ]]-parameters!$D$19)/(parameters!$D$20-parameters!$D$19)</f>
        <v>0.16255555555555559</v>
      </c>
      <c r="AR181" s="25">
        <f>IF(Table1[[#This Row],[TAT Utility (unclipped)]]&gt;1,1, IF(Table1[[#This Row],[TAT Utility (unclipped)]]&lt;0,0, Table1[[#This Row],[TAT Utility (unclipped)]]) )</f>
        <v>0.16255555555555559</v>
      </c>
      <c r="AS181" s="25">
        <f>(Table1[[#This Row],[Ransomware (Total '# of ATT&amp;CK Observations)]]-parameters!$D$21)/(parameters!$D$22-parameters!$D$21)</f>
        <v>4.7619047619047616E-2</v>
      </c>
      <c r="AT181" s="25">
        <f>IF(Table1[[#This Row],[Count Utility (unclipped)]]&gt;1,1, IF(Table1[[#This Row],[Count Utility (unclipped)]]&lt;0,0, Table1[[#This Row],[Count Utility (unclipped)]]) )</f>
        <v>4.7619047619047616E-2</v>
      </c>
      <c r="AU1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2" spans="1:47" ht="32" x14ac:dyDescent="0.2">
      <c r="A182" s="25">
        <f>parameters!$J$21*Table1[[#This Row],[TAT Utility]]+parameters!$J$22*Table1[[#This Row],[Count Utility]]</f>
        <v>0.11002285714285714</v>
      </c>
      <c r="B182" s="25">
        <f t="shared" si="2"/>
        <v>0.43356190476190481</v>
      </c>
      <c r="C182" s="25" t="s">
        <v>811</v>
      </c>
      <c r="D182" s="25" t="s">
        <v>94</v>
      </c>
      <c r="E182" s="25" t="s">
        <v>812</v>
      </c>
      <c r="F182" s="51">
        <v>1</v>
      </c>
      <c r="G182" s="51">
        <v>1</v>
      </c>
      <c r="H182" s="25">
        <f>parameters!$J$10*Table1[[#This Row],[Before Utility]]+parameters!$J$11*Table1[[#This Row],[After Utility]]</f>
        <v>0.1</v>
      </c>
      <c r="I182">
        <f>(Table1[[#This Row],[Num. TID Before]]-parameters!$D$8)/(parameters!$D$9-parameters!$D$8)</f>
        <v>0.1</v>
      </c>
      <c r="J182">
        <f>IF(Table1[[#This Row],[Before Utility (unclipped)]]&gt;1,1, IF(Table1[[#This Row],[Before Utility (unclipped)]]&lt;0,0, Table1[[#This Row],[Before Utility (unclipped)]]))</f>
        <v>0.1</v>
      </c>
      <c r="K182">
        <f>(Table1[[#This Row],[Num. TID After]]-parameters!$D$10)/(parameters!$D$11-parameters!$D$10)</f>
        <v>0.1</v>
      </c>
      <c r="L182">
        <f>IF(Table1[[#This Row],[After Utility (unclipped)]]&gt;1,1, IF(Table1[[#This Row],[After Utility (unclipped)]]&lt;0,0, Table1[[#This Row],[After Utility (unclipped)]]))</f>
        <v>0.1</v>
      </c>
      <c r="M182" s="25">
        <v>0</v>
      </c>
      <c r="N182" s="51">
        <v>1</v>
      </c>
      <c r="O182" s="51">
        <v>25</v>
      </c>
      <c r="P182" s="51">
        <v>3</v>
      </c>
      <c r="Q182" s="51">
        <v>16</v>
      </c>
      <c r="R182" s="52">
        <v>10.5</v>
      </c>
      <c r="S182" s="51">
        <v>1</v>
      </c>
      <c r="T182" s="52" t="s">
        <v>813</v>
      </c>
      <c r="U182" s="51">
        <v>4</v>
      </c>
      <c r="V182" s="25">
        <f>parameters!$J$4*Table1[[#This Row],[Mitigations Utility]] + parameters!$J$5*Table1[[#This Row],[Detections Utility]]</f>
        <v>0.26190476190476192</v>
      </c>
      <c r="W182">
        <f>SUM(Table1[[#This Row],[Num. 800-53 (r5)]],Table1[[#This Row],[Num. CIS Controls]])</f>
        <v>5</v>
      </c>
      <c r="X182">
        <f>(Table1[[#This Row],[Total Mitigations]]-parameters!$D$2)/(parameters!$D$3-parameters!$D$2)</f>
        <v>9.0909090909090912E-2</v>
      </c>
      <c r="Y182">
        <f>IF(Table1[[#This Row],[Mitigations Utility (unclipped)]]&gt;1,1, IF(Table1[[#This Row],[Mitigations Utility (unclipped)]]&lt;0,0, Table1[[#This Row],[Mitigations Utility (unclipped)]]) )</f>
        <v>9.0909090909090912E-2</v>
      </c>
      <c r="Z182">
        <f>SUM(Table1[[#This Row],[Num. CAR]:[Num. Splunk]])</f>
        <v>45</v>
      </c>
      <c r="AA182">
        <f>(Table1[[#This Row],[Total Detections]]-parameters!$D$4)/(parameters!$D$5-parameters!$D$4)</f>
        <v>0.45</v>
      </c>
      <c r="AB182">
        <f>IF(Table1[[#This Row],[Detections Utility (unclipped)]]&gt;1,1, IF(Table1[[#This Row],[Detections Utility (unclipped)]]&lt;0,0, Table1[[#This Row],[Detections Utility (unclipped)]]) )</f>
        <v>0.45</v>
      </c>
      <c r="AC182" s="29" t="s">
        <v>307</v>
      </c>
      <c r="AD182" s="25" t="str" cm="1">
        <f t="array" ref="AD182">IF(SUMPRODUCT(--(NOT(ISERR(SEARCH({"Process","Command","Script","WMI","Module","Pipe","Service"},AC182)))))&gt;0,"1","0")</f>
        <v>1</v>
      </c>
      <c r="AE182" s="25">
        <f>IF(AD182="1",'TOP 10 TECHNIQUES'!C$15,0)</f>
        <v>0.19800000000000001</v>
      </c>
      <c r="AF182" s="25" t="str" cm="1">
        <f t="array" ref="AF182">IF(SUMPRODUCT(--(NOT(ISERR(SEARCH({"Network","Firewall"},AC182)))))&gt;0,"1","0")</f>
        <v>0</v>
      </c>
      <c r="AG182" s="25">
        <f>IF(AF182="1",'TOP 10 TECHNIQUES'!C$16,0)</f>
        <v>0</v>
      </c>
      <c r="AH182" s="25" t="str" cm="1">
        <f t="array" ref="AH182">IF(SUMPRODUCT(--(NOT(ISERR(SEARCH({"File","Group","Logon","Schedule","User","Registry","Active","Application"},AC182)))))&gt;0,"1","0")</f>
        <v>0</v>
      </c>
      <c r="AI182" s="25">
        <f>IF(AH182="1",'TOP 10 TECHNIQUES'!C$17,0)</f>
        <v>0</v>
      </c>
      <c r="AJ182" s="25" t="str" cm="1">
        <f t="array" ref="AJ182">IF(SUMPRODUCT(--(NOT(ISERR(SEARCH({"Cloud","Cluster","Container","Image","Instance","Pod","Snapshot","Volume"},AC182)))))&gt;0,"1","0")</f>
        <v>0</v>
      </c>
      <c r="AK182" s="25">
        <f>IF(AJ182="1",'TOP 10 TECHNIQUES'!C$18,0)</f>
        <v>0</v>
      </c>
      <c r="AL182" s="25" t="str" cm="1">
        <f t="array" ref="AL182">IF(SUMPRODUCT(--(NOT(ISERR(SEARCH({"Drive","Firmware","Host","Kernel"},AC182)))))&gt;0,"1","0")</f>
        <v>0</v>
      </c>
      <c r="AM182" s="25">
        <f>IF(AL182="1",'TOP 10 TECHNIQUES'!C$19,0)</f>
        <v>0</v>
      </c>
      <c r="AN182" s="60">
        <v>2</v>
      </c>
      <c r="AO182" s="51">
        <v>1</v>
      </c>
      <c r="AP182" s="25">
        <f>parameters!$J$21*Table1[[#This Row],[TAT Utility]]+parameters!$J$22*Table1[[#This Row],[Count Utility]]</f>
        <v>0.11002285714285714</v>
      </c>
      <c r="AQ182" s="25">
        <f>(Table1[[#This Row],[Total Top Att&amp;ck Score ]]-parameters!$D$19)/(parameters!$D$20-parameters!$D$19)</f>
        <v>0.14452063492063494</v>
      </c>
      <c r="AR182" s="25">
        <f>IF(Table1[[#This Row],[TAT Utility (unclipped)]]&gt;1,1, IF(Table1[[#This Row],[TAT Utility (unclipped)]]&lt;0,0, Table1[[#This Row],[TAT Utility (unclipped)]]) )</f>
        <v>0.14452063492063494</v>
      </c>
      <c r="AS182" s="25">
        <f>(Table1[[#This Row],[Ransomware (Total '# of ATT&amp;CK Observations)]]-parameters!$D$21)/(parameters!$D$22-parameters!$D$21)</f>
        <v>9.5238095238095233E-2</v>
      </c>
      <c r="AT182" s="25">
        <f>IF(Table1[[#This Row],[Count Utility (unclipped)]]&gt;1,1, IF(Table1[[#This Row],[Count Utility (unclipped)]]&lt;0,0, Table1[[#This Row],[Count Utility (unclipped)]]) )</f>
        <v>9.5238095238095233E-2</v>
      </c>
      <c r="AU1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3" spans="1:47" ht="48" x14ac:dyDescent="0.2">
      <c r="A183" s="25">
        <f>parameters!$J$21*Table1[[#This Row],[TAT Utility]]+parameters!$J$22*Table1[[#This Row],[Count Utility]]</f>
        <v>3.5307619047619046E-2</v>
      </c>
      <c r="B183" s="25">
        <f t="shared" si="2"/>
        <v>0.35307619047619049</v>
      </c>
      <c r="C183" s="25" t="s">
        <v>814</v>
      </c>
      <c r="D183" s="25" t="s">
        <v>815</v>
      </c>
      <c r="E183" s="25" t="s">
        <v>89</v>
      </c>
      <c r="F183" s="51">
        <v>1</v>
      </c>
      <c r="G183" s="51">
        <v>0</v>
      </c>
      <c r="H183" s="25">
        <f>parameters!$J$10*Table1[[#This Row],[Before Utility]]+parameters!$J$11*Table1[[#This Row],[After Utility]]</f>
        <v>0.05</v>
      </c>
      <c r="I183">
        <f>(Table1[[#This Row],[Num. TID Before]]-parameters!$D$8)/(parameters!$D$9-parameters!$D$8)</f>
        <v>0.1</v>
      </c>
      <c r="J183">
        <f>IF(Table1[[#This Row],[Before Utility (unclipped)]]&gt;1,1, IF(Table1[[#This Row],[Before Utility (unclipped)]]&lt;0,0, Table1[[#This Row],[Before Utility (unclipped)]]))</f>
        <v>0.1</v>
      </c>
      <c r="K183">
        <f>(Table1[[#This Row],[Num. TID After]]-parameters!$D$10)/(parameters!$D$11-parameters!$D$10)</f>
        <v>0</v>
      </c>
      <c r="L183">
        <f>IF(Table1[[#This Row],[After Utility (unclipped)]]&gt;1,1, IF(Table1[[#This Row],[After Utility (unclipped)]]&lt;0,0, Table1[[#This Row],[After Utility (unclipped)]]))</f>
        <v>0</v>
      </c>
      <c r="M183" s="25">
        <v>0</v>
      </c>
      <c r="N183" s="51">
        <v>0</v>
      </c>
      <c r="O183" s="51">
        <v>1</v>
      </c>
      <c r="P183" s="51">
        <v>0</v>
      </c>
      <c r="Q183" s="51">
        <v>0</v>
      </c>
      <c r="R183" s="52" t="s">
        <v>816</v>
      </c>
      <c r="S183" s="51">
        <v>11</v>
      </c>
      <c r="T183" s="52" t="s">
        <v>817</v>
      </c>
      <c r="U183" s="51">
        <v>16</v>
      </c>
      <c r="V183" s="25">
        <f>parameters!$J$4*Table1[[#This Row],[Mitigations Utility]] + parameters!$J$5*Table1[[#This Row],[Detections Utility]]</f>
        <v>0.26190476190476192</v>
      </c>
      <c r="W183">
        <f>SUM(Table1[[#This Row],[Num. 800-53 (r5)]],Table1[[#This Row],[Num. CIS Controls]])</f>
        <v>27</v>
      </c>
      <c r="X183">
        <f>(Table1[[#This Row],[Total Mitigations]]-parameters!$D$2)/(parameters!$D$3-parameters!$D$2)</f>
        <v>0.49090909090909091</v>
      </c>
      <c r="Y183">
        <f>IF(Table1[[#This Row],[Mitigations Utility (unclipped)]]&gt;1,1, IF(Table1[[#This Row],[Mitigations Utility (unclipped)]]&lt;0,0, Table1[[#This Row],[Mitigations Utility (unclipped)]]) )</f>
        <v>0.49090909090909091</v>
      </c>
      <c r="Z183">
        <f>SUM(Table1[[#This Row],[Num. CAR]:[Num. Splunk]])</f>
        <v>1</v>
      </c>
      <c r="AA183">
        <f>(Table1[[#This Row],[Total Detections]]-parameters!$D$4)/(parameters!$D$5-parameters!$D$4)</f>
        <v>0.01</v>
      </c>
      <c r="AB183">
        <f>IF(Table1[[#This Row],[Detections Utility (unclipped)]]&gt;1,1, IF(Table1[[#This Row],[Detections Utility (unclipped)]]&lt;0,0, Table1[[#This Row],[Detections Utility (unclipped)]]) )</f>
        <v>0.01</v>
      </c>
      <c r="AC183" s="29" t="s">
        <v>496</v>
      </c>
      <c r="AD183" s="25" t="str" cm="1">
        <f t="array" ref="AD183">IF(SUMPRODUCT(--(NOT(ISERR(SEARCH({"Process","Command","Script","WMI","Module","Pipe","Service"},AC183)))))&gt;0,"1","0")</f>
        <v>0</v>
      </c>
      <c r="AE183" s="25">
        <f>IF(AD183="1",'TOP 10 TECHNIQUES'!C$15,0)</f>
        <v>0</v>
      </c>
      <c r="AF183" s="25" t="str" cm="1">
        <f t="array" ref="AF183">IF(SUMPRODUCT(--(NOT(ISERR(SEARCH({"Network","Firewall"},AC183)))))&gt;0,"1","0")</f>
        <v>1</v>
      </c>
      <c r="AG183" s="25">
        <f>IF(AF183="1",'TOP 10 TECHNIQUES'!C$16,0)</f>
        <v>0</v>
      </c>
      <c r="AH183" s="25" t="str" cm="1">
        <f t="array" ref="AH183">IF(SUMPRODUCT(--(NOT(ISERR(SEARCH({"File","Group","Logon","Schedule","User","Registry","Active","Application"},AC183)))))&gt;0,"1","0")</f>
        <v>1</v>
      </c>
      <c r="AI183" s="25">
        <f>IF(AH183="1",'TOP 10 TECHNIQUES'!C$17,0)</f>
        <v>0.13200000000000001</v>
      </c>
      <c r="AJ183" s="25" t="str" cm="1">
        <f t="array" ref="AJ183">IF(SUMPRODUCT(--(NOT(ISERR(SEARCH({"Cloud","Cluster","Container","Image","Instance","Pod","Snapshot","Volume"},AC183)))))&gt;0,"1","0")</f>
        <v>0</v>
      </c>
      <c r="AK183" s="25">
        <f>IF(AJ183="1",'TOP 10 TECHNIQUES'!C$18,0)</f>
        <v>0</v>
      </c>
      <c r="AL183" s="25" t="str" cm="1">
        <f t="array" ref="AL183">IF(SUMPRODUCT(--(NOT(ISERR(SEARCH({"Drive","Firmware","Host","Kernel"},AC183)))))&gt;0,"1","0")</f>
        <v>1</v>
      </c>
      <c r="AM183" s="25">
        <f>IF(AL183="1",'TOP 10 TECHNIQUES'!C$19,0)</f>
        <v>0</v>
      </c>
      <c r="AN183" s="52">
        <v>0</v>
      </c>
      <c r="AO183" s="51">
        <v>0</v>
      </c>
      <c r="AP183" s="25">
        <f>parameters!$J$21*Table1[[#This Row],[TAT Utility]]+parameters!$J$22*Table1[[#This Row],[Count Utility]]</f>
        <v>3.5307619047619046E-2</v>
      </c>
      <c r="AQ183" s="25">
        <f>(Table1[[#This Row],[Total Top Att&amp;ck Score ]]-parameters!$D$19)/(parameters!$D$20-parameters!$D$19)</f>
        <v>0.1176920634920635</v>
      </c>
      <c r="AR183" s="25">
        <f>IF(Table1[[#This Row],[TAT Utility (unclipped)]]&gt;1,1, IF(Table1[[#This Row],[TAT Utility (unclipped)]]&lt;0,0, Table1[[#This Row],[TAT Utility (unclipped)]]) )</f>
        <v>0.1176920634920635</v>
      </c>
      <c r="AS183" s="25">
        <f>(Table1[[#This Row],[Ransomware (Total '# of ATT&amp;CK Observations)]]-parameters!$D$21)/(parameters!$D$22-parameters!$D$21)</f>
        <v>0</v>
      </c>
      <c r="AT183" s="25">
        <f>IF(Table1[[#This Row],[Count Utility (unclipped)]]&gt;1,1, IF(Table1[[#This Row],[Count Utility (unclipped)]]&lt;0,0, Table1[[#This Row],[Count Utility (unclipped)]]) )</f>
        <v>0</v>
      </c>
      <c r="AU1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4" spans="1:47" ht="48" x14ac:dyDescent="0.2">
      <c r="A184" s="25">
        <f>parameters!$J$21*Table1[[#This Row],[TAT Utility]]+parameters!$J$22*Table1[[#This Row],[Count Utility]]</f>
        <v>4.2785714285714295E-2</v>
      </c>
      <c r="B184" s="25">
        <f t="shared" si="2"/>
        <v>0.42785714285714294</v>
      </c>
      <c r="C184" s="25" t="s">
        <v>818</v>
      </c>
      <c r="D184" s="25" t="s">
        <v>381</v>
      </c>
      <c r="E184" s="25" t="s">
        <v>819</v>
      </c>
      <c r="F184" s="51">
        <v>1</v>
      </c>
      <c r="G184" s="51">
        <v>1</v>
      </c>
      <c r="H184" s="25">
        <f>parameters!$J$10*Table1[[#This Row],[Before Utility]]+parameters!$J$11*Table1[[#This Row],[After Utility]]</f>
        <v>0.1</v>
      </c>
      <c r="I184">
        <f>(Table1[[#This Row],[Num. TID Before]]-parameters!$D$8)/(parameters!$D$9-parameters!$D$8)</f>
        <v>0.1</v>
      </c>
      <c r="J184">
        <f>IF(Table1[[#This Row],[Before Utility (unclipped)]]&gt;1,1, IF(Table1[[#This Row],[Before Utility (unclipped)]]&lt;0,0, Table1[[#This Row],[Before Utility (unclipped)]]))</f>
        <v>0.1</v>
      </c>
      <c r="K184">
        <f>(Table1[[#This Row],[Num. TID After]]-parameters!$D$10)/(parameters!$D$11-parameters!$D$10)</f>
        <v>0.1</v>
      </c>
      <c r="L184">
        <f>IF(Table1[[#This Row],[After Utility (unclipped)]]&gt;1,1, IF(Table1[[#This Row],[After Utility (unclipped)]]&lt;0,0, Table1[[#This Row],[After Utility (unclipped)]]))</f>
        <v>0.1</v>
      </c>
      <c r="M184" s="25">
        <v>0</v>
      </c>
      <c r="N184" s="51">
        <v>0</v>
      </c>
      <c r="O184" s="51">
        <v>0</v>
      </c>
      <c r="P184" s="51">
        <v>0</v>
      </c>
      <c r="Q184" s="51">
        <v>0</v>
      </c>
      <c r="R184" s="52" t="s">
        <v>752</v>
      </c>
      <c r="S184" s="51">
        <v>8</v>
      </c>
      <c r="T184" s="52" t="s">
        <v>383</v>
      </c>
      <c r="U184" s="51">
        <v>19</v>
      </c>
      <c r="V184" s="25">
        <f>parameters!$J$4*Table1[[#This Row],[Mitigations Utility]] + parameters!$J$5*Table1[[#This Row],[Detections Utility]]</f>
        <v>0.25714285714285717</v>
      </c>
      <c r="W184">
        <f>SUM(Table1[[#This Row],[Num. 800-53 (r5)]],Table1[[#This Row],[Num. CIS Controls]])</f>
        <v>27</v>
      </c>
      <c r="X184">
        <f>(Table1[[#This Row],[Total Mitigations]]-parameters!$D$2)/(parameters!$D$3-parameters!$D$2)</f>
        <v>0.49090909090909091</v>
      </c>
      <c r="Y184">
        <f>IF(Table1[[#This Row],[Mitigations Utility (unclipped)]]&gt;1,1, IF(Table1[[#This Row],[Mitigations Utility (unclipped)]]&lt;0,0, Table1[[#This Row],[Mitigations Utility (unclipped)]]) )</f>
        <v>0.49090909090909091</v>
      </c>
      <c r="Z184">
        <f>SUM(Table1[[#This Row],[Num. CAR]:[Num. Splunk]])</f>
        <v>0</v>
      </c>
      <c r="AA184">
        <f>(Table1[[#This Row],[Total Detections]]-parameters!$D$4)/(parameters!$D$5-parameters!$D$4)</f>
        <v>0</v>
      </c>
      <c r="AB184">
        <f>IF(Table1[[#This Row],[Detections Utility (unclipped)]]&gt;1,1, IF(Table1[[#This Row],[Detections Utility (unclipped)]]&lt;0,0, Table1[[#This Row],[Detections Utility (unclipped)]]) )</f>
        <v>0</v>
      </c>
      <c r="AC184" s="29" t="s">
        <v>384</v>
      </c>
      <c r="AD184" s="25" t="str" cm="1">
        <f t="array" ref="AD184">IF(SUMPRODUCT(--(NOT(ISERR(SEARCH({"Process","Command","Script","WMI","Module","Pipe","Service"},AC184)))))&gt;0,"1","0")</f>
        <v>1</v>
      </c>
      <c r="AE184" s="25">
        <f>IF(AD184="1",'TOP 10 TECHNIQUES'!C$15,0)</f>
        <v>0.19800000000000001</v>
      </c>
      <c r="AF184" s="25" t="str" cm="1">
        <f t="array" ref="AF184">IF(SUMPRODUCT(--(NOT(ISERR(SEARCH({"Network","Firewall"},AC184)))))&gt;0,"1","0")</f>
        <v>0</v>
      </c>
      <c r="AG184" s="25">
        <f>IF(AF184="1",'TOP 10 TECHNIQUES'!C$16,0)</f>
        <v>0</v>
      </c>
      <c r="AH184" s="25" t="str" cm="1">
        <f t="array" ref="AH184">IF(SUMPRODUCT(--(NOT(ISERR(SEARCH({"File","Group","Logon","Schedule","User","Registry","Active","Application"},AC184)))))&gt;0,"1","0")</f>
        <v>0</v>
      </c>
      <c r="AI184" s="25">
        <f>IF(AH184="1",'TOP 10 TECHNIQUES'!C$17,0)</f>
        <v>0</v>
      </c>
      <c r="AJ184" s="25" t="str" cm="1">
        <f t="array" ref="AJ184">IF(SUMPRODUCT(--(NOT(ISERR(SEARCH({"Cloud","Cluster","Container","Image","Instance","Pod","Snapshot","Volume"},AC184)))))&gt;0,"1","0")</f>
        <v>0</v>
      </c>
      <c r="AK184" s="25">
        <f>IF(AJ184="1",'TOP 10 TECHNIQUES'!C$18,0)</f>
        <v>0</v>
      </c>
      <c r="AL184" s="25" t="str" cm="1">
        <f t="array" ref="AL184">IF(SUMPRODUCT(--(NOT(ISERR(SEARCH({"Drive","Firmware","Host","Kernel"},AC184)))))&gt;0,"1","0")</f>
        <v>1</v>
      </c>
      <c r="AM184" s="25">
        <f>IF(AL184="1",'TOP 10 TECHNIQUES'!C$19,0)</f>
        <v>0</v>
      </c>
      <c r="AN184" s="52">
        <v>0</v>
      </c>
      <c r="AO184" s="51">
        <v>0</v>
      </c>
      <c r="AP184" s="25">
        <f>parameters!$J$21*Table1[[#This Row],[TAT Utility]]+parameters!$J$22*Table1[[#This Row],[Count Utility]]</f>
        <v>4.2785714285714295E-2</v>
      </c>
      <c r="AQ184" s="25">
        <f>(Table1[[#This Row],[Total Top Att&amp;ck Score ]]-parameters!$D$19)/(parameters!$D$20-parameters!$D$19)</f>
        <v>0.14261904761904765</v>
      </c>
      <c r="AR184" s="25">
        <f>IF(Table1[[#This Row],[TAT Utility (unclipped)]]&gt;1,1, IF(Table1[[#This Row],[TAT Utility (unclipped)]]&lt;0,0, Table1[[#This Row],[TAT Utility (unclipped)]]) )</f>
        <v>0.14261904761904765</v>
      </c>
      <c r="AS184" s="25">
        <f>(Table1[[#This Row],[Ransomware (Total '# of ATT&amp;CK Observations)]]-parameters!$D$21)/(parameters!$D$22-parameters!$D$21)</f>
        <v>0</v>
      </c>
      <c r="AT184" s="25">
        <f>IF(Table1[[#This Row],[Count Utility (unclipped)]]&gt;1,1, IF(Table1[[#This Row],[Count Utility (unclipped)]]&lt;0,0, Table1[[#This Row],[Count Utility (unclipped)]]) )</f>
        <v>0</v>
      </c>
      <c r="AU1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5" spans="1:47" x14ac:dyDescent="0.2">
      <c r="A185" s="25">
        <f>parameters!$J$21*Table1[[#This Row],[TAT Utility]]+parameters!$J$22*Table1[[#This Row],[Count Utility]]</f>
        <v>0.17554857142857141</v>
      </c>
      <c r="B185" s="25">
        <f t="shared" si="2"/>
        <v>0.42215238095238089</v>
      </c>
      <c r="C185" s="25" t="s">
        <v>820</v>
      </c>
      <c r="D185" s="25" t="s">
        <v>353</v>
      </c>
      <c r="E185" s="25" t="s">
        <v>821</v>
      </c>
      <c r="F185" s="51">
        <v>1</v>
      </c>
      <c r="G185" s="51">
        <v>1</v>
      </c>
      <c r="H185" s="25">
        <f>parameters!$J$10*Table1[[#This Row],[Before Utility]]+parameters!$J$11*Table1[[#This Row],[After Utility]]</f>
        <v>0.1</v>
      </c>
      <c r="I185">
        <f>(Table1[[#This Row],[Num. TID Before]]-parameters!$D$8)/(parameters!$D$9-parameters!$D$8)</f>
        <v>0.1</v>
      </c>
      <c r="J185">
        <f>IF(Table1[[#This Row],[Before Utility (unclipped)]]&gt;1,1, IF(Table1[[#This Row],[Before Utility (unclipped)]]&lt;0,0, Table1[[#This Row],[Before Utility (unclipped)]]))</f>
        <v>0.1</v>
      </c>
      <c r="K185">
        <f>(Table1[[#This Row],[Num. TID After]]-parameters!$D$10)/(parameters!$D$11-parameters!$D$10)</f>
        <v>0.1</v>
      </c>
      <c r="L185">
        <f>IF(Table1[[#This Row],[After Utility (unclipped)]]&gt;1,1, IF(Table1[[#This Row],[After Utility (unclipped)]]&lt;0,0, Table1[[#This Row],[After Utility (unclipped)]]))</f>
        <v>0.1</v>
      </c>
      <c r="M185" s="25">
        <v>0</v>
      </c>
      <c r="N185" s="51">
        <v>5</v>
      </c>
      <c r="O185" s="51">
        <v>1</v>
      </c>
      <c r="P185" s="51">
        <v>0</v>
      </c>
      <c r="Q185" s="51">
        <v>1</v>
      </c>
      <c r="R185" s="52" t="s">
        <v>822</v>
      </c>
      <c r="S185" s="51">
        <v>11</v>
      </c>
      <c r="T185" s="51" t="s">
        <v>823</v>
      </c>
      <c r="U185" s="51">
        <v>12</v>
      </c>
      <c r="V185" s="25">
        <f>parameters!$J$4*Table1[[#This Row],[Mitigations Utility]] + parameters!$J$5*Table1[[#This Row],[Detections Utility]]</f>
        <v>0.25238095238095237</v>
      </c>
      <c r="W185">
        <f>SUM(Table1[[#This Row],[Num. 800-53 (r5)]],Table1[[#This Row],[Num. CIS Controls]])</f>
        <v>23</v>
      </c>
      <c r="X185">
        <f>(Table1[[#This Row],[Total Mitigations]]-parameters!$D$2)/(parameters!$D$3-parameters!$D$2)</f>
        <v>0.41818181818181815</v>
      </c>
      <c r="Y185">
        <f>IF(Table1[[#This Row],[Mitigations Utility (unclipped)]]&gt;1,1, IF(Table1[[#This Row],[Mitigations Utility (unclipped)]]&lt;0,0, Table1[[#This Row],[Mitigations Utility (unclipped)]]) )</f>
        <v>0.41818181818181815</v>
      </c>
      <c r="Z185">
        <f>SUM(Table1[[#This Row],[Num. CAR]:[Num. Splunk]])</f>
        <v>7</v>
      </c>
      <c r="AA185">
        <f>(Table1[[#This Row],[Total Detections]]-parameters!$D$4)/(parameters!$D$5-parameters!$D$4)</f>
        <v>7.0000000000000007E-2</v>
      </c>
      <c r="AB185">
        <f>IF(Table1[[#This Row],[Detections Utility (unclipped)]]&gt;1,1, IF(Table1[[#This Row],[Detections Utility (unclipped)]]&lt;0,0, Table1[[#This Row],[Detections Utility (unclipped)]]) )</f>
        <v>7.0000000000000007E-2</v>
      </c>
      <c r="AC185" s="29" t="s">
        <v>97</v>
      </c>
      <c r="AD185" s="25" t="str" cm="1">
        <f t="array" ref="AD185">IF(SUMPRODUCT(--(NOT(ISERR(SEARCH({"Process","Command","Script","WMI","Module","Pipe","Service"},AC185)))))&gt;0,"1","0")</f>
        <v>1</v>
      </c>
      <c r="AE185" s="25">
        <f>IF(AD185="1",'TOP 10 TECHNIQUES'!C$15,0)</f>
        <v>0.19800000000000001</v>
      </c>
      <c r="AF185" s="25" t="str" cm="1">
        <f t="array" ref="AF185">IF(SUMPRODUCT(--(NOT(ISERR(SEARCH({"Network","Firewall"},AC185)))))&gt;0,"1","0")</f>
        <v>0</v>
      </c>
      <c r="AG185" s="25">
        <f>IF(AF185="1",'TOP 10 TECHNIQUES'!C$16,0)</f>
        <v>0</v>
      </c>
      <c r="AH185" s="25" t="str" cm="1">
        <f t="array" ref="AH185">IF(SUMPRODUCT(--(NOT(ISERR(SEARCH({"File","Group","Logon","Schedule","User","Registry","Active","Application"},AC185)))))&gt;0,"1","0")</f>
        <v>0</v>
      </c>
      <c r="AI185" s="25">
        <f>IF(AH185="1",'TOP 10 TECHNIQUES'!C$17,0)</f>
        <v>0</v>
      </c>
      <c r="AJ185" s="25" t="str" cm="1">
        <f t="array" ref="AJ185">IF(SUMPRODUCT(--(NOT(ISERR(SEARCH({"Cloud","Cluster","Container","Image","Instance","Pod","Snapshot","Volume"},AC185)))))&gt;0,"1","0")</f>
        <v>0</v>
      </c>
      <c r="AK185" s="25">
        <f>IF(AJ185="1",'TOP 10 TECHNIQUES'!C$18,0)</f>
        <v>0</v>
      </c>
      <c r="AL185" s="25" t="str" cm="1">
        <f t="array" ref="AL185">IF(SUMPRODUCT(--(NOT(ISERR(SEARCH({"Drive","Firmware","Host","Kernel"},AC185)))))&gt;0,"1","0")</f>
        <v>0</v>
      </c>
      <c r="AM185" s="25">
        <f>IF(AL185="1",'TOP 10 TECHNIQUES'!C$19,0)</f>
        <v>0</v>
      </c>
      <c r="AN185" s="52">
        <v>4</v>
      </c>
      <c r="AO185" s="51">
        <v>1</v>
      </c>
      <c r="AP185" s="25">
        <f>parameters!$J$21*Table1[[#This Row],[TAT Utility]]+parameters!$J$22*Table1[[#This Row],[Count Utility]]</f>
        <v>0.17554857142857141</v>
      </c>
      <c r="AQ185" s="25">
        <f>(Table1[[#This Row],[Total Top Att&amp;ck Score ]]-parameters!$D$19)/(parameters!$D$20-parameters!$D$19)</f>
        <v>0.1407174603174603</v>
      </c>
      <c r="AR185" s="25">
        <f>IF(Table1[[#This Row],[TAT Utility (unclipped)]]&gt;1,1, IF(Table1[[#This Row],[TAT Utility (unclipped)]]&lt;0,0, Table1[[#This Row],[TAT Utility (unclipped)]]) )</f>
        <v>0.1407174603174603</v>
      </c>
      <c r="AS185" s="25">
        <f>(Table1[[#This Row],[Ransomware (Total '# of ATT&amp;CK Observations)]]-parameters!$D$21)/(parameters!$D$22-parameters!$D$21)</f>
        <v>0.19047619047619047</v>
      </c>
      <c r="AT185" s="25">
        <f>IF(Table1[[#This Row],[Count Utility (unclipped)]]&gt;1,1, IF(Table1[[#This Row],[Count Utility (unclipped)]]&lt;0,0, Table1[[#This Row],[Count Utility (unclipped)]]) )</f>
        <v>0.19047619047619047</v>
      </c>
      <c r="AU1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6" spans="1:47" ht="48" x14ac:dyDescent="0.2">
      <c r="A186" s="25">
        <f>parameters!$J$21*Table1[[#This Row],[TAT Utility]]+parameters!$J$22*Table1[[#This Row],[Count Utility]]</f>
        <v>0.11353333333333333</v>
      </c>
      <c r="B186" s="25">
        <f t="shared" si="2"/>
        <v>0.46866666666666668</v>
      </c>
      <c r="C186" s="25" t="s">
        <v>824</v>
      </c>
      <c r="D186" s="25" t="s">
        <v>208</v>
      </c>
      <c r="E186" s="25" t="s">
        <v>825</v>
      </c>
      <c r="F186" s="51">
        <v>1</v>
      </c>
      <c r="G186" s="51">
        <v>1</v>
      </c>
      <c r="H186" s="25">
        <f>parameters!$J$10*Table1[[#This Row],[Before Utility]]+parameters!$J$11*Table1[[#This Row],[After Utility]]</f>
        <v>0.1</v>
      </c>
      <c r="I186">
        <f>(Table1[[#This Row],[Num. TID Before]]-parameters!$D$8)/(parameters!$D$9-parameters!$D$8)</f>
        <v>0.1</v>
      </c>
      <c r="J186">
        <f>IF(Table1[[#This Row],[Before Utility (unclipped)]]&gt;1,1, IF(Table1[[#This Row],[Before Utility (unclipped)]]&lt;0,0, Table1[[#This Row],[Before Utility (unclipped)]]))</f>
        <v>0.1</v>
      </c>
      <c r="K186">
        <f>(Table1[[#This Row],[Num. TID After]]-parameters!$D$10)/(parameters!$D$11-parameters!$D$10)</f>
        <v>0.1</v>
      </c>
      <c r="L186">
        <f>IF(Table1[[#This Row],[After Utility (unclipped)]]&gt;1,1, IF(Table1[[#This Row],[After Utility (unclipped)]]&lt;0,0, Table1[[#This Row],[After Utility (unclipped)]]))</f>
        <v>0.1</v>
      </c>
      <c r="M186" s="25">
        <v>0</v>
      </c>
      <c r="N186" s="51">
        <v>1</v>
      </c>
      <c r="O186" s="51">
        <v>12</v>
      </c>
      <c r="P186" s="51">
        <v>0</v>
      </c>
      <c r="Q186" s="51">
        <v>2</v>
      </c>
      <c r="R186" s="52" t="s">
        <v>105</v>
      </c>
      <c r="S186" s="51">
        <v>7</v>
      </c>
      <c r="T186" s="52" t="s">
        <v>826</v>
      </c>
      <c r="U186" s="51">
        <v>12</v>
      </c>
      <c r="V186" s="25">
        <f>parameters!$J$4*Table1[[#This Row],[Mitigations Utility]] + parameters!$J$5*Table1[[#This Row],[Detections Utility]]</f>
        <v>0.25238095238095237</v>
      </c>
      <c r="W186">
        <f>SUM(Table1[[#This Row],[Num. 800-53 (r5)]],Table1[[#This Row],[Num. CIS Controls]])</f>
        <v>19</v>
      </c>
      <c r="X186">
        <f>(Table1[[#This Row],[Total Mitigations]]-parameters!$D$2)/(parameters!$D$3-parameters!$D$2)</f>
        <v>0.34545454545454546</v>
      </c>
      <c r="Y186">
        <f>IF(Table1[[#This Row],[Mitigations Utility (unclipped)]]&gt;1,1, IF(Table1[[#This Row],[Mitigations Utility (unclipped)]]&lt;0,0, Table1[[#This Row],[Mitigations Utility (unclipped)]]) )</f>
        <v>0.34545454545454546</v>
      </c>
      <c r="Z186">
        <f>SUM(Table1[[#This Row],[Num. CAR]:[Num. Splunk]])</f>
        <v>15</v>
      </c>
      <c r="AA186">
        <f>(Table1[[#This Row],[Total Detections]]-parameters!$D$4)/(parameters!$D$5-parameters!$D$4)</f>
        <v>0.15</v>
      </c>
      <c r="AB186">
        <f>IF(Table1[[#This Row],[Detections Utility (unclipped)]]&gt;1,1, IF(Table1[[#This Row],[Detections Utility (unclipped)]]&lt;0,0, Table1[[#This Row],[Detections Utility (unclipped)]]) )</f>
        <v>0.15</v>
      </c>
      <c r="AC186" s="29" t="s">
        <v>127</v>
      </c>
      <c r="AD186" s="25" t="str" cm="1">
        <f t="array" ref="AD186">IF(SUMPRODUCT(--(NOT(ISERR(SEARCH({"Process","Command","Script","WMI","Module","Pipe","Service"},AC186)))))&gt;0,"1","0")</f>
        <v>1</v>
      </c>
      <c r="AE186" s="25">
        <f>IF(AD186="1",'TOP 10 TECHNIQUES'!C$15,0)</f>
        <v>0.19800000000000001</v>
      </c>
      <c r="AF186" s="25" t="str" cm="1">
        <f t="array" ref="AF186">IF(SUMPRODUCT(--(NOT(ISERR(SEARCH({"Network","Firewall"},AC186)))))&gt;0,"1","0")</f>
        <v>0</v>
      </c>
      <c r="AG186" s="25">
        <f>IF(AF186="1",'TOP 10 TECHNIQUES'!C$16,0)</f>
        <v>0</v>
      </c>
      <c r="AH186" s="25" t="str" cm="1">
        <f t="array" ref="AH186">IF(SUMPRODUCT(--(NOT(ISERR(SEARCH({"File","Group","Logon","Schedule","User","Registry","Active","Application"},AC186)))))&gt;0,"1","0")</f>
        <v>1</v>
      </c>
      <c r="AI186" s="25">
        <f>IF(AH186="1",'TOP 10 TECHNIQUES'!C$17,0)</f>
        <v>0.13200000000000001</v>
      </c>
      <c r="AJ186" s="25" t="str" cm="1">
        <f t="array" ref="AJ186">IF(SUMPRODUCT(--(NOT(ISERR(SEARCH({"Cloud","Cluster","Container","Image","Instance","Pod","Snapshot","Volume"},AC186)))))&gt;0,"1","0")</f>
        <v>0</v>
      </c>
      <c r="AK186" s="25">
        <f>IF(AJ186="1",'TOP 10 TECHNIQUES'!C$18,0)</f>
        <v>0</v>
      </c>
      <c r="AL186" s="25" t="str" cm="1">
        <f t="array" ref="AL186">IF(SUMPRODUCT(--(NOT(ISERR(SEARCH({"Drive","Firmware","Host","Kernel"},AC186)))))&gt;0,"1","0")</f>
        <v>0</v>
      </c>
      <c r="AM186" s="25">
        <f>IF(AL186="1",'TOP 10 TECHNIQUES'!C$19,0)</f>
        <v>0</v>
      </c>
      <c r="AN186" s="60">
        <v>2</v>
      </c>
      <c r="AO186" s="51">
        <v>1</v>
      </c>
      <c r="AP186" s="25">
        <f>parameters!$J$21*Table1[[#This Row],[TAT Utility]]+parameters!$J$22*Table1[[#This Row],[Count Utility]]</f>
        <v>0.11353333333333333</v>
      </c>
      <c r="AQ186" s="25">
        <f>(Table1[[#This Row],[Total Top Att&amp;ck Score ]]-parameters!$D$19)/(parameters!$D$20-parameters!$D$19)</f>
        <v>0.15622222222222223</v>
      </c>
      <c r="AR186" s="25">
        <f>IF(Table1[[#This Row],[TAT Utility (unclipped)]]&gt;1,1, IF(Table1[[#This Row],[TAT Utility (unclipped)]]&lt;0,0, Table1[[#This Row],[TAT Utility (unclipped)]]) )</f>
        <v>0.15622222222222223</v>
      </c>
      <c r="AS186" s="25">
        <f>(Table1[[#This Row],[Ransomware (Total '# of ATT&amp;CK Observations)]]-parameters!$D$21)/(parameters!$D$22-parameters!$D$21)</f>
        <v>9.5238095238095233E-2</v>
      </c>
      <c r="AT186" s="25">
        <f>IF(Table1[[#This Row],[Count Utility (unclipped)]]&gt;1,1, IF(Table1[[#This Row],[Count Utility (unclipped)]]&lt;0,0, Table1[[#This Row],[Count Utility (unclipped)]]) )</f>
        <v>9.5238095238095233E-2</v>
      </c>
      <c r="AU1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7" spans="1:47" ht="32" x14ac:dyDescent="0.2">
      <c r="A187" s="25">
        <f>parameters!$J$21*Table1[[#This Row],[TAT Utility]]+parameters!$J$22*Table1[[#This Row],[Count Utility]]</f>
        <v>4.6866666666666668E-2</v>
      </c>
      <c r="B187" s="25">
        <f t="shared" si="2"/>
        <v>0.46866666666666668</v>
      </c>
      <c r="C187" s="25" t="s">
        <v>827</v>
      </c>
      <c r="D187" s="25" t="s">
        <v>460</v>
      </c>
      <c r="E187" s="25" t="s">
        <v>828</v>
      </c>
      <c r="F187" s="51">
        <v>1</v>
      </c>
      <c r="G187" s="51">
        <v>1</v>
      </c>
      <c r="H187" s="25">
        <f>parameters!$J$10*Table1[[#This Row],[Before Utility]]+parameters!$J$11*Table1[[#This Row],[After Utility]]</f>
        <v>0.1</v>
      </c>
      <c r="I187">
        <f>(Table1[[#This Row],[Num. TID Before]]-parameters!$D$8)/(parameters!$D$9-parameters!$D$8)</f>
        <v>0.1</v>
      </c>
      <c r="J187">
        <f>IF(Table1[[#This Row],[Before Utility (unclipped)]]&gt;1,1, IF(Table1[[#This Row],[Before Utility (unclipped)]]&lt;0,0, Table1[[#This Row],[Before Utility (unclipped)]]))</f>
        <v>0.1</v>
      </c>
      <c r="K187">
        <f>(Table1[[#This Row],[Num. TID After]]-parameters!$D$10)/(parameters!$D$11-parameters!$D$10)</f>
        <v>0.1</v>
      </c>
      <c r="L187">
        <f>IF(Table1[[#This Row],[After Utility (unclipped)]]&gt;1,1, IF(Table1[[#This Row],[After Utility (unclipped)]]&lt;0,0, Table1[[#This Row],[After Utility (unclipped)]]))</f>
        <v>0.1</v>
      </c>
      <c r="M187" s="25">
        <v>0</v>
      </c>
      <c r="N187" s="51">
        <v>0</v>
      </c>
      <c r="O187" s="51">
        <v>1</v>
      </c>
      <c r="P187" s="51">
        <v>0</v>
      </c>
      <c r="Q187" s="51">
        <v>0</v>
      </c>
      <c r="R187" s="52" t="s">
        <v>829</v>
      </c>
      <c r="S187" s="51">
        <v>8</v>
      </c>
      <c r="T187" s="52" t="s">
        <v>784</v>
      </c>
      <c r="U187" s="56">
        <v>18</v>
      </c>
      <c r="V187" s="25">
        <f>parameters!$J$4*Table1[[#This Row],[Mitigations Utility]] + parameters!$J$5*Table1[[#This Row],[Detections Utility]]</f>
        <v>0.25238095238095237</v>
      </c>
      <c r="W187">
        <f>SUM(Table1[[#This Row],[Num. 800-53 (r5)]],Table1[[#This Row],[Num. CIS Controls]])</f>
        <v>26</v>
      </c>
      <c r="X187">
        <f>(Table1[[#This Row],[Total Mitigations]]-parameters!$D$2)/(parameters!$D$3-parameters!$D$2)</f>
        <v>0.47272727272727272</v>
      </c>
      <c r="Y187">
        <f>IF(Table1[[#This Row],[Mitigations Utility (unclipped)]]&gt;1,1, IF(Table1[[#This Row],[Mitigations Utility (unclipped)]]&lt;0,0, Table1[[#This Row],[Mitigations Utility (unclipped)]]) )</f>
        <v>0.47272727272727272</v>
      </c>
      <c r="Z187">
        <f>SUM(Table1[[#This Row],[Num. CAR]:[Num. Splunk]])</f>
        <v>1</v>
      </c>
      <c r="AA187">
        <f>(Table1[[#This Row],[Total Detections]]-parameters!$D$4)/(parameters!$D$5-parameters!$D$4)</f>
        <v>0.01</v>
      </c>
      <c r="AB187">
        <f>IF(Table1[[#This Row],[Detections Utility (unclipped)]]&gt;1,1, IF(Table1[[#This Row],[Detections Utility (unclipped)]]&lt;0,0, Table1[[#This Row],[Detections Utility (unclipped)]]) )</f>
        <v>0.01</v>
      </c>
      <c r="AC187" s="29" t="s">
        <v>368</v>
      </c>
      <c r="AD187" s="25" t="str" cm="1">
        <f t="array" ref="AD187">IF(SUMPRODUCT(--(NOT(ISERR(SEARCH({"Process","Command","Script","WMI","Module","Pipe","Service"},AC187)))))&gt;0,"1","0")</f>
        <v>1</v>
      </c>
      <c r="AE187" s="25">
        <f>IF(AD187="1",'TOP 10 TECHNIQUES'!C$15,0)</f>
        <v>0.19800000000000001</v>
      </c>
      <c r="AF187" s="25" t="str" cm="1">
        <f t="array" ref="AF187">IF(SUMPRODUCT(--(NOT(ISERR(SEARCH({"Network","Firewall"},AC187)))))&gt;0,"1","0")</f>
        <v>0</v>
      </c>
      <c r="AG187" s="25">
        <f>IF(AF187="1",'TOP 10 TECHNIQUES'!C$16,0)</f>
        <v>0</v>
      </c>
      <c r="AH187" s="25" t="str" cm="1">
        <f t="array" ref="AH187">IF(SUMPRODUCT(--(NOT(ISERR(SEARCH({"File","Group","Logon","Schedule","User","Registry","Active","Application"},AC187)))))&gt;0,"1","0")</f>
        <v>1</v>
      </c>
      <c r="AI187" s="25">
        <f>IF(AH187="1",'TOP 10 TECHNIQUES'!C$17,0)</f>
        <v>0.13200000000000001</v>
      </c>
      <c r="AJ187" s="25" t="str" cm="1">
        <f t="array" ref="AJ187">IF(SUMPRODUCT(--(NOT(ISERR(SEARCH({"Cloud","Cluster","Container","Image","Instance","Pod","Snapshot","Volume"},AC187)))))&gt;0,"1","0")</f>
        <v>0</v>
      </c>
      <c r="AK187" s="25">
        <f>IF(AJ187="1",'TOP 10 TECHNIQUES'!C$18,0)</f>
        <v>0</v>
      </c>
      <c r="AL187" s="25" t="str" cm="1">
        <f t="array" ref="AL187">IF(SUMPRODUCT(--(NOT(ISERR(SEARCH({"Drive","Firmware","Host","Kernel"},AC187)))))&gt;0,"1","0")</f>
        <v>0</v>
      </c>
      <c r="AM187" s="25">
        <f>IF(AL187="1",'TOP 10 TECHNIQUES'!C$19,0)</f>
        <v>0</v>
      </c>
      <c r="AN187" s="52">
        <v>0</v>
      </c>
      <c r="AO187" s="51">
        <v>0</v>
      </c>
      <c r="AP187" s="25">
        <f>parameters!$J$21*Table1[[#This Row],[TAT Utility]]+parameters!$J$22*Table1[[#This Row],[Count Utility]]</f>
        <v>4.6866666666666668E-2</v>
      </c>
      <c r="AQ187" s="25">
        <f>(Table1[[#This Row],[Total Top Att&amp;ck Score ]]-parameters!$D$19)/(parameters!$D$20-parameters!$D$19)</f>
        <v>0.15622222222222223</v>
      </c>
      <c r="AR187" s="25">
        <f>IF(Table1[[#This Row],[TAT Utility (unclipped)]]&gt;1,1, IF(Table1[[#This Row],[TAT Utility (unclipped)]]&lt;0,0, Table1[[#This Row],[TAT Utility (unclipped)]]) )</f>
        <v>0.15622222222222223</v>
      </c>
      <c r="AS187" s="25">
        <f>(Table1[[#This Row],[Ransomware (Total '# of ATT&amp;CK Observations)]]-parameters!$D$21)/(parameters!$D$22-parameters!$D$21)</f>
        <v>0</v>
      </c>
      <c r="AT187" s="25">
        <f>IF(Table1[[#This Row],[Count Utility (unclipped)]]&gt;1,1, IF(Table1[[#This Row],[Count Utility (unclipped)]]&lt;0,0, Table1[[#This Row],[Count Utility (unclipped)]]) )</f>
        <v>0</v>
      </c>
      <c r="AU1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8" spans="1:47" ht="48" x14ac:dyDescent="0.2">
      <c r="A188" s="25">
        <f>parameters!$J$21*Table1[[#This Row],[TAT Utility]]+parameters!$J$22*Table1[[#This Row],[Count Utility]]</f>
        <v>4.6866666666666668E-2</v>
      </c>
      <c r="B188" s="25">
        <f t="shared" si="2"/>
        <v>0.46866666666666668</v>
      </c>
      <c r="C188" s="25" t="s">
        <v>830</v>
      </c>
      <c r="D188" s="25" t="s">
        <v>124</v>
      </c>
      <c r="E188" s="25" t="s">
        <v>831</v>
      </c>
      <c r="F188" s="51">
        <v>1</v>
      </c>
      <c r="G188" s="51">
        <v>1</v>
      </c>
      <c r="H188" s="25">
        <f>parameters!$J$10*Table1[[#This Row],[Before Utility]]+parameters!$J$11*Table1[[#This Row],[After Utility]]</f>
        <v>0.1</v>
      </c>
      <c r="I188">
        <f>(Table1[[#This Row],[Num. TID Before]]-parameters!$D$8)/(parameters!$D$9-parameters!$D$8)</f>
        <v>0.1</v>
      </c>
      <c r="J188">
        <f>IF(Table1[[#This Row],[Before Utility (unclipped)]]&gt;1,1, IF(Table1[[#This Row],[Before Utility (unclipped)]]&lt;0,0, Table1[[#This Row],[Before Utility (unclipped)]]))</f>
        <v>0.1</v>
      </c>
      <c r="K188">
        <f>(Table1[[#This Row],[Num. TID After]]-parameters!$D$10)/(parameters!$D$11-parameters!$D$10)</f>
        <v>0.1</v>
      </c>
      <c r="L188">
        <f>IF(Table1[[#This Row],[After Utility (unclipped)]]&gt;1,1, IF(Table1[[#This Row],[After Utility (unclipped)]]&lt;0,0, Table1[[#This Row],[After Utility (unclipped)]]))</f>
        <v>0.1</v>
      </c>
      <c r="M188" s="25">
        <v>0</v>
      </c>
      <c r="N188" s="51">
        <v>0</v>
      </c>
      <c r="O188" s="51">
        <v>1</v>
      </c>
      <c r="P188" s="51">
        <v>0</v>
      </c>
      <c r="Q188" s="51">
        <v>0</v>
      </c>
      <c r="R188" s="52" t="s">
        <v>832</v>
      </c>
      <c r="S188" s="51">
        <v>10</v>
      </c>
      <c r="T188" s="52" t="s">
        <v>833</v>
      </c>
      <c r="U188" s="51">
        <v>16</v>
      </c>
      <c r="V188" s="25">
        <f>parameters!$J$4*Table1[[#This Row],[Mitigations Utility]] + parameters!$J$5*Table1[[#This Row],[Detections Utility]]</f>
        <v>0.25238095238095237</v>
      </c>
      <c r="W188">
        <f>SUM(Table1[[#This Row],[Num. 800-53 (r5)]],Table1[[#This Row],[Num. CIS Controls]])</f>
        <v>26</v>
      </c>
      <c r="X188">
        <f>(Table1[[#This Row],[Total Mitigations]]-parameters!$D$2)/(parameters!$D$3-parameters!$D$2)</f>
        <v>0.47272727272727272</v>
      </c>
      <c r="Y188">
        <f>IF(Table1[[#This Row],[Mitigations Utility (unclipped)]]&gt;1,1, IF(Table1[[#This Row],[Mitigations Utility (unclipped)]]&lt;0,0, Table1[[#This Row],[Mitigations Utility (unclipped)]]) )</f>
        <v>0.47272727272727272</v>
      </c>
      <c r="Z188">
        <f>SUM(Table1[[#This Row],[Num. CAR]:[Num. Splunk]])</f>
        <v>1</v>
      </c>
      <c r="AA188">
        <f>(Table1[[#This Row],[Total Detections]]-parameters!$D$4)/(parameters!$D$5-parameters!$D$4)</f>
        <v>0.01</v>
      </c>
      <c r="AB188">
        <f>IF(Table1[[#This Row],[Detections Utility (unclipped)]]&gt;1,1, IF(Table1[[#This Row],[Detections Utility (unclipped)]]&lt;0,0, Table1[[#This Row],[Detections Utility (unclipped)]]) )</f>
        <v>0.01</v>
      </c>
      <c r="AC188" s="29" t="s">
        <v>127</v>
      </c>
      <c r="AD188" s="25" t="str" cm="1">
        <f t="array" ref="AD188">IF(SUMPRODUCT(--(NOT(ISERR(SEARCH({"Process","Command","Script","WMI","Module","Pipe","Service"},AC188)))))&gt;0,"1","0")</f>
        <v>1</v>
      </c>
      <c r="AE188" s="25">
        <f>IF(AD188="1",'TOP 10 TECHNIQUES'!C$15,0)</f>
        <v>0.19800000000000001</v>
      </c>
      <c r="AF188" s="25" t="str" cm="1">
        <f t="array" ref="AF188">IF(SUMPRODUCT(--(NOT(ISERR(SEARCH({"Network","Firewall"},AC188)))))&gt;0,"1","0")</f>
        <v>0</v>
      </c>
      <c r="AG188" s="25">
        <f>IF(AF188="1",'TOP 10 TECHNIQUES'!C$16,0)</f>
        <v>0</v>
      </c>
      <c r="AH188" s="25" t="str" cm="1">
        <f t="array" ref="AH188">IF(SUMPRODUCT(--(NOT(ISERR(SEARCH({"File","Group","Logon","Schedule","User","Registry","Active","Application"},AC188)))))&gt;0,"1","0")</f>
        <v>1</v>
      </c>
      <c r="AI188" s="25">
        <f>IF(AH188="1",'TOP 10 TECHNIQUES'!C$17,0)</f>
        <v>0.13200000000000001</v>
      </c>
      <c r="AJ188" s="25" t="str" cm="1">
        <f t="array" ref="AJ188">IF(SUMPRODUCT(--(NOT(ISERR(SEARCH({"Cloud","Cluster","Container","Image","Instance","Pod","Snapshot","Volume"},AC188)))))&gt;0,"1","0")</f>
        <v>0</v>
      </c>
      <c r="AK188" s="25">
        <f>IF(AJ188="1",'TOP 10 TECHNIQUES'!C$18,0)</f>
        <v>0</v>
      </c>
      <c r="AL188" s="25" t="str" cm="1">
        <f t="array" ref="AL188">IF(SUMPRODUCT(--(NOT(ISERR(SEARCH({"Drive","Firmware","Host","Kernel"},AC188)))))&gt;0,"1","0")</f>
        <v>0</v>
      </c>
      <c r="AM188" s="25">
        <f>IF(AL188="1",'TOP 10 TECHNIQUES'!C$19,0)</f>
        <v>0</v>
      </c>
      <c r="AN188" s="60">
        <v>0</v>
      </c>
      <c r="AO188" s="51">
        <v>0</v>
      </c>
      <c r="AP188" s="25">
        <f>parameters!$J$21*Table1[[#This Row],[TAT Utility]]+parameters!$J$22*Table1[[#This Row],[Count Utility]]</f>
        <v>4.6866666666666668E-2</v>
      </c>
      <c r="AQ188" s="25">
        <f>(Table1[[#This Row],[Total Top Att&amp;ck Score ]]-parameters!$D$19)/(parameters!$D$20-parameters!$D$19)</f>
        <v>0.15622222222222223</v>
      </c>
      <c r="AR188" s="25">
        <f>IF(Table1[[#This Row],[TAT Utility (unclipped)]]&gt;1,1, IF(Table1[[#This Row],[TAT Utility (unclipped)]]&lt;0,0, Table1[[#This Row],[TAT Utility (unclipped)]]) )</f>
        <v>0.15622222222222223</v>
      </c>
      <c r="AS188" s="25">
        <f>(Table1[[#This Row],[Ransomware (Total '# of ATT&amp;CK Observations)]]-parameters!$D$21)/(parameters!$D$22-parameters!$D$21)</f>
        <v>0</v>
      </c>
      <c r="AT188" s="25">
        <f>IF(Table1[[#This Row],[Count Utility (unclipped)]]&gt;1,1, IF(Table1[[#This Row],[Count Utility (unclipped)]]&lt;0,0, Table1[[#This Row],[Count Utility (unclipped)]]) )</f>
        <v>0</v>
      </c>
      <c r="AU1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9" spans="1:47" ht="48" x14ac:dyDescent="0.2">
      <c r="A189" s="25">
        <f>parameters!$J$21*Table1[[#This Row],[TAT Utility]]+parameters!$J$22*Table1[[#This Row],[Count Utility]]</f>
        <v>3.9889523809523812E-2</v>
      </c>
      <c r="B189" s="25">
        <f t="shared" si="2"/>
        <v>0.39889523809523808</v>
      </c>
      <c r="C189" s="25" t="s">
        <v>834</v>
      </c>
      <c r="D189" s="25" t="s">
        <v>129</v>
      </c>
      <c r="E189" s="25" t="s">
        <v>835</v>
      </c>
      <c r="F189" s="51">
        <v>1</v>
      </c>
      <c r="G189" s="51">
        <v>1</v>
      </c>
      <c r="H189" s="25">
        <f>parameters!$J$10*Table1[[#This Row],[Before Utility]]+parameters!$J$11*Table1[[#This Row],[After Utility]]</f>
        <v>0.1</v>
      </c>
      <c r="I189">
        <f>(Table1[[#This Row],[Num. TID Before]]-parameters!$D$8)/(parameters!$D$9-parameters!$D$8)</f>
        <v>0.1</v>
      </c>
      <c r="J189">
        <f>IF(Table1[[#This Row],[Before Utility (unclipped)]]&gt;1,1, IF(Table1[[#This Row],[Before Utility (unclipped)]]&lt;0,0, Table1[[#This Row],[Before Utility (unclipped)]]))</f>
        <v>0.1</v>
      </c>
      <c r="K189">
        <f>(Table1[[#This Row],[Num. TID After]]-parameters!$D$10)/(parameters!$D$11-parameters!$D$10)</f>
        <v>0.1</v>
      </c>
      <c r="L189">
        <f>IF(Table1[[#This Row],[After Utility (unclipped)]]&gt;1,1, IF(Table1[[#This Row],[After Utility (unclipped)]]&lt;0,0, Table1[[#This Row],[After Utility (unclipped)]]))</f>
        <v>0.1</v>
      </c>
      <c r="M189" s="25">
        <v>0</v>
      </c>
      <c r="N189" s="51">
        <v>1</v>
      </c>
      <c r="O189" s="51">
        <v>0</v>
      </c>
      <c r="P189" s="51">
        <v>2</v>
      </c>
      <c r="Q189" s="51">
        <v>0</v>
      </c>
      <c r="R189" s="52" t="s">
        <v>836</v>
      </c>
      <c r="S189" s="51">
        <v>9</v>
      </c>
      <c r="T189" s="52" t="s">
        <v>837</v>
      </c>
      <c r="U189" s="51">
        <v>16</v>
      </c>
      <c r="V189" s="25">
        <f>parameters!$J$4*Table1[[#This Row],[Mitigations Utility]] + parameters!$J$5*Table1[[#This Row],[Detections Utility]]</f>
        <v>0.25238095238095237</v>
      </c>
      <c r="W189">
        <f>SUM(Table1[[#This Row],[Num. 800-53 (r5)]],Table1[[#This Row],[Num. CIS Controls]])</f>
        <v>25</v>
      </c>
      <c r="X189">
        <f>(Table1[[#This Row],[Total Mitigations]]-parameters!$D$2)/(parameters!$D$3-parameters!$D$2)</f>
        <v>0.45454545454545453</v>
      </c>
      <c r="Y189">
        <f>IF(Table1[[#This Row],[Mitigations Utility (unclipped)]]&gt;1,1, IF(Table1[[#This Row],[Mitigations Utility (unclipped)]]&lt;0,0, Table1[[#This Row],[Mitigations Utility (unclipped)]]) )</f>
        <v>0.45454545454545453</v>
      </c>
      <c r="Z189">
        <f>SUM(Table1[[#This Row],[Num. CAR]:[Num. Splunk]])</f>
        <v>3</v>
      </c>
      <c r="AA189">
        <f>(Table1[[#This Row],[Total Detections]]-parameters!$D$4)/(parameters!$D$5-parameters!$D$4)</f>
        <v>0.03</v>
      </c>
      <c r="AB189">
        <f>IF(Table1[[#This Row],[Detections Utility (unclipped)]]&gt;1,1, IF(Table1[[#This Row],[Detections Utility (unclipped)]]&lt;0,0, Table1[[#This Row],[Detections Utility (unclipped)]]) )</f>
        <v>0.03</v>
      </c>
      <c r="AC189" s="29" t="s">
        <v>838</v>
      </c>
      <c r="AD189" s="25" t="str" cm="1">
        <f t="array" ref="AD189">IF(SUMPRODUCT(--(NOT(ISERR(SEARCH({"Process","Command","Script","WMI","Module","Pipe","Service"},AC189)))))&gt;0,"1","0")</f>
        <v>0</v>
      </c>
      <c r="AE189" s="25">
        <f>IF(AD189="1",'TOP 10 TECHNIQUES'!C$15,0)</f>
        <v>0</v>
      </c>
      <c r="AF189" s="25" t="str" cm="1">
        <f t="array" ref="AF189">IF(SUMPRODUCT(--(NOT(ISERR(SEARCH({"Network","Firewall"},AC189)))))&gt;0,"1","0")</f>
        <v>0</v>
      </c>
      <c r="AG189" s="25">
        <f>IF(AF189="1",'TOP 10 TECHNIQUES'!C$16,0)</f>
        <v>0</v>
      </c>
      <c r="AH189" s="25" t="str" cm="1">
        <f t="array" ref="AH189">IF(SUMPRODUCT(--(NOT(ISERR(SEARCH({"File","Group","Logon","Schedule","User","Registry","Active","Application"},AC189)))))&gt;0,"1","0")</f>
        <v>1</v>
      </c>
      <c r="AI189" s="25">
        <f>IF(AH189="1",'TOP 10 TECHNIQUES'!C$17,0)</f>
        <v>0.13200000000000001</v>
      </c>
      <c r="AJ189" s="25" t="str" cm="1">
        <f t="array" ref="AJ189">IF(SUMPRODUCT(--(NOT(ISERR(SEARCH({"Cloud","Cluster","Container","Image","Instance","Pod","Snapshot","Volume"},AC189)))))&gt;0,"1","0")</f>
        <v>0</v>
      </c>
      <c r="AK189" s="25">
        <f>IF(AJ189="1",'TOP 10 TECHNIQUES'!C$18,0)</f>
        <v>0</v>
      </c>
      <c r="AL189" s="25" t="str" cm="1">
        <f t="array" ref="AL189">IF(SUMPRODUCT(--(NOT(ISERR(SEARCH({"Drive","Firmware","Host","Kernel"},AC189)))))&gt;0,"1","0")</f>
        <v>0</v>
      </c>
      <c r="AM189" s="25">
        <f>IF(AL189="1",'TOP 10 TECHNIQUES'!C$19,0)</f>
        <v>0</v>
      </c>
      <c r="AN189" s="52">
        <v>0</v>
      </c>
      <c r="AO189" s="51">
        <v>0</v>
      </c>
      <c r="AP189" s="25">
        <f>parameters!$J$21*Table1[[#This Row],[TAT Utility]]+parameters!$J$22*Table1[[#This Row],[Count Utility]]</f>
        <v>3.9889523809523812E-2</v>
      </c>
      <c r="AQ189" s="25">
        <f>(Table1[[#This Row],[Total Top Att&amp;ck Score ]]-parameters!$D$19)/(parameters!$D$20-parameters!$D$19)</f>
        <v>0.13296507936507937</v>
      </c>
      <c r="AR189" s="25">
        <f>IF(Table1[[#This Row],[TAT Utility (unclipped)]]&gt;1,1, IF(Table1[[#This Row],[TAT Utility (unclipped)]]&lt;0,0, Table1[[#This Row],[TAT Utility (unclipped)]]) )</f>
        <v>0.13296507936507937</v>
      </c>
      <c r="AS189" s="25">
        <f>(Table1[[#This Row],[Ransomware (Total '# of ATT&amp;CK Observations)]]-parameters!$D$21)/(parameters!$D$22-parameters!$D$21)</f>
        <v>0</v>
      </c>
      <c r="AT189" s="25">
        <f>IF(Table1[[#This Row],[Count Utility (unclipped)]]&gt;1,1, IF(Table1[[#This Row],[Count Utility (unclipped)]]&lt;0,0, Table1[[#This Row],[Count Utility (unclipped)]]) )</f>
        <v>0</v>
      </c>
      <c r="AU1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0" spans="1:47" x14ac:dyDescent="0.2">
      <c r="A190" s="25">
        <f>parameters!$J$21*Table1[[#This Row],[TAT Utility]]+parameters!$J$22*Table1[[#This Row],[Count Utility]]</f>
        <v>3.5238095238095235E-2</v>
      </c>
      <c r="B190" s="25">
        <f t="shared" si="2"/>
        <v>0.35238095238095235</v>
      </c>
      <c r="C190" s="25" t="s">
        <v>839</v>
      </c>
      <c r="D190" s="25" t="s">
        <v>129</v>
      </c>
      <c r="E190" s="25" t="s">
        <v>840</v>
      </c>
      <c r="F190" s="51">
        <v>1</v>
      </c>
      <c r="G190" s="51">
        <v>1</v>
      </c>
      <c r="H190" s="25">
        <f>parameters!$J$10*Table1[[#This Row],[Before Utility]]+parameters!$J$11*Table1[[#This Row],[After Utility]]</f>
        <v>0.1</v>
      </c>
      <c r="I190">
        <f>(Table1[[#This Row],[Num. TID Before]]-parameters!$D$8)/(parameters!$D$9-parameters!$D$8)</f>
        <v>0.1</v>
      </c>
      <c r="J190">
        <f>IF(Table1[[#This Row],[Before Utility (unclipped)]]&gt;1,1, IF(Table1[[#This Row],[Before Utility (unclipped)]]&lt;0,0, Table1[[#This Row],[Before Utility (unclipped)]]))</f>
        <v>0.1</v>
      </c>
      <c r="K190">
        <f>(Table1[[#This Row],[Num. TID After]]-parameters!$D$10)/(parameters!$D$11-parameters!$D$10)</f>
        <v>0.1</v>
      </c>
      <c r="L190">
        <f>IF(Table1[[#This Row],[After Utility (unclipped)]]&gt;1,1, IF(Table1[[#This Row],[After Utility (unclipped)]]&lt;0,0, Table1[[#This Row],[After Utility (unclipped)]]))</f>
        <v>0.1</v>
      </c>
      <c r="M190" s="25">
        <v>0</v>
      </c>
      <c r="N190" s="51">
        <v>2</v>
      </c>
      <c r="O190" s="51">
        <v>0</v>
      </c>
      <c r="P190" s="51">
        <v>0</v>
      </c>
      <c r="Q190" s="51">
        <v>1</v>
      </c>
      <c r="R190" s="52" t="s">
        <v>836</v>
      </c>
      <c r="S190" s="51">
        <v>9</v>
      </c>
      <c r="T190" s="52" t="s">
        <v>837</v>
      </c>
      <c r="U190" s="51">
        <v>16</v>
      </c>
      <c r="V190" s="25">
        <f>parameters!$J$4*Table1[[#This Row],[Mitigations Utility]] + parameters!$J$5*Table1[[#This Row],[Detections Utility]]</f>
        <v>0.25238095238095237</v>
      </c>
      <c r="W190">
        <f>SUM(Table1[[#This Row],[Num. 800-53 (r5)]],Table1[[#This Row],[Num. CIS Controls]])</f>
        <v>25</v>
      </c>
      <c r="X190">
        <f>(Table1[[#This Row],[Total Mitigations]]-parameters!$D$2)/(parameters!$D$3-parameters!$D$2)</f>
        <v>0.45454545454545453</v>
      </c>
      <c r="Y190">
        <f>IF(Table1[[#This Row],[Mitigations Utility (unclipped)]]&gt;1,1, IF(Table1[[#This Row],[Mitigations Utility (unclipped)]]&lt;0,0, Table1[[#This Row],[Mitigations Utility (unclipped)]]) )</f>
        <v>0.45454545454545453</v>
      </c>
      <c r="Z190">
        <f>SUM(Table1[[#This Row],[Num. CAR]:[Num. Splunk]])</f>
        <v>3</v>
      </c>
      <c r="AA190">
        <f>(Table1[[#This Row],[Total Detections]]-parameters!$D$4)/(parameters!$D$5-parameters!$D$4)</f>
        <v>0.03</v>
      </c>
      <c r="AB190">
        <f>IF(Table1[[#This Row],[Detections Utility (unclipped)]]&gt;1,1, IF(Table1[[#This Row],[Detections Utility (unclipped)]]&lt;0,0, Table1[[#This Row],[Detections Utility (unclipped)]]) )</f>
        <v>0.03</v>
      </c>
      <c r="AC190" s="29"/>
      <c r="AD190" s="25" t="str" cm="1">
        <f t="array" ref="AD190">IF(SUMPRODUCT(--(NOT(ISERR(SEARCH({"Process","Command","Script","WMI","Module","Pipe","Service"},AC190)))))&gt;0,"1","0")</f>
        <v>0</v>
      </c>
      <c r="AE190" s="25">
        <f>IF(AD190="1",'TOP 10 TECHNIQUES'!C$15,0)</f>
        <v>0</v>
      </c>
      <c r="AF190" s="25" t="str" cm="1">
        <f t="array" ref="AF190">IF(SUMPRODUCT(--(NOT(ISERR(SEARCH({"Network","Firewall"},AC190)))))&gt;0,"1","0")</f>
        <v>0</v>
      </c>
      <c r="AG190" s="25">
        <f>IF(AF190="1",'TOP 10 TECHNIQUES'!C$16,0)</f>
        <v>0</v>
      </c>
      <c r="AH190" s="25" t="str" cm="1">
        <f t="array" ref="AH190">IF(SUMPRODUCT(--(NOT(ISERR(SEARCH({"File","Group","Logon","Schedule","User","Registry","Active","Application"},AC190)))))&gt;0,"1","0")</f>
        <v>0</v>
      </c>
      <c r="AI190" s="25">
        <f>IF(AH190="1",'TOP 10 TECHNIQUES'!C$17,0)</f>
        <v>0</v>
      </c>
      <c r="AJ190" s="25" t="str" cm="1">
        <f t="array" ref="AJ190">IF(SUMPRODUCT(--(NOT(ISERR(SEARCH({"Cloud","Cluster","Container","Image","Instance","Pod","Snapshot","Volume"},AC190)))))&gt;0,"1","0")</f>
        <v>0</v>
      </c>
      <c r="AK190" s="25">
        <f>IF(AJ190="1",'TOP 10 TECHNIQUES'!C$18,0)</f>
        <v>0</v>
      </c>
      <c r="AL190" s="25" t="str" cm="1">
        <f t="array" ref="AL190">IF(SUMPRODUCT(--(NOT(ISERR(SEARCH({"Drive","Firmware","Host","Kernel"},AC190)))))&gt;0,"1","0")</f>
        <v>0</v>
      </c>
      <c r="AM190" s="25">
        <f>IF(AL190="1",'TOP 10 TECHNIQUES'!C$19,0)</f>
        <v>0</v>
      </c>
      <c r="AN190" s="52">
        <v>0</v>
      </c>
      <c r="AO190" s="51">
        <v>0</v>
      </c>
      <c r="AP190" s="25">
        <f>parameters!$J$21*Table1[[#This Row],[TAT Utility]]+parameters!$J$22*Table1[[#This Row],[Count Utility]]</f>
        <v>3.5238095238095235E-2</v>
      </c>
      <c r="AQ190" s="25">
        <f>(Table1[[#This Row],[Total Top Att&amp;ck Score ]]-parameters!$D$19)/(parameters!$D$20-parameters!$D$19)</f>
        <v>0.11746031746031745</v>
      </c>
      <c r="AR190" s="25">
        <f>IF(Table1[[#This Row],[TAT Utility (unclipped)]]&gt;1,1, IF(Table1[[#This Row],[TAT Utility (unclipped)]]&lt;0,0, Table1[[#This Row],[TAT Utility (unclipped)]]) )</f>
        <v>0.11746031746031745</v>
      </c>
      <c r="AS190" s="25">
        <f>(Table1[[#This Row],[Ransomware (Total '# of ATT&amp;CK Observations)]]-parameters!$D$21)/(parameters!$D$22-parameters!$D$21)</f>
        <v>0</v>
      </c>
      <c r="AT190" s="25">
        <f>IF(Table1[[#This Row],[Count Utility (unclipped)]]&gt;1,1, IF(Table1[[#This Row],[Count Utility (unclipped)]]&lt;0,0, Table1[[#This Row],[Count Utility (unclipped)]]) )</f>
        <v>0</v>
      </c>
      <c r="AU1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1" spans="1:47" ht="80" x14ac:dyDescent="0.2">
      <c r="A191" s="25">
        <f>parameters!$J$21*Table1[[#This Row],[TAT Utility]]+parameters!$J$22*Table1[[#This Row],[Count Utility]]</f>
        <v>4.6233333333333335E-2</v>
      </c>
      <c r="B191" s="25">
        <f t="shared" si="2"/>
        <v>0.46233333333333332</v>
      </c>
      <c r="C191" s="25" t="s">
        <v>841</v>
      </c>
      <c r="D191" s="25" t="s">
        <v>381</v>
      </c>
      <c r="E191" s="25" t="s">
        <v>842</v>
      </c>
      <c r="F191" s="51">
        <v>1</v>
      </c>
      <c r="G191" s="51">
        <v>1</v>
      </c>
      <c r="H191" s="25">
        <f>parameters!$J$10*Table1[[#This Row],[Before Utility]]+parameters!$J$11*Table1[[#This Row],[After Utility]]</f>
        <v>0.1</v>
      </c>
      <c r="I191">
        <f>(Table1[[#This Row],[Num. TID Before]]-parameters!$D$8)/(parameters!$D$9-parameters!$D$8)</f>
        <v>0.1</v>
      </c>
      <c r="J191">
        <f>IF(Table1[[#This Row],[Before Utility (unclipped)]]&gt;1,1, IF(Table1[[#This Row],[Before Utility (unclipped)]]&lt;0,0, Table1[[#This Row],[Before Utility (unclipped)]]))</f>
        <v>0.1</v>
      </c>
      <c r="K191">
        <f>(Table1[[#This Row],[Num. TID After]]-parameters!$D$10)/(parameters!$D$11-parameters!$D$10)</f>
        <v>0.1</v>
      </c>
      <c r="L191">
        <f>IF(Table1[[#This Row],[After Utility (unclipped)]]&gt;1,1, IF(Table1[[#This Row],[After Utility (unclipped)]]&lt;0,0, Table1[[#This Row],[After Utility (unclipped)]]))</f>
        <v>0.1</v>
      </c>
      <c r="M191" s="25">
        <v>0</v>
      </c>
      <c r="N191" s="51">
        <v>0</v>
      </c>
      <c r="O191" s="51">
        <v>0</v>
      </c>
      <c r="P191" s="51">
        <v>0</v>
      </c>
      <c r="Q191" s="51">
        <v>0</v>
      </c>
      <c r="R191" s="52" t="s">
        <v>843</v>
      </c>
      <c r="S191" s="51">
        <v>6</v>
      </c>
      <c r="T191" s="52" t="s">
        <v>844</v>
      </c>
      <c r="U191" s="51">
        <v>20</v>
      </c>
      <c r="V191" s="25">
        <f>parameters!$J$4*Table1[[#This Row],[Mitigations Utility]] + parameters!$J$5*Table1[[#This Row],[Detections Utility]]</f>
        <v>0.24761904761904763</v>
      </c>
      <c r="W191">
        <f>SUM(Table1[[#This Row],[Num. 800-53 (r5)]],Table1[[#This Row],[Num. CIS Controls]])</f>
        <v>26</v>
      </c>
      <c r="X191">
        <f>(Table1[[#This Row],[Total Mitigations]]-parameters!$D$2)/(parameters!$D$3-parameters!$D$2)</f>
        <v>0.47272727272727272</v>
      </c>
      <c r="Y191">
        <f>IF(Table1[[#This Row],[Mitigations Utility (unclipped)]]&gt;1,1, IF(Table1[[#This Row],[Mitigations Utility (unclipped)]]&lt;0,0, Table1[[#This Row],[Mitigations Utility (unclipped)]]) )</f>
        <v>0.47272727272727272</v>
      </c>
      <c r="Z191">
        <f>SUM(Table1[[#This Row],[Num. CAR]:[Num. Splunk]])</f>
        <v>0</v>
      </c>
      <c r="AA191">
        <f>(Table1[[#This Row],[Total Detections]]-parameters!$D$4)/(parameters!$D$5-parameters!$D$4)</f>
        <v>0</v>
      </c>
      <c r="AB191">
        <f>IF(Table1[[#This Row],[Detections Utility (unclipped)]]&gt;1,1, IF(Table1[[#This Row],[Detections Utility (unclipped)]]&lt;0,0, Table1[[#This Row],[Detections Utility (unclipped)]]) )</f>
        <v>0</v>
      </c>
      <c r="AC191" s="29" t="s">
        <v>845</v>
      </c>
      <c r="AD191" s="25" t="str" cm="1">
        <f t="array" ref="AD191">IF(SUMPRODUCT(--(NOT(ISERR(SEARCH({"Process","Command","Script","WMI","Module","Pipe","Service"},AC191)))))&gt;0,"1","0")</f>
        <v>1</v>
      </c>
      <c r="AE191" s="25">
        <f>IF(AD191="1",'TOP 10 TECHNIQUES'!C$15,0)</f>
        <v>0.19800000000000001</v>
      </c>
      <c r="AF191" s="25" t="str" cm="1">
        <f t="array" ref="AF191">IF(SUMPRODUCT(--(NOT(ISERR(SEARCH({"Network","Firewall"},AC191)))))&gt;0,"1","0")</f>
        <v>0</v>
      </c>
      <c r="AG191" s="25">
        <f>IF(AF191="1",'TOP 10 TECHNIQUES'!C$16,0)</f>
        <v>0</v>
      </c>
      <c r="AH191" s="25" t="str" cm="1">
        <f t="array" ref="AH191">IF(SUMPRODUCT(--(NOT(ISERR(SEARCH({"File","Group","Logon","Schedule","User","Registry","Active","Application"},AC191)))))&gt;0,"1","0")</f>
        <v>1</v>
      </c>
      <c r="AI191" s="25">
        <f>IF(AH191="1",'TOP 10 TECHNIQUES'!C$17,0)</f>
        <v>0.13200000000000001</v>
      </c>
      <c r="AJ191" s="25" t="str" cm="1">
        <f t="array" ref="AJ191">IF(SUMPRODUCT(--(NOT(ISERR(SEARCH({"Cloud","Cluster","Container","Image","Instance","Pod","Snapshot","Volume"},AC191)))))&gt;0,"1","0")</f>
        <v>0</v>
      </c>
      <c r="AK191" s="25">
        <f>IF(AJ191="1",'TOP 10 TECHNIQUES'!C$18,0)</f>
        <v>0</v>
      </c>
      <c r="AL191" s="25" t="str" cm="1">
        <f t="array" ref="AL191">IF(SUMPRODUCT(--(NOT(ISERR(SEARCH({"Drive","Firmware","Host","Kernel"},AC191)))))&gt;0,"1","0")</f>
        <v>1</v>
      </c>
      <c r="AM191" s="25">
        <f>IF(AL191="1",'TOP 10 TECHNIQUES'!C$19,0)</f>
        <v>0</v>
      </c>
      <c r="AN191" s="52">
        <v>0</v>
      </c>
      <c r="AO191" s="51">
        <v>0</v>
      </c>
      <c r="AP191" s="25">
        <f>parameters!$J$21*Table1[[#This Row],[TAT Utility]]+parameters!$J$22*Table1[[#This Row],[Count Utility]]</f>
        <v>4.6233333333333335E-2</v>
      </c>
      <c r="AQ191" s="25">
        <f>(Table1[[#This Row],[Total Top Att&amp;ck Score ]]-parameters!$D$19)/(parameters!$D$20-parameters!$D$19)</f>
        <v>0.15411111111111112</v>
      </c>
      <c r="AR191" s="25">
        <f>IF(Table1[[#This Row],[TAT Utility (unclipped)]]&gt;1,1, IF(Table1[[#This Row],[TAT Utility (unclipped)]]&lt;0,0, Table1[[#This Row],[TAT Utility (unclipped)]]) )</f>
        <v>0.15411111111111112</v>
      </c>
      <c r="AS191" s="25">
        <f>(Table1[[#This Row],[Ransomware (Total '# of ATT&amp;CK Observations)]]-parameters!$D$21)/(parameters!$D$22-parameters!$D$21)</f>
        <v>0</v>
      </c>
      <c r="AT191" s="25">
        <f>IF(Table1[[#This Row],[Count Utility (unclipped)]]&gt;1,1, IF(Table1[[#This Row],[Count Utility (unclipped)]]&lt;0,0, Table1[[#This Row],[Count Utility (unclipped)]]) )</f>
        <v>0</v>
      </c>
      <c r="AU1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2" spans="1:47" ht="32" x14ac:dyDescent="0.2">
      <c r="A192" s="25">
        <f>parameters!$J$21*Table1[[#This Row],[TAT Utility]]+parameters!$J$22*Table1[[#This Row],[Count Utility]]</f>
        <v>4.6233333333333335E-2</v>
      </c>
      <c r="B192" s="25">
        <f t="shared" si="2"/>
        <v>0.46233333333333332</v>
      </c>
      <c r="C192" s="25" t="s">
        <v>846</v>
      </c>
      <c r="D192" s="25" t="s">
        <v>99</v>
      </c>
      <c r="E192" s="25" t="s">
        <v>847</v>
      </c>
      <c r="F192" s="51">
        <v>1</v>
      </c>
      <c r="G192" s="51">
        <v>1</v>
      </c>
      <c r="H192" s="25">
        <f>parameters!$J$10*Table1[[#This Row],[Before Utility]]+parameters!$J$11*Table1[[#This Row],[After Utility]]</f>
        <v>0.1</v>
      </c>
      <c r="I192">
        <f>(Table1[[#This Row],[Num. TID Before]]-parameters!$D$8)/(parameters!$D$9-parameters!$D$8)</f>
        <v>0.1</v>
      </c>
      <c r="J192">
        <f>IF(Table1[[#This Row],[Before Utility (unclipped)]]&gt;1,1, IF(Table1[[#This Row],[Before Utility (unclipped)]]&lt;0,0, Table1[[#This Row],[Before Utility (unclipped)]]))</f>
        <v>0.1</v>
      </c>
      <c r="K192">
        <f>(Table1[[#This Row],[Num. TID After]]-parameters!$D$10)/(parameters!$D$11-parameters!$D$10)</f>
        <v>0.1</v>
      </c>
      <c r="L192">
        <f>IF(Table1[[#This Row],[After Utility (unclipped)]]&gt;1,1, IF(Table1[[#This Row],[After Utility (unclipped)]]&lt;0,0, Table1[[#This Row],[After Utility (unclipped)]]))</f>
        <v>0.1</v>
      </c>
      <c r="M192" s="25">
        <v>0</v>
      </c>
      <c r="N192" s="51">
        <v>0</v>
      </c>
      <c r="O192" s="51">
        <v>6</v>
      </c>
      <c r="P192" s="51">
        <v>3</v>
      </c>
      <c r="Q192" s="51">
        <v>1</v>
      </c>
      <c r="R192" s="52" t="s">
        <v>100</v>
      </c>
      <c r="S192" s="51">
        <v>8</v>
      </c>
      <c r="T192" s="52" t="s">
        <v>528</v>
      </c>
      <c r="U192" s="51">
        <v>13</v>
      </c>
      <c r="V192" s="25">
        <f>parameters!$J$4*Table1[[#This Row],[Mitigations Utility]] + parameters!$J$5*Table1[[#This Row],[Detections Utility]]</f>
        <v>0.24761904761904763</v>
      </c>
      <c r="W192">
        <f>SUM(Table1[[#This Row],[Num. 800-53 (r5)]],Table1[[#This Row],[Num. CIS Controls]])</f>
        <v>21</v>
      </c>
      <c r="X192">
        <f>(Table1[[#This Row],[Total Mitigations]]-parameters!$D$2)/(parameters!$D$3-parameters!$D$2)</f>
        <v>0.38181818181818183</v>
      </c>
      <c r="Y192">
        <f>IF(Table1[[#This Row],[Mitigations Utility (unclipped)]]&gt;1,1, IF(Table1[[#This Row],[Mitigations Utility (unclipped)]]&lt;0,0, Table1[[#This Row],[Mitigations Utility (unclipped)]]) )</f>
        <v>0.38181818181818183</v>
      </c>
      <c r="Z192">
        <f>SUM(Table1[[#This Row],[Num. CAR]:[Num. Splunk]])</f>
        <v>10</v>
      </c>
      <c r="AA192">
        <f>(Table1[[#This Row],[Total Detections]]-parameters!$D$4)/(parameters!$D$5-parameters!$D$4)</f>
        <v>0.1</v>
      </c>
      <c r="AB192">
        <f>IF(Table1[[#This Row],[Detections Utility (unclipped)]]&gt;1,1, IF(Table1[[#This Row],[Detections Utility (unclipped)]]&lt;0,0, Table1[[#This Row],[Detections Utility (unclipped)]]) )</f>
        <v>0.1</v>
      </c>
      <c r="AC192" s="29" t="s">
        <v>848</v>
      </c>
      <c r="AD192" s="25" t="str" cm="1">
        <f t="array" ref="AD192">IF(SUMPRODUCT(--(NOT(ISERR(SEARCH({"Process","Command","Script","WMI","Module","Pipe","Service"},AC192)))))&gt;0,"1","0")</f>
        <v>1</v>
      </c>
      <c r="AE192" s="25">
        <f>IF(AD192="1",'TOP 10 TECHNIQUES'!C$15,0)</f>
        <v>0.19800000000000001</v>
      </c>
      <c r="AF192" s="25" t="str" cm="1">
        <f t="array" ref="AF192">IF(SUMPRODUCT(--(NOT(ISERR(SEARCH({"Network","Firewall"},AC192)))))&gt;0,"1","0")</f>
        <v>0</v>
      </c>
      <c r="AG192" s="25">
        <f>IF(AF192="1",'TOP 10 TECHNIQUES'!C$16,0)</f>
        <v>0</v>
      </c>
      <c r="AH192" s="25" t="str" cm="1">
        <f t="array" ref="AH192">IF(SUMPRODUCT(--(NOT(ISERR(SEARCH({"File","Group","Logon","Schedule","User","Registry","Active","Application"},AC192)))))&gt;0,"1","0")</f>
        <v>1</v>
      </c>
      <c r="AI192" s="25">
        <f>IF(AH192="1",'TOP 10 TECHNIQUES'!C$17,0)</f>
        <v>0.13200000000000001</v>
      </c>
      <c r="AJ192" s="25" t="str" cm="1">
        <f t="array" ref="AJ192">IF(SUMPRODUCT(--(NOT(ISERR(SEARCH({"Cloud","Cluster","Container","Image","Instance","Pod","Snapshot","Volume"},AC192)))))&gt;0,"1","0")</f>
        <v>0</v>
      </c>
      <c r="AK192" s="25">
        <f>IF(AJ192="1",'TOP 10 TECHNIQUES'!C$18,0)</f>
        <v>0</v>
      </c>
      <c r="AL192" s="25" t="str" cm="1">
        <f t="array" ref="AL192">IF(SUMPRODUCT(--(NOT(ISERR(SEARCH({"Drive","Firmware","Host","Kernel"},AC192)))))&gt;0,"1","0")</f>
        <v>0</v>
      </c>
      <c r="AM192" s="25">
        <f>IF(AL192="1",'TOP 10 TECHNIQUES'!C$19,0)</f>
        <v>0</v>
      </c>
      <c r="AN192" s="52">
        <v>0</v>
      </c>
      <c r="AO192" s="51">
        <v>0</v>
      </c>
      <c r="AP192" s="25">
        <f>parameters!$J$21*Table1[[#This Row],[TAT Utility]]+parameters!$J$22*Table1[[#This Row],[Count Utility]]</f>
        <v>4.6233333333333335E-2</v>
      </c>
      <c r="AQ192" s="25">
        <f>(Table1[[#This Row],[Total Top Att&amp;ck Score ]]-parameters!$D$19)/(parameters!$D$20-parameters!$D$19)</f>
        <v>0.15411111111111112</v>
      </c>
      <c r="AR192" s="25">
        <f>IF(Table1[[#This Row],[TAT Utility (unclipped)]]&gt;1,1, IF(Table1[[#This Row],[TAT Utility (unclipped)]]&lt;0,0, Table1[[#This Row],[TAT Utility (unclipped)]]) )</f>
        <v>0.15411111111111112</v>
      </c>
      <c r="AS192" s="25">
        <f>(Table1[[#This Row],[Ransomware (Total '# of ATT&amp;CK Observations)]]-parameters!$D$21)/(parameters!$D$22-parameters!$D$21)</f>
        <v>0</v>
      </c>
      <c r="AT192" s="25">
        <f>IF(Table1[[#This Row],[Count Utility (unclipped)]]&gt;1,1, IF(Table1[[#This Row],[Count Utility (unclipped)]]&lt;0,0, Table1[[#This Row],[Count Utility (unclipped)]]) )</f>
        <v>0</v>
      </c>
      <c r="AU1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3" spans="1:47" ht="32" x14ac:dyDescent="0.2">
      <c r="A193" s="25">
        <f>parameters!$J$21*Table1[[#This Row],[TAT Utility]]+parameters!$J$22*Table1[[#This Row],[Count Utility]]</f>
        <v>3.9350476190476186E-2</v>
      </c>
      <c r="B193" s="25">
        <f t="shared" si="2"/>
        <v>0.39350476190476191</v>
      </c>
      <c r="C193" s="25" t="s">
        <v>849</v>
      </c>
      <c r="D193" s="25" t="s">
        <v>129</v>
      </c>
      <c r="E193" s="25" t="s">
        <v>850</v>
      </c>
      <c r="F193" s="51">
        <v>1</v>
      </c>
      <c r="G193" s="51">
        <v>1</v>
      </c>
      <c r="H193" s="25">
        <f>parameters!$J$10*Table1[[#This Row],[Before Utility]]+parameters!$J$11*Table1[[#This Row],[After Utility]]</f>
        <v>0.1</v>
      </c>
      <c r="I193">
        <f>(Table1[[#This Row],[Num. TID Before]]-parameters!$D$8)/(parameters!$D$9-parameters!$D$8)</f>
        <v>0.1</v>
      </c>
      <c r="J193">
        <f>IF(Table1[[#This Row],[Before Utility (unclipped)]]&gt;1,1, IF(Table1[[#This Row],[Before Utility (unclipped)]]&lt;0,0, Table1[[#This Row],[Before Utility (unclipped)]]))</f>
        <v>0.1</v>
      </c>
      <c r="K193">
        <f>(Table1[[#This Row],[Num. TID After]]-parameters!$D$10)/(parameters!$D$11-parameters!$D$10)</f>
        <v>0.1</v>
      </c>
      <c r="L193">
        <f>IF(Table1[[#This Row],[After Utility (unclipped)]]&gt;1,1, IF(Table1[[#This Row],[After Utility (unclipped)]]&lt;0,0, Table1[[#This Row],[After Utility (unclipped)]]))</f>
        <v>0.1</v>
      </c>
      <c r="M193" s="25">
        <v>0</v>
      </c>
      <c r="N193" s="51">
        <v>1</v>
      </c>
      <c r="O193" s="51">
        <v>1</v>
      </c>
      <c r="P193" s="51">
        <v>0</v>
      </c>
      <c r="Q193" s="51">
        <v>0</v>
      </c>
      <c r="R193" s="52" t="s">
        <v>836</v>
      </c>
      <c r="S193" s="51">
        <v>9</v>
      </c>
      <c r="T193" s="52" t="s">
        <v>837</v>
      </c>
      <c r="U193" s="51">
        <v>16</v>
      </c>
      <c r="V193" s="25">
        <f>parameters!$J$4*Table1[[#This Row],[Mitigations Utility]] + parameters!$J$5*Table1[[#This Row],[Detections Utility]]</f>
        <v>0.24761904761904763</v>
      </c>
      <c r="W193">
        <f>SUM(Table1[[#This Row],[Num. 800-53 (r5)]],Table1[[#This Row],[Num. CIS Controls]])</f>
        <v>25</v>
      </c>
      <c r="X193">
        <f>(Table1[[#This Row],[Total Mitigations]]-parameters!$D$2)/(parameters!$D$3-parameters!$D$2)</f>
        <v>0.45454545454545453</v>
      </c>
      <c r="Y193">
        <f>IF(Table1[[#This Row],[Mitigations Utility (unclipped)]]&gt;1,1, IF(Table1[[#This Row],[Mitigations Utility (unclipped)]]&lt;0,0, Table1[[#This Row],[Mitigations Utility (unclipped)]]) )</f>
        <v>0.45454545454545453</v>
      </c>
      <c r="Z193">
        <f>SUM(Table1[[#This Row],[Num. CAR]:[Num. Splunk]])</f>
        <v>2</v>
      </c>
      <c r="AA193">
        <f>(Table1[[#This Row],[Total Detections]]-parameters!$D$4)/(parameters!$D$5-parameters!$D$4)</f>
        <v>0.02</v>
      </c>
      <c r="AB193">
        <f>IF(Table1[[#This Row],[Detections Utility (unclipped)]]&gt;1,1, IF(Table1[[#This Row],[Detections Utility (unclipped)]]&lt;0,0, Table1[[#This Row],[Detections Utility (unclipped)]]) )</f>
        <v>0.02</v>
      </c>
      <c r="AC193" s="29" t="s">
        <v>851</v>
      </c>
      <c r="AD193" s="25" t="str" cm="1">
        <f t="array" ref="AD193">IF(SUMPRODUCT(--(NOT(ISERR(SEARCH({"Process","Command","Script","WMI","Module","Pipe","Service"},AC193)))))&gt;0,"1","0")</f>
        <v>0</v>
      </c>
      <c r="AE193" s="25">
        <f>IF(AD193="1",'TOP 10 TECHNIQUES'!C$15,0)</f>
        <v>0</v>
      </c>
      <c r="AF193" s="25" t="str" cm="1">
        <f t="array" ref="AF193">IF(SUMPRODUCT(--(NOT(ISERR(SEARCH({"Network","Firewall"},AC193)))))&gt;0,"1","0")</f>
        <v>0</v>
      </c>
      <c r="AG193" s="25">
        <f>IF(AF193="1",'TOP 10 TECHNIQUES'!C$16,0)</f>
        <v>0</v>
      </c>
      <c r="AH193" s="25" t="str" cm="1">
        <f t="array" ref="AH193">IF(SUMPRODUCT(--(NOT(ISERR(SEARCH({"File","Group","Logon","Schedule","User","Registry","Active","Application"},AC193)))))&gt;0,"1","0")</f>
        <v>1</v>
      </c>
      <c r="AI193" s="25">
        <f>IF(AH193="1",'TOP 10 TECHNIQUES'!C$17,0)</f>
        <v>0.13200000000000001</v>
      </c>
      <c r="AJ193" s="25" t="str" cm="1">
        <f t="array" ref="AJ193">IF(SUMPRODUCT(--(NOT(ISERR(SEARCH({"Cloud","Cluster","Container","Image","Instance","Pod","Snapshot","Volume"},AC193)))))&gt;0,"1","0")</f>
        <v>0</v>
      </c>
      <c r="AK193" s="25">
        <f>IF(AJ193="1",'TOP 10 TECHNIQUES'!C$18,0)</f>
        <v>0</v>
      </c>
      <c r="AL193" s="25" t="str" cm="1">
        <f t="array" ref="AL193">IF(SUMPRODUCT(--(NOT(ISERR(SEARCH({"Drive","Firmware","Host","Kernel"},AC193)))))&gt;0,"1","0")</f>
        <v>0</v>
      </c>
      <c r="AM193" s="25">
        <f>IF(AL193="1",'TOP 10 TECHNIQUES'!C$19,0)</f>
        <v>0</v>
      </c>
      <c r="AN193" s="60">
        <v>0</v>
      </c>
      <c r="AO193" s="51">
        <v>0</v>
      </c>
      <c r="AP193" s="25">
        <f>parameters!$J$21*Table1[[#This Row],[TAT Utility]]+parameters!$J$22*Table1[[#This Row],[Count Utility]]</f>
        <v>3.9350476190476186E-2</v>
      </c>
      <c r="AQ193" s="25">
        <f>(Table1[[#This Row],[Total Top Att&amp;ck Score ]]-parameters!$D$19)/(parameters!$D$20-parameters!$D$19)</f>
        <v>0.13116825396825396</v>
      </c>
      <c r="AR193" s="25">
        <f>IF(Table1[[#This Row],[TAT Utility (unclipped)]]&gt;1,1, IF(Table1[[#This Row],[TAT Utility (unclipped)]]&lt;0,0, Table1[[#This Row],[TAT Utility (unclipped)]]) )</f>
        <v>0.13116825396825396</v>
      </c>
      <c r="AS193" s="25">
        <f>(Table1[[#This Row],[Ransomware (Total '# of ATT&amp;CK Observations)]]-parameters!$D$21)/(parameters!$D$22-parameters!$D$21)</f>
        <v>0</v>
      </c>
      <c r="AT193" s="25">
        <f>IF(Table1[[#This Row],[Count Utility (unclipped)]]&gt;1,1, IF(Table1[[#This Row],[Count Utility (unclipped)]]&lt;0,0, Table1[[#This Row],[Count Utility (unclipped)]]) )</f>
        <v>0</v>
      </c>
      <c r="AU1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4" spans="1:47" ht="32" x14ac:dyDescent="0.2">
      <c r="A194" s="25">
        <f>parameters!$J$21*Table1[[#This Row],[TAT Utility]]+parameters!$J$22*Table1[[#This Row],[Count Utility]]</f>
        <v>4.16447619047619E-2</v>
      </c>
      <c r="B194" s="25">
        <f t="shared" si="2"/>
        <v>0.41644761904761901</v>
      </c>
      <c r="C194" s="25" t="s">
        <v>852</v>
      </c>
      <c r="D194" s="25" t="s">
        <v>690</v>
      </c>
      <c r="E194" s="25" t="s">
        <v>853</v>
      </c>
      <c r="F194" s="51">
        <v>1</v>
      </c>
      <c r="G194" s="51">
        <v>1</v>
      </c>
      <c r="H194" s="25">
        <f>parameters!$J$10*Table1[[#This Row],[Before Utility]]+parameters!$J$11*Table1[[#This Row],[After Utility]]</f>
        <v>0.1</v>
      </c>
      <c r="I194">
        <f>(Table1[[#This Row],[Num. TID Before]]-parameters!$D$8)/(parameters!$D$9-parameters!$D$8)</f>
        <v>0.1</v>
      </c>
      <c r="J194">
        <f>IF(Table1[[#This Row],[Before Utility (unclipped)]]&gt;1,1, IF(Table1[[#This Row],[Before Utility (unclipped)]]&lt;0,0, Table1[[#This Row],[Before Utility (unclipped)]]))</f>
        <v>0.1</v>
      </c>
      <c r="K194">
        <f>(Table1[[#This Row],[Num. TID After]]-parameters!$D$10)/(parameters!$D$11-parameters!$D$10)</f>
        <v>0.1</v>
      </c>
      <c r="L194">
        <f>IF(Table1[[#This Row],[After Utility (unclipped)]]&gt;1,1, IF(Table1[[#This Row],[After Utility (unclipped)]]&lt;0,0, Table1[[#This Row],[After Utility (unclipped)]]))</f>
        <v>0.1</v>
      </c>
      <c r="M194" s="25">
        <v>0</v>
      </c>
      <c r="N194" s="51">
        <v>0</v>
      </c>
      <c r="O194" s="51">
        <v>0</v>
      </c>
      <c r="P194" s="51">
        <v>0</v>
      </c>
      <c r="Q194" s="51">
        <v>0</v>
      </c>
      <c r="R194" s="52" t="s">
        <v>854</v>
      </c>
      <c r="S194" s="51">
        <v>12</v>
      </c>
      <c r="T194" s="52" t="s">
        <v>855</v>
      </c>
      <c r="U194" s="51">
        <v>14</v>
      </c>
      <c r="V194" s="25">
        <f>parameters!$J$4*Table1[[#This Row],[Mitigations Utility]] + parameters!$J$5*Table1[[#This Row],[Detections Utility]]</f>
        <v>0.24761904761904763</v>
      </c>
      <c r="W194">
        <f>SUM(Table1[[#This Row],[Num. 800-53 (r5)]],Table1[[#This Row],[Num. CIS Controls]])</f>
        <v>26</v>
      </c>
      <c r="X194">
        <f>(Table1[[#This Row],[Total Mitigations]]-parameters!$D$2)/(parameters!$D$3-parameters!$D$2)</f>
        <v>0.47272727272727272</v>
      </c>
      <c r="Y194">
        <f>IF(Table1[[#This Row],[Mitigations Utility (unclipped)]]&gt;1,1, IF(Table1[[#This Row],[Mitigations Utility (unclipped)]]&lt;0,0, Table1[[#This Row],[Mitigations Utility (unclipped)]]) )</f>
        <v>0.47272727272727272</v>
      </c>
      <c r="Z194">
        <f>SUM(Table1[[#This Row],[Num. CAR]:[Num. Splunk]])</f>
        <v>0</v>
      </c>
      <c r="AA194">
        <f>(Table1[[#This Row],[Total Detections]]-parameters!$D$4)/(parameters!$D$5-parameters!$D$4)</f>
        <v>0</v>
      </c>
      <c r="AB194">
        <f>IF(Table1[[#This Row],[Detections Utility (unclipped)]]&gt;1,1, IF(Table1[[#This Row],[Detections Utility (unclipped)]]&lt;0,0, Table1[[#This Row],[Detections Utility (unclipped)]]) )</f>
        <v>0</v>
      </c>
      <c r="AC194" s="29" t="s">
        <v>856</v>
      </c>
      <c r="AD194" s="25" t="str" cm="1">
        <f t="array" ref="AD194">IF(SUMPRODUCT(--(NOT(ISERR(SEARCH({"Process","Command","Script","WMI","Module","Pipe","Service"},AC194)))))&gt;0,"1","0")</f>
        <v>1</v>
      </c>
      <c r="AE194" s="25">
        <f>IF(AD194="1",'TOP 10 TECHNIQUES'!C$15,0)</f>
        <v>0.19800000000000001</v>
      </c>
      <c r="AF194" s="25" t="str" cm="1">
        <f t="array" ref="AF194">IF(SUMPRODUCT(--(NOT(ISERR(SEARCH({"Network","Firewall"},AC194)))))&gt;0,"1","0")</f>
        <v>0</v>
      </c>
      <c r="AG194" s="25">
        <f>IF(AF194="1",'TOP 10 TECHNIQUES'!C$16,0)</f>
        <v>0</v>
      </c>
      <c r="AH194" s="25" t="str" cm="1">
        <f t="array" ref="AH194">IF(SUMPRODUCT(--(NOT(ISERR(SEARCH({"File","Group","Logon","Schedule","User","Registry","Active","Application"},AC194)))))&gt;0,"1","0")</f>
        <v>0</v>
      </c>
      <c r="AI194" s="25">
        <f>IF(AH194="1",'TOP 10 TECHNIQUES'!C$17,0)</f>
        <v>0</v>
      </c>
      <c r="AJ194" s="25" t="str" cm="1">
        <f t="array" ref="AJ194">IF(SUMPRODUCT(--(NOT(ISERR(SEARCH({"Cloud","Cluster","Container","Image","Instance","Pod","Snapshot","Volume"},AC194)))))&gt;0,"1","0")</f>
        <v>0</v>
      </c>
      <c r="AK194" s="25">
        <f>IF(AJ194="1",'TOP 10 TECHNIQUES'!C$18,0)</f>
        <v>0</v>
      </c>
      <c r="AL194" s="25" t="str" cm="1">
        <f t="array" ref="AL194">IF(SUMPRODUCT(--(NOT(ISERR(SEARCH({"Drive","Firmware","Host","Kernel"},AC194)))))&gt;0,"1","0")</f>
        <v>0</v>
      </c>
      <c r="AM194" s="25">
        <f>IF(AL194="1",'TOP 10 TECHNIQUES'!C$19,0)</f>
        <v>0</v>
      </c>
      <c r="AN194" s="60">
        <v>0</v>
      </c>
      <c r="AO194" s="51">
        <v>0</v>
      </c>
      <c r="AP194" s="25">
        <f>parameters!$J$21*Table1[[#This Row],[TAT Utility]]+parameters!$J$22*Table1[[#This Row],[Count Utility]]</f>
        <v>4.16447619047619E-2</v>
      </c>
      <c r="AQ194" s="25">
        <f>(Table1[[#This Row],[Total Top Att&amp;ck Score ]]-parameters!$D$19)/(parameters!$D$20-parameters!$D$19)</f>
        <v>0.138815873015873</v>
      </c>
      <c r="AR194" s="25">
        <f>IF(Table1[[#This Row],[TAT Utility (unclipped)]]&gt;1,1, IF(Table1[[#This Row],[TAT Utility (unclipped)]]&lt;0,0, Table1[[#This Row],[TAT Utility (unclipped)]]) )</f>
        <v>0.138815873015873</v>
      </c>
      <c r="AS194" s="25">
        <f>(Table1[[#This Row],[Ransomware (Total '# of ATT&amp;CK Observations)]]-parameters!$D$21)/(parameters!$D$22-parameters!$D$21)</f>
        <v>0</v>
      </c>
      <c r="AT194" s="25">
        <f>IF(Table1[[#This Row],[Count Utility (unclipped)]]&gt;1,1, IF(Table1[[#This Row],[Count Utility (unclipped)]]&lt;0,0, Table1[[#This Row],[Count Utility (unclipped)]]) )</f>
        <v>0</v>
      </c>
      <c r="AU1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5" spans="1:47" ht="48" x14ac:dyDescent="0.2">
      <c r="A195" s="25">
        <f>parameters!$J$21*Table1[[#This Row],[TAT Utility]]+parameters!$J$22*Table1[[#This Row],[Count Utility]]</f>
        <v>4.5599999999999995E-2</v>
      </c>
      <c r="B195" s="25">
        <f t="shared" si="2"/>
        <v>0.45600000000000002</v>
      </c>
      <c r="C195" s="25" t="s">
        <v>857</v>
      </c>
      <c r="D195" s="25" t="s">
        <v>109</v>
      </c>
      <c r="E195" s="25" t="s">
        <v>858</v>
      </c>
      <c r="F195" s="51">
        <v>1</v>
      </c>
      <c r="G195" s="51">
        <v>1</v>
      </c>
      <c r="H195" s="25">
        <f>parameters!$J$10*Table1[[#This Row],[Before Utility]]+parameters!$J$11*Table1[[#This Row],[After Utility]]</f>
        <v>0.1</v>
      </c>
      <c r="I195">
        <f>(Table1[[#This Row],[Num. TID Before]]-parameters!$D$8)/(parameters!$D$9-parameters!$D$8)</f>
        <v>0.1</v>
      </c>
      <c r="J195">
        <f>IF(Table1[[#This Row],[Before Utility (unclipped)]]&gt;1,1, IF(Table1[[#This Row],[Before Utility (unclipped)]]&lt;0,0, Table1[[#This Row],[Before Utility (unclipped)]]))</f>
        <v>0.1</v>
      </c>
      <c r="K195">
        <f>(Table1[[#This Row],[Num. TID After]]-parameters!$D$10)/(parameters!$D$11-parameters!$D$10)</f>
        <v>0.1</v>
      </c>
      <c r="L195">
        <f>IF(Table1[[#This Row],[After Utility (unclipped)]]&gt;1,1, IF(Table1[[#This Row],[After Utility (unclipped)]]&lt;0,0, Table1[[#This Row],[After Utility (unclipped)]]))</f>
        <v>0.1</v>
      </c>
      <c r="M195" s="25">
        <v>0</v>
      </c>
      <c r="N195" s="51">
        <v>0</v>
      </c>
      <c r="O195" s="51">
        <v>2</v>
      </c>
      <c r="P195" s="51">
        <v>3</v>
      </c>
      <c r="Q195" s="51">
        <v>0</v>
      </c>
      <c r="R195" s="52" t="s">
        <v>859</v>
      </c>
      <c r="S195" s="51">
        <v>14</v>
      </c>
      <c r="T195" s="51" t="s">
        <v>860</v>
      </c>
      <c r="U195" s="51">
        <v>9</v>
      </c>
      <c r="V195" s="25">
        <f>parameters!$J$4*Table1[[#This Row],[Mitigations Utility]] + parameters!$J$5*Table1[[#This Row],[Detections Utility]]</f>
        <v>0.24285714285714285</v>
      </c>
      <c r="W195">
        <f>SUM(Table1[[#This Row],[Num. 800-53 (r5)]],Table1[[#This Row],[Num. CIS Controls]])</f>
        <v>23</v>
      </c>
      <c r="X195">
        <f>(Table1[[#This Row],[Total Mitigations]]-parameters!$D$2)/(parameters!$D$3-parameters!$D$2)</f>
        <v>0.41818181818181815</v>
      </c>
      <c r="Y195">
        <f>IF(Table1[[#This Row],[Mitigations Utility (unclipped)]]&gt;1,1, IF(Table1[[#This Row],[Mitigations Utility (unclipped)]]&lt;0,0, Table1[[#This Row],[Mitigations Utility (unclipped)]]) )</f>
        <v>0.41818181818181815</v>
      </c>
      <c r="Z195">
        <f>SUM(Table1[[#This Row],[Num. CAR]:[Num. Splunk]])</f>
        <v>5</v>
      </c>
      <c r="AA195">
        <f>(Table1[[#This Row],[Total Detections]]-parameters!$D$4)/(parameters!$D$5-parameters!$D$4)</f>
        <v>0.05</v>
      </c>
      <c r="AB195">
        <f>IF(Table1[[#This Row],[Detections Utility (unclipped)]]&gt;1,1, IF(Table1[[#This Row],[Detections Utility (unclipped)]]&lt;0,0, Table1[[#This Row],[Detections Utility (unclipped)]]) )</f>
        <v>0.05</v>
      </c>
      <c r="AC195" s="29" t="s">
        <v>861</v>
      </c>
      <c r="AD195" s="25" t="str" cm="1">
        <f t="array" ref="AD195">IF(SUMPRODUCT(--(NOT(ISERR(SEARCH({"Process","Command","Script","WMI","Module","Pipe","Service"},AC195)))))&gt;0,"1","0")</f>
        <v>1</v>
      </c>
      <c r="AE195" s="25">
        <f>IF(AD195="1",'TOP 10 TECHNIQUES'!C$15,0)</f>
        <v>0.19800000000000001</v>
      </c>
      <c r="AF195" s="25" t="str" cm="1">
        <f t="array" ref="AF195">IF(SUMPRODUCT(--(NOT(ISERR(SEARCH({"Network","Firewall"},AC195)))))&gt;0,"1","0")</f>
        <v>0</v>
      </c>
      <c r="AG195" s="25">
        <f>IF(AF195="1",'TOP 10 TECHNIQUES'!C$16,0)</f>
        <v>0</v>
      </c>
      <c r="AH195" s="25" t="str" cm="1">
        <f t="array" ref="AH195">IF(SUMPRODUCT(--(NOT(ISERR(SEARCH({"File","Group","Logon","Schedule","User","Registry","Active","Application"},AC195)))))&gt;0,"1","0")</f>
        <v>1</v>
      </c>
      <c r="AI195" s="25">
        <f>IF(AH195="1",'TOP 10 TECHNIQUES'!C$17,0)</f>
        <v>0.13200000000000001</v>
      </c>
      <c r="AJ195" s="25" t="str" cm="1">
        <f t="array" ref="AJ195">IF(SUMPRODUCT(--(NOT(ISERR(SEARCH({"Cloud","Cluster","Container","Image","Instance","Pod","Snapshot","Volume"},AC195)))))&gt;0,"1","0")</f>
        <v>0</v>
      </c>
      <c r="AK195" s="25">
        <f>IF(AJ195="1",'TOP 10 TECHNIQUES'!C$18,0)</f>
        <v>0</v>
      </c>
      <c r="AL195" s="25" t="str" cm="1">
        <f t="array" ref="AL195">IF(SUMPRODUCT(--(NOT(ISERR(SEARCH({"Drive","Firmware","Host","Kernel"},AC195)))))&gt;0,"1","0")</f>
        <v>0</v>
      </c>
      <c r="AM195" s="25">
        <f>IF(AL195="1",'TOP 10 TECHNIQUES'!C$19,0)</f>
        <v>0</v>
      </c>
      <c r="AN195" s="59">
        <v>0</v>
      </c>
      <c r="AO195" s="51">
        <v>0</v>
      </c>
      <c r="AP195" s="25">
        <f>parameters!$J$21*Table1[[#This Row],[TAT Utility]]+parameters!$J$22*Table1[[#This Row],[Count Utility]]</f>
        <v>4.5599999999999995E-2</v>
      </c>
      <c r="AQ195" s="25">
        <f>(Table1[[#This Row],[Total Top Att&amp;ck Score ]]-parameters!$D$19)/(parameters!$D$20-parameters!$D$19)</f>
        <v>0.152</v>
      </c>
      <c r="AR195" s="25">
        <f>IF(Table1[[#This Row],[TAT Utility (unclipped)]]&gt;1,1, IF(Table1[[#This Row],[TAT Utility (unclipped)]]&lt;0,0, Table1[[#This Row],[TAT Utility (unclipped)]]) )</f>
        <v>0.152</v>
      </c>
      <c r="AS195" s="25">
        <f>(Table1[[#This Row],[Ransomware (Total '# of ATT&amp;CK Observations)]]-parameters!$D$21)/(parameters!$D$22-parameters!$D$21)</f>
        <v>0</v>
      </c>
      <c r="AT195" s="25">
        <f>IF(Table1[[#This Row],[Count Utility (unclipped)]]&gt;1,1, IF(Table1[[#This Row],[Count Utility (unclipped)]]&lt;0,0, Table1[[#This Row],[Count Utility (unclipped)]]) )</f>
        <v>0</v>
      </c>
      <c r="AU1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6" spans="1:47" ht="64" x14ac:dyDescent="0.2">
      <c r="A196" s="25">
        <f>parameters!$J$21*Table1[[#This Row],[TAT Utility]]+parameters!$J$22*Table1[[#This Row],[Count Utility]]</f>
        <v>4.4966666666666669E-2</v>
      </c>
      <c r="B196" s="25">
        <f t="shared" ref="B196:B259" si="3">SUM(H196,M196,V196)*(1+SUM(AE196,AG196,AI196,AK196,AM196))</f>
        <v>0.44966666666666671</v>
      </c>
      <c r="C196" s="25" t="s">
        <v>862</v>
      </c>
      <c r="D196" s="25" t="s">
        <v>863</v>
      </c>
      <c r="E196" s="25" t="s">
        <v>864</v>
      </c>
      <c r="F196" s="51">
        <v>1</v>
      </c>
      <c r="G196" s="51">
        <v>1</v>
      </c>
      <c r="H196" s="25">
        <f>parameters!$J$10*Table1[[#This Row],[Before Utility]]+parameters!$J$11*Table1[[#This Row],[After Utility]]</f>
        <v>0.1</v>
      </c>
      <c r="I196">
        <f>(Table1[[#This Row],[Num. TID Before]]-parameters!$D$8)/(parameters!$D$9-parameters!$D$8)</f>
        <v>0.1</v>
      </c>
      <c r="J196">
        <f>IF(Table1[[#This Row],[Before Utility (unclipped)]]&gt;1,1, IF(Table1[[#This Row],[Before Utility (unclipped)]]&lt;0,0, Table1[[#This Row],[Before Utility (unclipped)]]))</f>
        <v>0.1</v>
      </c>
      <c r="K196">
        <f>(Table1[[#This Row],[Num. TID After]]-parameters!$D$10)/(parameters!$D$11-parameters!$D$10)</f>
        <v>0.1</v>
      </c>
      <c r="L196">
        <f>IF(Table1[[#This Row],[After Utility (unclipped)]]&gt;1,1, IF(Table1[[#This Row],[After Utility (unclipped)]]&lt;0,0, Table1[[#This Row],[After Utility (unclipped)]]))</f>
        <v>0.1</v>
      </c>
      <c r="M196" s="25">
        <v>0</v>
      </c>
      <c r="N196" s="51">
        <v>0</v>
      </c>
      <c r="O196" s="51">
        <v>3</v>
      </c>
      <c r="P196" s="51">
        <v>3</v>
      </c>
      <c r="Q196" s="51">
        <v>0</v>
      </c>
      <c r="R196" s="52" t="s">
        <v>865</v>
      </c>
      <c r="S196" s="51">
        <v>6</v>
      </c>
      <c r="T196" s="52" t="s">
        <v>866</v>
      </c>
      <c r="U196" s="51">
        <v>16</v>
      </c>
      <c r="V196" s="25">
        <f>parameters!$J$4*Table1[[#This Row],[Mitigations Utility]] + parameters!$J$5*Table1[[#This Row],[Detections Utility]]</f>
        <v>0.23809523809523814</v>
      </c>
      <c r="W196">
        <f>SUM(Table1[[#This Row],[Num. 800-53 (r5)]],Table1[[#This Row],[Num. CIS Controls]])</f>
        <v>22</v>
      </c>
      <c r="X196">
        <f>(Table1[[#This Row],[Total Mitigations]]-parameters!$D$2)/(parameters!$D$3-parameters!$D$2)</f>
        <v>0.4</v>
      </c>
      <c r="Y196">
        <f>IF(Table1[[#This Row],[Mitigations Utility (unclipped)]]&gt;1,1, IF(Table1[[#This Row],[Mitigations Utility (unclipped)]]&lt;0,0, Table1[[#This Row],[Mitigations Utility (unclipped)]]) )</f>
        <v>0.4</v>
      </c>
      <c r="Z196">
        <f>SUM(Table1[[#This Row],[Num. CAR]:[Num. Splunk]])</f>
        <v>6</v>
      </c>
      <c r="AA196">
        <f>(Table1[[#This Row],[Total Detections]]-parameters!$D$4)/(parameters!$D$5-parameters!$D$4)</f>
        <v>0.06</v>
      </c>
      <c r="AB196">
        <f>IF(Table1[[#This Row],[Detections Utility (unclipped)]]&gt;1,1, IF(Table1[[#This Row],[Detections Utility (unclipped)]]&lt;0,0, Table1[[#This Row],[Detections Utility (unclipped)]]) )</f>
        <v>0.06</v>
      </c>
      <c r="AC196" s="29" t="s">
        <v>867</v>
      </c>
      <c r="AD196" s="25" t="str" cm="1">
        <f t="array" ref="AD196">IF(SUMPRODUCT(--(NOT(ISERR(SEARCH({"Process","Command","Script","WMI","Module","Pipe","Service"},AC196)))))&gt;0,"1","0")</f>
        <v>1</v>
      </c>
      <c r="AE196" s="25">
        <f>IF(AD196="1",'TOP 10 TECHNIQUES'!C$15,0)</f>
        <v>0.19800000000000001</v>
      </c>
      <c r="AF196" s="25" t="str" cm="1">
        <f t="array" ref="AF196">IF(SUMPRODUCT(--(NOT(ISERR(SEARCH({"Network","Firewall"},AC196)))))&gt;0,"1","0")</f>
        <v>0</v>
      </c>
      <c r="AG196" s="25">
        <f>IF(AF196="1",'TOP 10 TECHNIQUES'!C$16,0)</f>
        <v>0</v>
      </c>
      <c r="AH196" s="25" t="str" cm="1">
        <f t="array" ref="AH196">IF(SUMPRODUCT(--(NOT(ISERR(SEARCH({"File","Group","Logon","Schedule","User","Registry","Active","Application"},AC196)))))&gt;0,"1","0")</f>
        <v>1</v>
      </c>
      <c r="AI196" s="25">
        <f>IF(AH196="1",'TOP 10 TECHNIQUES'!C$17,0)</f>
        <v>0.13200000000000001</v>
      </c>
      <c r="AJ196" s="25" t="str" cm="1">
        <f t="array" ref="AJ196">IF(SUMPRODUCT(--(NOT(ISERR(SEARCH({"Cloud","Cluster","Container","Image","Instance","Pod","Snapshot","Volume"},AC196)))))&gt;0,"1","0")</f>
        <v>0</v>
      </c>
      <c r="AK196" s="25">
        <f>IF(AJ196="1",'TOP 10 TECHNIQUES'!C$18,0)</f>
        <v>0</v>
      </c>
      <c r="AL196" s="25" t="str" cm="1">
        <f t="array" ref="AL196">IF(SUMPRODUCT(--(NOT(ISERR(SEARCH({"Drive","Firmware","Host","Kernel"},AC196)))))&gt;0,"1","0")</f>
        <v>0</v>
      </c>
      <c r="AM196" s="25">
        <f>IF(AL196="1",'TOP 10 TECHNIQUES'!C$19,0)</f>
        <v>0</v>
      </c>
      <c r="AN196" s="60">
        <v>0</v>
      </c>
      <c r="AO196" s="51">
        <v>0</v>
      </c>
      <c r="AP196" s="25">
        <f>parameters!$J$21*Table1[[#This Row],[TAT Utility]]+parameters!$J$22*Table1[[#This Row],[Count Utility]]</f>
        <v>4.4966666666666669E-2</v>
      </c>
      <c r="AQ196" s="25">
        <f>(Table1[[#This Row],[Total Top Att&amp;ck Score ]]-parameters!$D$19)/(parameters!$D$20-parameters!$D$19)</f>
        <v>0.1498888888888889</v>
      </c>
      <c r="AR196" s="25">
        <f>IF(Table1[[#This Row],[TAT Utility (unclipped)]]&gt;1,1, IF(Table1[[#This Row],[TAT Utility (unclipped)]]&lt;0,0, Table1[[#This Row],[TAT Utility (unclipped)]]) )</f>
        <v>0.1498888888888889</v>
      </c>
      <c r="AS196" s="25">
        <f>(Table1[[#This Row],[Ransomware (Total '# of ATT&amp;CK Observations)]]-parameters!$D$21)/(parameters!$D$22-parameters!$D$21)</f>
        <v>0</v>
      </c>
      <c r="AT196" s="25">
        <f>IF(Table1[[#This Row],[Count Utility (unclipped)]]&gt;1,1, IF(Table1[[#This Row],[Count Utility (unclipped)]]&lt;0,0, Table1[[#This Row],[Count Utility (unclipped)]]) )</f>
        <v>0</v>
      </c>
      <c r="AU1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7" spans="1:47" ht="48" x14ac:dyDescent="0.2">
      <c r="A197" s="25">
        <f>parameters!$J$21*Table1[[#This Row],[TAT Utility]]+parameters!$J$22*Table1[[#This Row],[Count Utility]]</f>
        <v>4.4966666666666669E-2</v>
      </c>
      <c r="B197" s="25">
        <f t="shared" si="3"/>
        <v>0.44966666666666671</v>
      </c>
      <c r="C197" s="25" t="s">
        <v>868</v>
      </c>
      <c r="D197" s="25" t="s">
        <v>869</v>
      </c>
      <c r="E197" s="25" t="s">
        <v>89</v>
      </c>
      <c r="F197" s="51">
        <v>1</v>
      </c>
      <c r="G197" s="51">
        <v>1</v>
      </c>
      <c r="H197" s="25">
        <f>parameters!$J$10*Table1[[#This Row],[Before Utility]]+parameters!$J$11*Table1[[#This Row],[After Utility]]</f>
        <v>0.1</v>
      </c>
      <c r="I197">
        <f>(Table1[[#This Row],[Num. TID Before]]-parameters!$D$8)/(parameters!$D$9-parameters!$D$8)</f>
        <v>0.1</v>
      </c>
      <c r="J197">
        <f>IF(Table1[[#This Row],[Before Utility (unclipped)]]&gt;1,1, IF(Table1[[#This Row],[Before Utility (unclipped)]]&lt;0,0, Table1[[#This Row],[Before Utility (unclipped)]]))</f>
        <v>0.1</v>
      </c>
      <c r="K197">
        <f>(Table1[[#This Row],[Num. TID After]]-parameters!$D$10)/(parameters!$D$11-parameters!$D$10)</f>
        <v>0.1</v>
      </c>
      <c r="L197">
        <f>IF(Table1[[#This Row],[After Utility (unclipped)]]&gt;1,1, IF(Table1[[#This Row],[After Utility (unclipped)]]&lt;0,0, Table1[[#This Row],[After Utility (unclipped)]]))</f>
        <v>0.1</v>
      </c>
      <c r="M197" s="25">
        <v>0</v>
      </c>
      <c r="N197" s="51">
        <v>0</v>
      </c>
      <c r="O197" s="51">
        <v>0</v>
      </c>
      <c r="P197" s="51">
        <v>0</v>
      </c>
      <c r="Q197" s="51">
        <v>0</v>
      </c>
      <c r="R197" s="52" t="s">
        <v>870</v>
      </c>
      <c r="S197" s="51">
        <v>6</v>
      </c>
      <c r="T197" s="51" t="s">
        <v>871</v>
      </c>
      <c r="U197" s="51">
        <v>19</v>
      </c>
      <c r="V197" s="25">
        <f>parameters!$J$4*Table1[[#This Row],[Mitigations Utility]] + parameters!$J$5*Table1[[#This Row],[Detections Utility]]</f>
        <v>0.23809523809523811</v>
      </c>
      <c r="W197">
        <f>SUM(Table1[[#This Row],[Num. 800-53 (r5)]],Table1[[#This Row],[Num. CIS Controls]])</f>
        <v>25</v>
      </c>
      <c r="X197">
        <f>(Table1[[#This Row],[Total Mitigations]]-parameters!$D$2)/(parameters!$D$3-parameters!$D$2)</f>
        <v>0.45454545454545453</v>
      </c>
      <c r="Y197">
        <f>IF(Table1[[#This Row],[Mitigations Utility (unclipped)]]&gt;1,1, IF(Table1[[#This Row],[Mitigations Utility (unclipped)]]&lt;0,0, Table1[[#This Row],[Mitigations Utility (unclipped)]]) )</f>
        <v>0.45454545454545453</v>
      </c>
      <c r="Z197">
        <f>SUM(Table1[[#This Row],[Num. CAR]:[Num. Splunk]])</f>
        <v>0</v>
      </c>
      <c r="AA197">
        <f>(Table1[[#This Row],[Total Detections]]-parameters!$D$4)/(parameters!$D$5-parameters!$D$4)</f>
        <v>0</v>
      </c>
      <c r="AB197">
        <f>IF(Table1[[#This Row],[Detections Utility (unclipped)]]&gt;1,1, IF(Table1[[#This Row],[Detections Utility (unclipped)]]&lt;0,0, Table1[[#This Row],[Detections Utility (unclipped)]]) )</f>
        <v>0</v>
      </c>
      <c r="AC197" s="29" t="s">
        <v>112</v>
      </c>
      <c r="AD197" s="25" t="str" cm="1">
        <f t="array" ref="AD197">IF(SUMPRODUCT(--(NOT(ISERR(SEARCH({"Process","Command","Script","WMI","Module","Pipe","Service"},AC197)))))&gt;0,"1","0")</f>
        <v>1</v>
      </c>
      <c r="AE197" s="25">
        <f>IF(AD197="1",'TOP 10 TECHNIQUES'!C$15,0)</f>
        <v>0.19800000000000001</v>
      </c>
      <c r="AF197" s="25" t="str" cm="1">
        <f t="array" ref="AF197">IF(SUMPRODUCT(--(NOT(ISERR(SEARCH({"Network","Firewall"},AC197)))))&gt;0,"1","0")</f>
        <v>0</v>
      </c>
      <c r="AG197" s="25">
        <f>IF(AF197="1",'TOP 10 TECHNIQUES'!C$16,0)</f>
        <v>0</v>
      </c>
      <c r="AH197" s="25" t="str" cm="1">
        <f t="array" ref="AH197">IF(SUMPRODUCT(--(NOT(ISERR(SEARCH({"File","Group","Logon","Schedule","User","Registry","Active","Application"},AC197)))))&gt;0,"1","0")</f>
        <v>1</v>
      </c>
      <c r="AI197" s="25">
        <f>IF(AH197="1",'TOP 10 TECHNIQUES'!C$17,0)</f>
        <v>0.13200000000000001</v>
      </c>
      <c r="AJ197" s="25" t="str" cm="1">
        <f t="array" ref="AJ197">IF(SUMPRODUCT(--(NOT(ISERR(SEARCH({"Cloud","Cluster","Container","Image","Instance","Pod","Snapshot","Volume"},AC197)))))&gt;0,"1","0")</f>
        <v>0</v>
      </c>
      <c r="AK197" s="25">
        <f>IF(AJ197="1",'TOP 10 TECHNIQUES'!C$18,0)</f>
        <v>0</v>
      </c>
      <c r="AL197" s="25" t="str" cm="1">
        <f t="array" ref="AL197">IF(SUMPRODUCT(--(NOT(ISERR(SEARCH({"Drive","Firmware","Host","Kernel"},AC197)))))&gt;0,"1","0")</f>
        <v>0</v>
      </c>
      <c r="AM197" s="25">
        <f>IF(AL197="1",'TOP 10 TECHNIQUES'!C$19,0)</f>
        <v>0</v>
      </c>
      <c r="AN197" s="58">
        <v>0</v>
      </c>
      <c r="AO197" s="51">
        <v>0</v>
      </c>
      <c r="AP197" s="25">
        <f>parameters!$J$21*Table1[[#This Row],[TAT Utility]]+parameters!$J$22*Table1[[#This Row],[Count Utility]]</f>
        <v>4.4966666666666669E-2</v>
      </c>
      <c r="AQ197" s="25">
        <f>(Table1[[#This Row],[Total Top Att&amp;ck Score ]]-parameters!$D$19)/(parameters!$D$20-parameters!$D$19)</f>
        <v>0.1498888888888889</v>
      </c>
      <c r="AR197" s="25">
        <f>IF(Table1[[#This Row],[TAT Utility (unclipped)]]&gt;1,1, IF(Table1[[#This Row],[TAT Utility (unclipped)]]&lt;0,0, Table1[[#This Row],[TAT Utility (unclipped)]]) )</f>
        <v>0.1498888888888889</v>
      </c>
      <c r="AS197" s="25">
        <f>(Table1[[#This Row],[Ransomware (Total '# of ATT&amp;CK Observations)]]-parameters!$D$21)/(parameters!$D$22-parameters!$D$21)</f>
        <v>0</v>
      </c>
      <c r="AT197" s="25">
        <f>IF(Table1[[#This Row],[Count Utility (unclipped)]]&gt;1,1, IF(Table1[[#This Row],[Count Utility (unclipped)]]&lt;0,0, Table1[[#This Row],[Count Utility (unclipped)]]) )</f>
        <v>0</v>
      </c>
      <c r="AU1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8" spans="1:47" ht="48" x14ac:dyDescent="0.2">
      <c r="A198" s="25">
        <f>parameters!$J$21*Table1[[#This Row],[TAT Utility]]+parameters!$J$22*Table1[[#This Row],[Count Utility]]</f>
        <v>4.4966666666666669E-2</v>
      </c>
      <c r="B198" s="25">
        <f t="shared" si="3"/>
        <v>0.44966666666666671</v>
      </c>
      <c r="C198" s="25" t="s">
        <v>872</v>
      </c>
      <c r="D198" s="25" t="s">
        <v>869</v>
      </c>
      <c r="E198" s="25" t="s">
        <v>873</v>
      </c>
      <c r="F198" s="51">
        <v>1</v>
      </c>
      <c r="G198" s="51">
        <v>1</v>
      </c>
      <c r="H198" s="25">
        <f>parameters!$J$10*Table1[[#This Row],[Before Utility]]+parameters!$J$11*Table1[[#This Row],[After Utility]]</f>
        <v>0.1</v>
      </c>
      <c r="I198">
        <f>(Table1[[#This Row],[Num. TID Before]]-parameters!$D$8)/(parameters!$D$9-parameters!$D$8)</f>
        <v>0.1</v>
      </c>
      <c r="J198">
        <f>IF(Table1[[#This Row],[Before Utility (unclipped)]]&gt;1,1, IF(Table1[[#This Row],[Before Utility (unclipped)]]&lt;0,0, Table1[[#This Row],[Before Utility (unclipped)]]))</f>
        <v>0.1</v>
      </c>
      <c r="K198">
        <f>(Table1[[#This Row],[Num. TID After]]-parameters!$D$10)/(parameters!$D$11-parameters!$D$10)</f>
        <v>0.1</v>
      </c>
      <c r="L198">
        <f>IF(Table1[[#This Row],[After Utility (unclipped)]]&gt;1,1, IF(Table1[[#This Row],[After Utility (unclipped)]]&lt;0,0, Table1[[#This Row],[After Utility (unclipped)]]))</f>
        <v>0.1</v>
      </c>
      <c r="M198" s="25">
        <v>0</v>
      </c>
      <c r="N198" s="51">
        <v>0</v>
      </c>
      <c r="O198" s="51">
        <v>0</v>
      </c>
      <c r="P198" s="51">
        <v>0</v>
      </c>
      <c r="Q198" s="51">
        <v>0</v>
      </c>
      <c r="R198" s="52" t="s">
        <v>870</v>
      </c>
      <c r="S198" s="51">
        <v>6</v>
      </c>
      <c r="T198" s="51" t="s">
        <v>871</v>
      </c>
      <c r="U198" s="51">
        <v>19</v>
      </c>
      <c r="V198" s="25">
        <f>parameters!$J$4*Table1[[#This Row],[Mitigations Utility]] + parameters!$J$5*Table1[[#This Row],[Detections Utility]]</f>
        <v>0.23809523809523811</v>
      </c>
      <c r="W198">
        <f>SUM(Table1[[#This Row],[Num. 800-53 (r5)]],Table1[[#This Row],[Num. CIS Controls]])</f>
        <v>25</v>
      </c>
      <c r="X198">
        <f>(Table1[[#This Row],[Total Mitigations]]-parameters!$D$2)/(parameters!$D$3-parameters!$D$2)</f>
        <v>0.45454545454545453</v>
      </c>
      <c r="Y198">
        <f>IF(Table1[[#This Row],[Mitigations Utility (unclipped)]]&gt;1,1, IF(Table1[[#This Row],[Mitigations Utility (unclipped)]]&lt;0,0, Table1[[#This Row],[Mitigations Utility (unclipped)]]) )</f>
        <v>0.45454545454545453</v>
      </c>
      <c r="Z198">
        <f>SUM(Table1[[#This Row],[Num. CAR]:[Num. Splunk]])</f>
        <v>0</v>
      </c>
      <c r="AA198">
        <f>(Table1[[#This Row],[Total Detections]]-parameters!$D$4)/(parameters!$D$5-parameters!$D$4)</f>
        <v>0</v>
      </c>
      <c r="AB198">
        <f>IF(Table1[[#This Row],[Detections Utility (unclipped)]]&gt;1,1, IF(Table1[[#This Row],[Detections Utility (unclipped)]]&lt;0,0, Table1[[#This Row],[Detections Utility (unclipped)]]) )</f>
        <v>0</v>
      </c>
      <c r="AC198" s="29" t="s">
        <v>112</v>
      </c>
      <c r="AD198" s="25" t="str" cm="1">
        <f t="array" ref="AD198">IF(SUMPRODUCT(--(NOT(ISERR(SEARCH({"Process","Command","Script","WMI","Module","Pipe","Service"},AC198)))))&gt;0,"1","0")</f>
        <v>1</v>
      </c>
      <c r="AE198" s="25">
        <f>IF(AD198="1",'TOP 10 TECHNIQUES'!C$15,0)</f>
        <v>0.19800000000000001</v>
      </c>
      <c r="AF198" s="25" t="str" cm="1">
        <f t="array" ref="AF198">IF(SUMPRODUCT(--(NOT(ISERR(SEARCH({"Network","Firewall"},AC198)))))&gt;0,"1","0")</f>
        <v>0</v>
      </c>
      <c r="AG198" s="25">
        <f>IF(AF198="1",'TOP 10 TECHNIQUES'!C$16,0)</f>
        <v>0</v>
      </c>
      <c r="AH198" s="25" t="str" cm="1">
        <f t="array" ref="AH198">IF(SUMPRODUCT(--(NOT(ISERR(SEARCH({"File","Group","Logon","Schedule","User","Registry","Active","Application"},AC198)))))&gt;0,"1","0")</f>
        <v>1</v>
      </c>
      <c r="AI198" s="25">
        <f>IF(AH198="1",'TOP 10 TECHNIQUES'!C$17,0)</f>
        <v>0.13200000000000001</v>
      </c>
      <c r="AJ198" s="25" t="str" cm="1">
        <f t="array" ref="AJ198">IF(SUMPRODUCT(--(NOT(ISERR(SEARCH({"Cloud","Cluster","Container","Image","Instance","Pod","Snapshot","Volume"},AC198)))))&gt;0,"1","0")</f>
        <v>0</v>
      </c>
      <c r="AK198" s="25">
        <f>IF(AJ198="1",'TOP 10 TECHNIQUES'!C$18,0)</f>
        <v>0</v>
      </c>
      <c r="AL198" s="25" t="str" cm="1">
        <f t="array" ref="AL198">IF(SUMPRODUCT(--(NOT(ISERR(SEARCH({"Drive","Firmware","Host","Kernel"},AC198)))))&gt;0,"1","0")</f>
        <v>0</v>
      </c>
      <c r="AM198" s="25">
        <f>IF(AL198="1",'TOP 10 TECHNIQUES'!C$19,0)</f>
        <v>0</v>
      </c>
      <c r="AN198" s="59">
        <v>0</v>
      </c>
      <c r="AO198" s="51">
        <v>0</v>
      </c>
      <c r="AP198" s="25">
        <f>parameters!$J$21*Table1[[#This Row],[TAT Utility]]+parameters!$J$22*Table1[[#This Row],[Count Utility]]</f>
        <v>4.4966666666666669E-2</v>
      </c>
      <c r="AQ198" s="25">
        <f>(Table1[[#This Row],[Total Top Att&amp;ck Score ]]-parameters!$D$19)/(parameters!$D$20-parameters!$D$19)</f>
        <v>0.1498888888888889</v>
      </c>
      <c r="AR198" s="25">
        <f>IF(Table1[[#This Row],[TAT Utility (unclipped)]]&gt;1,1, IF(Table1[[#This Row],[TAT Utility (unclipped)]]&lt;0,0, Table1[[#This Row],[TAT Utility (unclipped)]]) )</f>
        <v>0.1498888888888889</v>
      </c>
      <c r="AS198" s="25">
        <f>(Table1[[#This Row],[Ransomware (Total '# of ATT&amp;CK Observations)]]-parameters!$D$21)/(parameters!$D$22-parameters!$D$21)</f>
        <v>0</v>
      </c>
      <c r="AT198" s="25">
        <f>IF(Table1[[#This Row],[Count Utility (unclipped)]]&gt;1,1, IF(Table1[[#This Row],[Count Utility (unclipped)]]&lt;0,0, Table1[[#This Row],[Count Utility (unclipped)]]) )</f>
        <v>0</v>
      </c>
      <c r="AU1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9" spans="1:47" ht="48" x14ac:dyDescent="0.2">
      <c r="A199" s="25">
        <f>parameters!$J$21*Table1[[#This Row],[TAT Utility]]+parameters!$J$22*Table1[[#This Row],[Count Utility]]</f>
        <v>4.4966666666666669E-2</v>
      </c>
      <c r="B199" s="25">
        <f t="shared" si="3"/>
        <v>0.44966666666666671</v>
      </c>
      <c r="C199" s="25" t="s">
        <v>874</v>
      </c>
      <c r="D199" s="25" t="s">
        <v>88</v>
      </c>
      <c r="E199" s="25" t="s">
        <v>875</v>
      </c>
      <c r="F199" s="51">
        <v>1</v>
      </c>
      <c r="G199" s="51">
        <v>1</v>
      </c>
      <c r="H199" s="25">
        <f>parameters!$J$10*Table1[[#This Row],[Before Utility]]+parameters!$J$11*Table1[[#This Row],[After Utility]]</f>
        <v>0.1</v>
      </c>
      <c r="I199">
        <f>(Table1[[#This Row],[Num. TID Before]]-parameters!$D$8)/(parameters!$D$9-parameters!$D$8)</f>
        <v>0.1</v>
      </c>
      <c r="J199">
        <f>IF(Table1[[#This Row],[Before Utility (unclipped)]]&gt;1,1, IF(Table1[[#This Row],[Before Utility (unclipped)]]&lt;0,0, Table1[[#This Row],[Before Utility (unclipped)]]))</f>
        <v>0.1</v>
      </c>
      <c r="K199">
        <f>(Table1[[#This Row],[Num. TID After]]-parameters!$D$10)/(parameters!$D$11-parameters!$D$10)</f>
        <v>0.1</v>
      </c>
      <c r="L199">
        <f>IF(Table1[[#This Row],[After Utility (unclipped)]]&gt;1,1, IF(Table1[[#This Row],[After Utility (unclipped)]]&lt;0,0, Table1[[#This Row],[After Utility (unclipped)]]))</f>
        <v>0.1</v>
      </c>
      <c r="M199" s="25">
        <v>0</v>
      </c>
      <c r="N199" s="51">
        <v>0</v>
      </c>
      <c r="O199" s="51">
        <v>0</v>
      </c>
      <c r="P199" s="51">
        <v>0</v>
      </c>
      <c r="Q199" s="51">
        <v>0</v>
      </c>
      <c r="R199" s="52" t="s">
        <v>876</v>
      </c>
      <c r="S199" s="51">
        <v>10</v>
      </c>
      <c r="T199" s="51" t="s">
        <v>877</v>
      </c>
      <c r="U199" s="51">
        <v>15</v>
      </c>
      <c r="V199" s="25">
        <f>parameters!$J$4*Table1[[#This Row],[Mitigations Utility]] + parameters!$J$5*Table1[[#This Row],[Detections Utility]]</f>
        <v>0.23809523809523811</v>
      </c>
      <c r="W199">
        <f>SUM(Table1[[#This Row],[Num. 800-53 (r5)]],Table1[[#This Row],[Num. CIS Controls]])</f>
        <v>25</v>
      </c>
      <c r="X199">
        <f>(Table1[[#This Row],[Total Mitigations]]-parameters!$D$2)/(parameters!$D$3-parameters!$D$2)</f>
        <v>0.45454545454545453</v>
      </c>
      <c r="Y199">
        <f>IF(Table1[[#This Row],[Mitigations Utility (unclipped)]]&gt;1,1, IF(Table1[[#This Row],[Mitigations Utility (unclipped)]]&lt;0,0, Table1[[#This Row],[Mitigations Utility (unclipped)]]) )</f>
        <v>0.45454545454545453</v>
      </c>
      <c r="Z199">
        <f>SUM(Table1[[#This Row],[Num. CAR]:[Num. Splunk]])</f>
        <v>0</v>
      </c>
      <c r="AA199">
        <f>(Table1[[#This Row],[Total Detections]]-parameters!$D$4)/(parameters!$D$5-parameters!$D$4)</f>
        <v>0</v>
      </c>
      <c r="AB199">
        <f>IF(Table1[[#This Row],[Detections Utility (unclipped)]]&gt;1,1, IF(Table1[[#This Row],[Detections Utility (unclipped)]]&lt;0,0, Table1[[#This Row],[Detections Utility (unclipped)]]) )</f>
        <v>0</v>
      </c>
      <c r="AC199" s="29" t="s">
        <v>878</v>
      </c>
      <c r="AD199" s="25" t="str" cm="1">
        <f t="array" ref="AD199">IF(SUMPRODUCT(--(NOT(ISERR(SEARCH({"Process","Command","Script","WMI","Module","Pipe","Service"},AC199)))))&gt;0,"1","0")</f>
        <v>1</v>
      </c>
      <c r="AE199" s="25">
        <f>IF(AD199="1",'TOP 10 TECHNIQUES'!C$15,0)</f>
        <v>0.19800000000000001</v>
      </c>
      <c r="AF199" s="25" t="str" cm="1">
        <f t="array" ref="AF199">IF(SUMPRODUCT(--(NOT(ISERR(SEARCH({"Network","Firewall"},AC199)))))&gt;0,"1","0")</f>
        <v>0</v>
      </c>
      <c r="AG199" s="25">
        <f>IF(AF199="1",'TOP 10 TECHNIQUES'!C$16,0)</f>
        <v>0</v>
      </c>
      <c r="AH199" s="25" t="str" cm="1">
        <f t="array" ref="AH199">IF(SUMPRODUCT(--(NOT(ISERR(SEARCH({"File","Group","Logon","Schedule","User","Registry","Active","Application"},AC199)))))&gt;0,"1","0")</f>
        <v>1</v>
      </c>
      <c r="AI199" s="25">
        <f>IF(AH199="1",'TOP 10 TECHNIQUES'!C$17,0)</f>
        <v>0.13200000000000001</v>
      </c>
      <c r="AJ199" s="25" t="str" cm="1">
        <f t="array" ref="AJ199">IF(SUMPRODUCT(--(NOT(ISERR(SEARCH({"Cloud","Cluster","Container","Image","Instance","Pod","Snapshot","Volume"},AC199)))))&gt;0,"1","0")</f>
        <v>0</v>
      </c>
      <c r="AK199" s="25">
        <f>IF(AJ199="1",'TOP 10 TECHNIQUES'!C$18,0)</f>
        <v>0</v>
      </c>
      <c r="AL199" s="25" t="str" cm="1">
        <f t="array" ref="AL199">IF(SUMPRODUCT(--(NOT(ISERR(SEARCH({"Drive","Firmware","Host","Kernel"},AC199)))))&gt;0,"1","0")</f>
        <v>0</v>
      </c>
      <c r="AM199" s="25">
        <f>IF(AL199="1",'TOP 10 TECHNIQUES'!C$19,0)</f>
        <v>0</v>
      </c>
      <c r="AN199" s="52">
        <v>0</v>
      </c>
      <c r="AO199" s="51">
        <v>0</v>
      </c>
      <c r="AP199" s="25">
        <f>parameters!$J$21*Table1[[#This Row],[TAT Utility]]+parameters!$J$22*Table1[[#This Row],[Count Utility]]</f>
        <v>4.4966666666666669E-2</v>
      </c>
      <c r="AQ199" s="25">
        <f>(Table1[[#This Row],[Total Top Att&amp;ck Score ]]-parameters!$D$19)/(parameters!$D$20-parameters!$D$19)</f>
        <v>0.1498888888888889</v>
      </c>
      <c r="AR199" s="25">
        <f>IF(Table1[[#This Row],[TAT Utility (unclipped)]]&gt;1,1, IF(Table1[[#This Row],[TAT Utility (unclipped)]]&lt;0,0, Table1[[#This Row],[TAT Utility (unclipped)]]) )</f>
        <v>0.1498888888888889</v>
      </c>
      <c r="AS199" s="25">
        <f>(Table1[[#This Row],[Ransomware (Total '# of ATT&amp;CK Observations)]]-parameters!$D$21)/(parameters!$D$22-parameters!$D$21)</f>
        <v>0</v>
      </c>
      <c r="AT199" s="25">
        <f>IF(Table1[[#This Row],[Count Utility (unclipped)]]&gt;1,1, IF(Table1[[#This Row],[Count Utility (unclipped)]]&lt;0,0, Table1[[#This Row],[Count Utility (unclipped)]]) )</f>
        <v>0</v>
      </c>
      <c r="AU1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0" spans="1:47" ht="64" x14ac:dyDescent="0.2">
      <c r="A200" s="25">
        <f>parameters!$J$21*Table1[[#This Row],[TAT Utility]]+parameters!$J$22*Table1[[#This Row],[Count Utility]]</f>
        <v>4.4966666666666669E-2</v>
      </c>
      <c r="B200" s="25">
        <f t="shared" si="3"/>
        <v>0.44966666666666671</v>
      </c>
      <c r="C200" s="25" t="s">
        <v>879</v>
      </c>
      <c r="D200" s="25" t="s">
        <v>880</v>
      </c>
      <c r="E200" s="25" t="s">
        <v>89</v>
      </c>
      <c r="F200" s="51">
        <v>1</v>
      </c>
      <c r="G200" s="51">
        <v>1</v>
      </c>
      <c r="H200" s="25">
        <f>parameters!$J$10*Table1[[#This Row],[Before Utility]]+parameters!$J$11*Table1[[#This Row],[After Utility]]</f>
        <v>0.1</v>
      </c>
      <c r="I200">
        <f>(Table1[[#This Row],[Num. TID Before]]-parameters!$D$8)/(parameters!$D$9-parameters!$D$8)</f>
        <v>0.1</v>
      </c>
      <c r="J200">
        <f>IF(Table1[[#This Row],[Before Utility (unclipped)]]&gt;1,1, IF(Table1[[#This Row],[Before Utility (unclipped)]]&lt;0,0, Table1[[#This Row],[Before Utility (unclipped)]]))</f>
        <v>0.1</v>
      </c>
      <c r="K200">
        <f>(Table1[[#This Row],[Num. TID After]]-parameters!$D$10)/(parameters!$D$11-parameters!$D$10)</f>
        <v>0.1</v>
      </c>
      <c r="L200">
        <f>IF(Table1[[#This Row],[After Utility (unclipped)]]&gt;1,1, IF(Table1[[#This Row],[After Utility (unclipped)]]&lt;0,0, Table1[[#This Row],[After Utility (unclipped)]]))</f>
        <v>0.1</v>
      </c>
      <c r="M200" s="25">
        <v>0</v>
      </c>
      <c r="N200" s="51">
        <v>0</v>
      </c>
      <c r="O200" s="51">
        <v>0</v>
      </c>
      <c r="P200" s="51">
        <v>0</v>
      </c>
      <c r="Q200" s="51">
        <v>0</v>
      </c>
      <c r="R200" s="52" t="s">
        <v>881</v>
      </c>
      <c r="S200" s="51">
        <v>11</v>
      </c>
      <c r="T200" s="52" t="s">
        <v>882</v>
      </c>
      <c r="U200" s="51">
        <v>14</v>
      </c>
      <c r="V200" s="25">
        <f>parameters!$J$4*Table1[[#This Row],[Mitigations Utility]] + parameters!$J$5*Table1[[#This Row],[Detections Utility]]</f>
        <v>0.23809523809523811</v>
      </c>
      <c r="W200">
        <f>SUM(Table1[[#This Row],[Num. 800-53 (r5)]],Table1[[#This Row],[Num. CIS Controls]])</f>
        <v>25</v>
      </c>
      <c r="X200">
        <f>(Table1[[#This Row],[Total Mitigations]]-parameters!$D$2)/(parameters!$D$3-parameters!$D$2)</f>
        <v>0.45454545454545453</v>
      </c>
      <c r="Y200">
        <f>IF(Table1[[#This Row],[Mitigations Utility (unclipped)]]&gt;1,1, IF(Table1[[#This Row],[Mitigations Utility (unclipped)]]&lt;0,0, Table1[[#This Row],[Mitigations Utility (unclipped)]]) )</f>
        <v>0.45454545454545453</v>
      </c>
      <c r="Z200">
        <f>SUM(Table1[[#This Row],[Num. CAR]:[Num. Splunk]])</f>
        <v>0</v>
      </c>
      <c r="AA200">
        <f>(Table1[[#This Row],[Total Detections]]-parameters!$D$4)/(parameters!$D$5-parameters!$D$4)</f>
        <v>0</v>
      </c>
      <c r="AB200">
        <f>IF(Table1[[#This Row],[Detections Utility (unclipped)]]&gt;1,1, IF(Table1[[#This Row],[Detections Utility (unclipped)]]&lt;0,0, Table1[[#This Row],[Detections Utility (unclipped)]]) )</f>
        <v>0</v>
      </c>
      <c r="AC200" s="29" t="s">
        <v>883</v>
      </c>
      <c r="AD200" s="25" t="str" cm="1">
        <f t="array" ref="AD200">IF(SUMPRODUCT(--(NOT(ISERR(SEARCH({"Process","Command","Script","WMI","Module","Pipe","Service"},AC200)))))&gt;0,"1","0")</f>
        <v>1</v>
      </c>
      <c r="AE200" s="25">
        <f>IF(AD200="1",'TOP 10 TECHNIQUES'!C$15,0)</f>
        <v>0.19800000000000001</v>
      </c>
      <c r="AF200" s="25" t="str" cm="1">
        <f t="array" ref="AF200">IF(SUMPRODUCT(--(NOT(ISERR(SEARCH({"Network","Firewall"},AC200)))))&gt;0,"1","0")</f>
        <v>0</v>
      </c>
      <c r="AG200" s="25">
        <f>IF(AF200="1",'TOP 10 TECHNIQUES'!C$16,0)</f>
        <v>0</v>
      </c>
      <c r="AH200" s="25" t="str" cm="1">
        <f t="array" ref="AH200">IF(SUMPRODUCT(--(NOT(ISERR(SEARCH({"File","Group","Logon","Schedule","User","Registry","Active","Application"},AC200)))))&gt;0,"1","0")</f>
        <v>1</v>
      </c>
      <c r="AI200" s="25">
        <f>IF(AH200="1",'TOP 10 TECHNIQUES'!C$17,0)</f>
        <v>0.13200000000000001</v>
      </c>
      <c r="AJ200" s="25" t="str" cm="1">
        <f t="array" ref="AJ200">IF(SUMPRODUCT(--(NOT(ISERR(SEARCH({"Cloud","Cluster","Container","Image","Instance","Pod","Snapshot","Volume"},AC200)))))&gt;0,"1","0")</f>
        <v>0</v>
      </c>
      <c r="AK200" s="25">
        <f>IF(AJ200="1",'TOP 10 TECHNIQUES'!C$18,0)</f>
        <v>0</v>
      </c>
      <c r="AL200" s="25" t="str" cm="1">
        <f t="array" ref="AL200">IF(SUMPRODUCT(--(NOT(ISERR(SEARCH({"Drive","Firmware","Host","Kernel"},AC200)))))&gt;0,"1","0")</f>
        <v>0</v>
      </c>
      <c r="AM200" s="25">
        <f>IF(AL200="1",'TOP 10 TECHNIQUES'!C$19,0)</f>
        <v>0</v>
      </c>
      <c r="AN200" s="60">
        <v>0</v>
      </c>
      <c r="AO200" s="51">
        <v>0</v>
      </c>
      <c r="AP200" s="25">
        <f>parameters!$J$21*Table1[[#This Row],[TAT Utility]]+parameters!$J$22*Table1[[#This Row],[Count Utility]]</f>
        <v>4.4966666666666669E-2</v>
      </c>
      <c r="AQ200" s="25">
        <f>(Table1[[#This Row],[Total Top Att&amp;ck Score ]]-parameters!$D$19)/(parameters!$D$20-parameters!$D$19)</f>
        <v>0.1498888888888889</v>
      </c>
      <c r="AR200" s="25">
        <f>IF(Table1[[#This Row],[TAT Utility (unclipped)]]&gt;1,1, IF(Table1[[#This Row],[TAT Utility (unclipped)]]&lt;0,0, Table1[[#This Row],[TAT Utility (unclipped)]]) )</f>
        <v>0.1498888888888889</v>
      </c>
      <c r="AS200" s="25">
        <f>(Table1[[#This Row],[Ransomware (Total '# of ATT&amp;CK Observations)]]-parameters!$D$21)/(parameters!$D$22-parameters!$D$21)</f>
        <v>0</v>
      </c>
      <c r="AT200" s="25">
        <f>IF(Table1[[#This Row],[Count Utility (unclipped)]]&gt;1,1, IF(Table1[[#This Row],[Count Utility (unclipped)]]&lt;0,0, Table1[[#This Row],[Count Utility (unclipped)]]) )</f>
        <v>0</v>
      </c>
      <c r="AU2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1" spans="1:47" ht="32" x14ac:dyDescent="0.2">
      <c r="A201" s="25">
        <f>parameters!$J$21*Table1[[#This Row],[TAT Utility]]+parameters!$J$22*Table1[[#This Row],[Count Utility]]</f>
        <v>4.4966666666666669E-2</v>
      </c>
      <c r="B201" s="25">
        <f t="shared" si="3"/>
        <v>0.44966666666666671</v>
      </c>
      <c r="C201" s="25" t="s">
        <v>884</v>
      </c>
      <c r="D201" s="25" t="s">
        <v>460</v>
      </c>
      <c r="E201" s="25" t="s">
        <v>885</v>
      </c>
      <c r="F201" s="51">
        <v>1</v>
      </c>
      <c r="G201" s="51">
        <v>1</v>
      </c>
      <c r="H201" s="25">
        <f>parameters!$J$10*Table1[[#This Row],[Before Utility]]+parameters!$J$11*Table1[[#This Row],[After Utility]]</f>
        <v>0.1</v>
      </c>
      <c r="I201">
        <f>(Table1[[#This Row],[Num. TID Before]]-parameters!$D$8)/(parameters!$D$9-parameters!$D$8)</f>
        <v>0.1</v>
      </c>
      <c r="J201">
        <f>IF(Table1[[#This Row],[Before Utility (unclipped)]]&gt;1,1, IF(Table1[[#This Row],[Before Utility (unclipped)]]&lt;0,0, Table1[[#This Row],[Before Utility (unclipped)]]))</f>
        <v>0.1</v>
      </c>
      <c r="K201">
        <f>(Table1[[#This Row],[Num. TID After]]-parameters!$D$10)/(parameters!$D$11-parameters!$D$10)</f>
        <v>0.1</v>
      </c>
      <c r="L201">
        <f>IF(Table1[[#This Row],[After Utility (unclipped)]]&gt;1,1, IF(Table1[[#This Row],[After Utility (unclipped)]]&lt;0,0, Table1[[#This Row],[After Utility (unclipped)]]))</f>
        <v>0.1</v>
      </c>
      <c r="M201" s="25">
        <v>0</v>
      </c>
      <c r="N201" s="51">
        <v>0</v>
      </c>
      <c r="O201" s="51">
        <v>0</v>
      </c>
      <c r="P201" s="51">
        <v>0</v>
      </c>
      <c r="Q201" s="51">
        <v>0</v>
      </c>
      <c r="R201" s="52" t="s">
        <v>886</v>
      </c>
      <c r="S201" s="51">
        <v>5</v>
      </c>
      <c r="T201" s="52" t="s">
        <v>887</v>
      </c>
      <c r="U201" s="51">
        <v>20</v>
      </c>
      <c r="V201" s="25">
        <f>parameters!$J$4*Table1[[#This Row],[Mitigations Utility]] + parameters!$J$5*Table1[[#This Row],[Detections Utility]]</f>
        <v>0.23809523809523811</v>
      </c>
      <c r="W201">
        <f>SUM(Table1[[#This Row],[Num. 800-53 (r5)]],Table1[[#This Row],[Num. CIS Controls]])</f>
        <v>25</v>
      </c>
      <c r="X201">
        <f>(Table1[[#This Row],[Total Mitigations]]-parameters!$D$2)/(parameters!$D$3-parameters!$D$2)</f>
        <v>0.45454545454545453</v>
      </c>
      <c r="Y201">
        <f>IF(Table1[[#This Row],[Mitigations Utility (unclipped)]]&gt;1,1, IF(Table1[[#This Row],[Mitigations Utility (unclipped)]]&lt;0,0, Table1[[#This Row],[Mitigations Utility (unclipped)]]) )</f>
        <v>0.45454545454545453</v>
      </c>
      <c r="Z201">
        <f>SUM(Table1[[#This Row],[Num. CAR]:[Num. Splunk]])</f>
        <v>0</v>
      </c>
      <c r="AA201">
        <f>(Table1[[#This Row],[Total Detections]]-parameters!$D$4)/(parameters!$D$5-parameters!$D$4)</f>
        <v>0</v>
      </c>
      <c r="AB201">
        <f>IF(Table1[[#This Row],[Detections Utility (unclipped)]]&gt;1,1, IF(Table1[[#This Row],[Detections Utility (unclipped)]]&lt;0,0, Table1[[#This Row],[Detections Utility (unclipped)]]) )</f>
        <v>0</v>
      </c>
      <c r="AC201" s="29" t="s">
        <v>368</v>
      </c>
      <c r="AD201" s="25" t="str" cm="1">
        <f t="array" ref="AD201">IF(SUMPRODUCT(--(NOT(ISERR(SEARCH({"Process","Command","Script","WMI","Module","Pipe","Service"},AC201)))))&gt;0,"1","0")</f>
        <v>1</v>
      </c>
      <c r="AE201" s="25">
        <f>IF(AD201="1",'TOP 10 TECHNIQUES'!C$15,0)</f>
        <v>0.19800000000000001</v>
      </c>
      <c r="AF201" s="25" t="str" cm="1">
        <f t="array" ref="AF201">IF(SUMPRODUCT(--(NOT(ISERR(SEARCH({"Network","Firewall"},AC201)))))&gt;0,"1","0")</f>
        <v>0</v>
      </c>
      <c r="AG201" s="25">
        <f>IF(AF201="1",'TOP 10 TECHNIQUES'!C$16,0)</f>
        <v>0</v>
      </c>
      <c r="AH201" s="25" t="str" cm="1">
        <f t="array" ref="AH201">IF(SUMPRODUCT(--(NOT(ISERR(SEARCH({"File","Group","Logon","Schedule","User","Registry","Active","Application"},AC201)))))&gt;0,"1","0")</f>
        <v>1</v>
      </c>
      <c r="AI201" s="25">
        <f>IF(AH201="1",'TOP 10 TECHNIQUES'!C$17,0)</f>
        <v>0.13200000000000001</v>
      </c>
      <c r="AJ201" s="25" t="str" cm="1">
        <f t="array" ref="AJ201">IF(SUMPRODUCT(--(NOT(ISERR(SEARCH({"Cloud","Cluster","Container","Image","Instance","Pod","Snapshot","Volume"},AC201)))))&gt;0,"1","0")</f>
        <v>0</v>
      </c>
      <c r="AK201" s="25">
        <f>IF(AJ201="1",'TOP 10 TECHNIQUES'!C$18,0)</f>
        <v>0</v>
      </c>
      <c r="AL201" s="25" t="str" cm="1">
        <f t="array" ref="AL201">IF(SUMPRODUCT(--(NOT(ISERR(SEARCH({"Drive","Firmware","Host","Kernel"},AC201)))))&gt;0,"1","0")</f>
        <v>0</v>
      </c>
      <c r="AM201" s="25">
        <f>IF(AL201="1",'TOP 10 TECHNIQUES'!C$19,0)</f>
        <v>0</v>
      </c>
      <c r="AN201" s="60">
        <v>0</v>
      </c>
      <c r="AO201" s="51">
        <v>0</v>
      </c>
      <c r="AP201" s="25">
        <f>parameters!$J$21*Table1[[#This Row],[TAT Utility]]+parameters!$J$22*Table1[[#This Row],[Count Utility]]</f>
        <v>4.4966666666666669E-2</v>
      </c>
      <c r="AQ201" s="25">
        <f>(Table1[[#This Row],[Total Top Att&amp;ck Score ]]-parameters!$D$19)/(parameters!$D$20-parameters!$D$19)</f>
        <v>0.1498888888888889</v>
      </c>
      <c r="AR201" s="25">
        <f>IF(Table1[[#This Row],[TAT Utility (unclipped)]]&gt;1,1, IF(Table1[[#This Row],[TAT Utility (unclipped)]]&lt;0,0, Table1[[#This Row],[TAT Utility (unclipped)]]) )</f>
        <v>0.1498888888888889</v>
      </c>
      <c r="AS201" s="25">
        <f>(Table1[[#This Row],[Ransomware (Total '# of ATT&amp;CK Observations)]]-parameters!$D$21)/(parameters!$D$22-parameters!$D$21)</f>
        <v>0</v>
      </c>
      <c r="AT201" s="25">
        <f>IF(Table1[[#This Row],[Count Utility (unclipped)]]&gt;1,1, IF(Table1[[#This Row],[Count Utility (unclipped)]]&lt;0,0, Table1[[#This Row],[Count Utility (unclipped)]]) )</f>
        <v>0</v>
      </c>
      <c r="AU2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2" spans="1:47" ht="32" x14ac:dyDescent="0.2">
      <c r="A202" s="25">
        <f>parameters!$J$21*Table1[[#This Row],[TAT Utility]]+parameters!$J$22*Table1[[#This Row],[Count Utility]]</f>
        <v>4.4966666666666669E-2</v>
      </c>
      <c r="B202" s="25">
        <f t="shared" si="3"/>
        <v>0.44966666666666671</v>
      </c>
      <c r="C202" s="25" t="s">
        <v>888</v>
      </c>
      <c r="D202" s="25" t="s">
        <v>863</v>
      </c>
      <c r="E202" s="25" t="s">
        <v>889</v>
      </c>
      <c r="F202" s="51">
        <v>1</v>
      </c>
      <c r="G202" s="51">
        <v>1</v>
      </c>
      <c r="H202" s="25">
        <f>parameters!$J$10*Table1[[#This Row],[Before Utility]]+parameters!$J$11*Table1[[#This Row],[After Utility]]</f>
        <v>0.1</v>
      </c>
      <c r="I202">
        <f>(Table1[[#This Row],[Num. TID Before]]-parameters!$D$8)/(parameters!$D$9-parameters!$D$8)</f>
        <v>0.1</v>
      </c>
      <c r="J202">
        <f>IF(Table1[[#This Row],[Before Utility (unclipped)]]&gt;1,1, IF(Table1[[#This Row],[Before Utility (unclipped)]]&lt;0,0, Table1[[#This Row],[Before Utility (unclipped)]]))</f>
        <v>0.1</v>
      </c>
      <c r="K202">
        <f>(Table1[[#This Row],[Num. TID After]]-parameters!$D$10)/(parameters!$D$11-parameters!$D$10)</f>
        <v>0.1</v>
      </c>
      <c r="L202">
        <f>IF(Table1[[#This Row],[After Utility (unclipped)]]&gt;1,1, IF(Table1[[#This Row],[After Utility (unclipped)]]&lt;0,0, Table1[[#This Row],[After Utility (unclipped)]]))</f>
        <v>0.1</v>
      </c>
      <c r="M202" s="25">
        <v>0</v>
      </c>
      <c r="N202" s="51">
        <v>1</v>
      </c>
      <c r="O202" s="51">
        <v>5</v>
      </c>
      <c r="P202" s="51">
        <v>0</v>
      </c>
      <c r="Q202" s="51">
        <v>2</v>
      </c>
      <c r="R202" s="52" t="s">
        <v>890</v>
      </c>
      <c r="S202" s="51">
        <v>13</v>
      </c>
      <c r="T202" s="52" t="s">
        <v>891</v>
      </c>
      <c r="U202" s="51">
        <v>8</v>
      </c>
      <c r="V202" s="25">
        <f>parameters!$J$4*Table1[[#This Row],[Mitigations Utility]] + parameters!$J$5*Table1[[#This Row],[Detections Utility]]</f>
        <v>0.23809523809523811</v>
      </c>
      <c r="W202">
        <f>SUM(Table1[[#This Row],[Num. 800-53 (r5)]],Table1[[#This Row],[Num. CIS Controls]])</f>
        <v>21</v>
      </c>
      <c r="X202">
        <f>(Table1[[#This Row],[Total Mitigations]]-parameters!$D$2)/(parameters!$D$3-parameters!$D$2)</f>
        <v>0.38181818181818183</v>
      </c>
      <c r="Y202">
        <f>IF(Table1[[#This Row],[Mitigations Utility (unclipped)]]&gt;1,1, IF(Table1[[#This Row],[Mitigations Utility (unclipped)]]&lt;0,0, Table1[[#This Row],[Mitigations Utility (unclipped)]]) )</f>
        <v>0.38181818181818183</v>
      </c>
      <c r="Z202">
        <f>SUM(Table1[[#This Row],[Num. CAR]:[Num. Splunk]])</f>
        <v>8</v>
      </c>
      <c r="AA202">
        <f>(Table1[[#This Row],[Total Detections]]-parameters!$D$4)/(parameters!$D$5-parameters!$D$4)</f>
        <v>0.08</v>
      </c>
      <c r="AB202">
        <f>IF(Table1[[#This Row],[Detections Utility (unclipped)]]&gt;1,1, IF(Table1[[#This Row],[Detections Utility (unclipped)]]&lt;0,0, Table1[[#This Row],[Detections Utility (unclipped)]]) )</f>
        <v>0.08</v>
      </c>
      <c r="AC202" s="29" t="s">
        <v>892</v>
      </c>
      <c r="AD202" s="25" t="str" cm="1">
        <f t="array" ref="AD202">IF(SUMPRODUCT(--(NOT(ISERR(SEARCH({"Process","Command","Script","WMI","Module","Pipe","Service"},AC202)))))&gt;0,"1","0")</f>
        <v>1</v>
      </c>
      <c r="AE202" s="25">
        <f>IF(AD202="1",'TOP 10 TECHNIQUES'!C$15,0)</f>
        <v>0.19800000000000001</v>
      </c>
      <c r="AF202" s="25" t="str" cm="1">
        <f t="array" ref="AF202">IF(SUMPRODUCT(--(NOT(ISERR(SEARCH({"Network","Firewall"},AC202)))))&gt;0,"1","0")</f>
        <v>0</v>
      </c>
      <c r="AG202" s="25">
        <f>IF(AF202="1",'TOP 10 TECHNIQUES'!C$16,0)</f>
        <v>0</v>
      </c>
      <c r="AH202" s="25" t="str" cm="1">
        <f t="array" ref="AH202">IF(SUMPRODUCT(--(NOT(ISERR(SEARCH({"File","Group","Logon","Schedule","User","Registry","Active","Application"},AC202)))))&gt;0,"1","0")</f>
        <v>1</v>
      </c>
      <c r="AI202" s="25">
        <f>IF(AH202="1",'TOP 10 TECHNIQUES'!C$17,0)</f>
        <v>0.13200000000000001</v>
      </c>
      <c r="AJ202" s="25" t="str" cm="1">
        <f t="array" ref="AJ202">IF(SUMPRODUCT(--(NOT(ISERR(SEARCH({"Cloud","Cluster","Container","Image","Instance","Pod","Snapshot","Volume"},AC202)))))&gt;0,"1","0")</f>
        <v>0</v>
      </c>
      <c r="AK202" s="25">
        <f>IF(AJ202="1",'TOP 10 TECHNIQUES'!C$18,0)</f>
        <v>0</v>
      </c>
      <c r="AL202" s="25" t="str" cm="1">
        <f t="array" ref="AL202">IF(SUMPRODUCT(--(NOT(ISERR(SEARCH({"Drive","Firmware","Host","Kernel"},AC202)))))&gt;0,"1","0")</f>
        <v>0</v>
      </c>
      <c r="AM202" s="25">
        <f>IF(AL202="1",'TOP 10 TECHNIQUES'!C$19,0)</f>
        <v>0</v>
      </c>
      <c r="AN202" s="52">
        <v>0</v>
      </c>
      <c r="AO202" s="51">
        <v>0</v>
      </c>
      <c r="AP202" s="25">
        <f>parameters!$J$21*Table1[[#This Row],[TAT Utility]]+parameters!$J$22*Table1[[#This Row],[Count Utility]]</f>
        <v>4.4966666666666669E-2</v>
      </c>
      <c r="AQ202" s="25">
        <f>(Table1[[#This Row],[Total Top Att&amp;ck Score ]]-parameters!$D$19)/(parameters!$D$20-parameters!$D$19)</f>
        <v>0.1498888888888889</v>
      </c>
      <c r="AR202" s="25">
        <f>IF(Table1[[#This Row],[TAT Utility (unclipped)]]&gt;1,1, IF(Table1[[#This Row],[TAT Utility (unclipped)]]&lt;0,0, Table1[[#This Row],[TAT Utility (unclipped)]]) )</f>
        <v>0.1498888888888889</v>
      </c>
      <c r="AS202" s="25">
        <f>(Table1[[#This Row],[Ransomware (Total '# of ATT&amp;CK Observations)]]-parameters!$D$21)/(parameters!$D$22-parameters!$D$21)</f>
        <v>0</v>
      </c>
      <c r="AT202" s="25">
        <f>IF(Table1[[#This Row],[Count Utility (unclipped)]]&gt;1,1, IF(Table1[[#This Row],[Count Utility (unclipped)]]&lt;0,0, Table1[[#This Row],[Count Utility (unclipped)]]) )</f>
        <v>0</v>
      </c>
      <c r="AU2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3" spans="1:47" ht="32" x14ac:dyDescent="0.2">
      <c r="A203" s="25">
        <f>parameters!$J$21*Table1[[#This Row],[TAT Utility]]+parameters!$J$22*Table1[[#This Row],[Count Utility]]</f>
        <v>0.12774714285714286</v>
      </c>
      <c r="B203" s="25">
        <f t="shared" si="3"/>
        <v>0.94413809523809533</v>
      </c>
      <c r="C203" s="25" t="s">
        <v>893</v>
      </c>
      <c r="D203" s="25" t="s">
        <v>894</v>
      </c>
      <c r="E203" s="25" t="s">
        <v>89</v>
      </c>
      <c r="F203" s="51">
        <v>2</v>
      </c>
      <c r="G203" s="51">
        <v>9</v>
      </c>
      <c r="H203" s="25">
        <f>parameters!$J$10*Table1[[#This Row],[Before Utility]]+parameters!$J$11*Table1[[#This Row],[After Utility]]</f>
        <v>0.55000000000000004</v>
      </c>
      <c r="I203">
        <f>(Table1[[#This Row],[Num. TID Before]]-parameters!$D$8)/(parameters!$D$9-parameters!$D$8)</f>
        <v>0.2</v>
      </c>
      <c r="J203">
        <f>IF(Table1[[#This Row],[Before Utility (unclipped)]]&gt;1,1, IF(Table1[[#This Row],[Before Utility (unclipped)]]&lt;0,0, Table1[[#This Row],[Before Utility (unclipped)]]))</f>
        <v>0.2</v>
      </c>
      <c r="K203">
        <f>(Table1[[#This Row],[Num. TID After]]-parameters!$D$10)/(parameters!$D$11-parameters!$D$10)</f>
        <v>0.9</v>
      </c>
      <c r="L203">
        <f>IF(Table1[[#This Row],[After Utility (unclipped)]]&gt;1,1, IF(Table1[[#This Row],[After Utility (unclipped)]]&lt;0,0, Table1[[#This Row],[After Utility (unclipped)]]))</f>
        <v>0.9</v>
      </c>
      <c r="M203" s="25">
        <v>0</v>
      </c>
      <c r="N203" s="51">
        <v>0</v>
      </c>
      <c r="O203" s="51">
        <v>0</v>
      </c>
      <c r="P203" s="51">
        <v>0</v>
      </c>
      <c r="Q203" s="51">
        <v>4</v>
      </c>
      <c r="R203" s="52" t="s">
        <v>895</v>
      </c>
      <c r="S203" s="51">
        <v>10</v>
      </c>
      <c r="T203" s="52" t="s">
        <v>896</v>
      </c>
      <c r="U203" s="51">
        <v>13</v>
      </c>
      <c r="V203" s="25">
        <f>parameters!$J$4*Table1[[#This Row],[Mitigations Utility]] + parameters!$J$5*Table1[[#This Row],[Detections Utility]]</f>
        <v>0.23809523809523808</v>
      </c>
      <c r="W203">
        <f>SUM(Table1[[#This Row],[Num. 800-53 (r5)]],Table1[[#This Row],[Num. CIS Controls]])</f>
        <v>23</v>
      </c>
      <c r="X203">
        <f>(Table1[[#This Row],[Total Mitigations]]-parameters!$D$2)/(parameters!$D$3-parameters!$D$2)</f>
        <v>0.41818181818181815</v>
      </c>
      <c r="Y203">
        <f>IF(Table1[[#This Row],[Mitigations Utility (unclipped)]]&gt;1,1, IF(Table1[[#This Row],[Mitigations Utility (unclipped)]]&lt;0,0, Table1[[#This Row],[Mitigations Utility (unclipped)]]) )</f>
        <v>0.41818181818181815</v>
      </c>
      <c r="Z203">
        <f>SUM(Table1[[#This Row],[Num. CAR]:[Num. Splunk]])</f>
        <v>4</v>
      </c>
      <c r="AA203">
        <f>(Table1[[#This Row],[Total Detections]]-parameters!$D$4)/(parameters!$D$5-parameters!$D$4)</f>
        <v>0.04</v>
      </c>
      <c r="AB203">
        <f>IF(Table1[[#This Row],[Detections Utility (unclipped)]]&gt;1,1, IF(Table1[[#This Row],[Detections Utility (unclipped)]]&lt;0,0, Table1[[#This Row],[Detections Utility (unclipped)]]) )</f>
        <v>0.04</v>
      </c>
      <c r="AC203" s="29" t="s">
        <v>206</v>
      </c>
      <c r="AD203" s="25" t="str" cm="1">
        <f t="array" ref="AD203">IF(SUMPRODUCT(--(NOT(ISERR(SEARCH({"Process","Command","Script","WMI","Module","Pipe","Service"},AC203)))))&gt;0,"1","0")</f>
        <v>1</v>
      </c>
      <c r="AE203" s="25">
        <f>IF(AD203="1",'TOP 10 TECHNIQUES'!C$15,0)</f>
        <v>0.19800000000000001</v>
      </c>
      <c r="AF203" s="25" t="str" cm="1">
        <f t="array" ref="AF203">IF(SUMPRODUCT(--(NOT(ISERR(SEARCH({"Network","Firewall"},AC203)))))&gt;0,"1","0")</f>
        <v>0</v>
      </c>
      <c r="AG203" s="25">
        <f>IF(AF203="1",'TOP 10 TECHNIQUES'!C$16,0)</f>
        <v>0</v>
      </c>
      <c r="AH203" s="25" t="str" cm="1">
        <f t="array" ref="AH203">IF(SUMPRODUCT(--(NOT(ISERR(SEARCH({"File","Group","Logon","Schedule","User","Registry","Active","Application"},AC203)))))&gt;0,"1","0")</f>
        <v>0</v>
      </c>
      <c r="AI203" s="25">
        <f>IF(AH203="1",'TOP 10 TECHNIQUES'!C$17,0)</f>
        <v>0</v>
      </c>
      <c r="AJ203" s="25" t="str" cm="1">
        <f t="array" ref="AJ203">IF(SUMPRODUCT(--(NOT(ISERR(SEARCH({"Cloud","Cluster","Container","Image","Instance","Pod","Snapshot","Volume"},AC203)))))&gt;0,"1","0")</f>
        <v>0</v>
      </c>
      <c r="AK203" s="25">
        <f>IF(AJ203="1",'TOP 10 TECHNIQUES'!C$18,0)</f>
        <v>0</v>
      </c>
      <c r="AL203" s="25" t="str" cm="1">
        <f t="array" ref="AL203">IF(SUMPRODUCT(--(NOT(ISERR(SEARCH({"Drive","Firmware","Host","Kernel"},AC203)))))&gt;0,"1","0")</f>
        <v>0</v>
      </c>
      <c r="AM203" s="25">
        <f>IF(AL203="1",'TOP 10 TECHNIQUES'!C$19,0)</f>
        <v>0</v>
      </c>
      <c r="AN203" s="52">
        <v>1</v>
      </c>
      <c r="AO203" s="51">
        <v>1</v>
      </c>
      <c r="AP203" s="25">
        <f>parameters!$J$21*Table1[[#This Row],[TAT Utility]]+parameters!$J$22*Table1[[#This Row],[Count Utility]]</f>
        <v>0.12774714285714286</v>
      </c>
      <c r="AQ203" s="25">
        <f>(Table1[[#This Row],[Total Top Att&amp;ck Score ]]-parameters!$D$19)/(parameters!$D$20-parameters!$D$19)</f>
        <v>0.31471269841269844</v>
      </c>
      <c r="AR203" s="25">
        <f>IF(Table1[[#This Row],[TAT Utility (unclipped)]]&gt;1,1, IF(Table1[[#This Row],[TAT Utility (unclipped)]]&lt;0,0, Table1[[#This Row],[TAT Utility (unclipped)]]) )</f>
        <v>0.31471269841269844</v>
      </c>
      <c r="AS203" s="25">
        <f>(Table1[[#This Row],[Ransomware (Total '# of ATT&amp;CK Observations)]]-parameters!$D$21)/(parameters!$D$22-parameters!$D$21)</f>
        <v>4.7619047619047616E-2</v>
      </c>
      <c r="AT203" s="25">
        <f>IF(Table1[[#This Row],[Count Utility (unclipped)]]&gt;1,1, IF(Table1[[#This Row],[Count Utility (unclipped)]]&lt;0,0, Table1[[#This Row],[Count Utility (unclipped)]]) )</f>
        <v>4.7619047619047616E-2</v>
      </c>
      <c r="AU2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4" spans="1:47" ht="64" x14ac:dyDescent="0.2">
      <c r="A204" s="25">
        <f>parameters!$J$21*Table1[[#This Row],[TAT Utility]]+parameters!$J$22*Table1[[#This Row],[Count Utility]]</f>
        <v>4.4966666666666669E-2</v>
      </c>
      <c r="B204" s="25">
        <f t="shared" si="3"/>
        <v>0.44966666666666671</v>
      </c>
      <c r="C204" s="25" t="s">
        <v>897</v>
      </c>
      <c r="D204" s="25" t="s">
        <v>486</v>
      </c>
      <c r="E204" s="25" t="s">
        <v>898</v>
      </c>
      <c r="F204" s="51">
        <v>1</v>
      </c>
      <c r="G204" s="51">
        <v>1</v>
      </c>
      <c r="H204" s="25">
        <f>parameters!$J$10*Table1[[#This Row],[Before Utility]]+parameters!$J$11*Table1[[#This Row],[After Utility]]</f>
        <v>0.1</v>
      </c>
      <c r="I204">
        <f>(Table1[[#This Row],[Num. TID Before]]-parameters!$D$8)/(parameters!$D$9-parameters!$D$8)</f>
        <v>0.1</v>
      </c>
      <c r="J204">
        <f>IF(Table1[[#This Row],[Before Utility (unclipped)]]&gt;1,1, IF(Table1[[#This Row],[Before Utility (unclipped)]]&lt;0,0, Table1[[#This Row],[Before Utility (unclipped)]]))</f>
        <v>0.1</v>
      </c>
      <c r="K204">
        <f>(Table1[[#This Row],[Num. TID After]]-parameters!$D$10)/(parameters!$D$11-parameters!$D$10)</f>
        <v>0.1</v>
      </c>
      <c r="L204">
        <f>IF(Table1[[#This Row],[After Utility (unclipped)]]&gt;1,1, IF(Table1[[#This Row],[After Utility (unclipped)]]&lt;0,0, Table1[[#This Row],[After Utility (unclipped)]]))</f>
        <v>0.1</v>
      </c>
      <c r="M204" s="25">
        <v>0</v>
      </c>
      <c r="N204" s="51">
        <v>1</v>
      </c>
      <c r="O204" s="51">
        <v>10</v>
      </c>
      <c r="P204" s="51">
        <v>0</v>
      </c>
      <c r="Q204" s="51">
        <v>3</v>
      </c>
      <c r="R204" s="52" t="s">
        <v>899</v>
      </c>
      <c r="S204" s="51">
        <v>7</v>
      </c>
      <c r="T204" s="51" t="s">
        <v>900</v>
      </c>
      <c r="U204" s="51">
        <v>11</v>
      </c>
      <c r="V204" s="25">
        <f>parameters!$J$4*Table1[[#This Row],[Mitigations Utility]] + parameters!$J$5*Table1[[#This Row],[Detections Utility]]</f>
        <v>0.23809523809523808</v>
      </c>
      <c r="W204">
        <f>SUM(Table1[[#This Row],[Num. 800-53 (r5)]],Table1[[#This Row],[Num. CIS Controls]])</f>
        <v>18</v>
      </c>
      <c r="X204">
        <f>(Table1[[#This Row],[Total Mitigations]]-parameters!$D$2)/(parameters!$D$3-parameters!$D$2)</f>
        <v>0.32727272727272727</v>
      </c>
      <c r="Y204">
        <f>IF(Table1[[#This Row],[Mitigations Utility (unclipped)]]&gt;1,1, IF(Table1[[#This Row],[Mitigations Utility (unclipped)]]&lt;0,0, Table1[[#This Row],[Mitigations Utility (unclipped)]]) )</f>
        <v>0.32727272727272727</v>
      </c>
      <c r="Z204">
        <f>SUM(Table1[[#This Row],[Num. CAR]:[Num. Splunk]])</f>
        <v>14</v>
      </c>
      <c r="AA204">
        <f>(Table1[[#This Row],[Total Detections]]-parameters!$D$4)/(parameters!$D$5-parameters!$D$4)</f>
        <v>0.14000000000000001</v>
      </c>
      <c r="AB204">
        <f>IF(Table1[[#This Row],[Detections Utility (unclipped)]]&gt;1,1, IF(Table1[[#This Row],[Detections Utility (unclipped)]]&lt;0,0, Table1[[#This Row],[Detections Utility (unclipped)]]) )</f>
        <v>0.14000000000000001</v>
      </c>
      <c r="AC204" s="29" t="s">
        <v>901</v>
      </c>
      <c r="AD204" s="25" t="str" cm="1">
        <f t="array" ref="AD204">IF(SUMPRODUCT(--(NOT(ISERR(SEARCH({"Process","Command","Script","WMI","Module","Pipe","Service"},AC204)))))&gt;0,"1","0")</f>
        <v>1</v>
      </c>
      <c r="AE204" s="25">
        <f>IF(AD204="1",'TOP 10 TECHNIQUES'!C$15,0)</f>
        <v>0.19800000000000001</v>
      </c>
      <c r="AF204" s="25" t="str" cm="1">
        <f t="array" ref="AF204">IF(SUMPRODUCT(--(NOT(ISERR(SEARCH({"Network","Firewall"},AC204)))))&gt;0,"1","0")</f>
        <v>0</v>
      </c>
      <c r="AG204" s="25">
        <f>IF(AF204="1",'TOP 10 TECHNIQUES'!C$16,0)</f>
        <v>0</v>
      </c>
      <c r="AH204" s="25" t="str" cm="1">
        <f t="array" ref="AH204">IF(SUMPRODUCT(--(NOT(ISERR(SEARCH({"File","Group","Logon","Schedule","User","Registry","Active","Application"},AC204)))))&gt;0,"1","0")</f>
        <v>1</v>
      </c>
      <c r="AI204" s="25">
        <f>IF(AH204="1",'TOP 10 TECHNIQUES'!C$17,0)</f>
        <v>0.13200000000000001</v>
      </c>
      <c r="AJ204" s="25" t="str" cm="1">
        <f t="array" ref="AJ204">IF(SUMPRODUCT(--(NOT(ISERR(SEARCH({"Cloud","Cluster","Container","Image","Instance","Pod","Snapshot","Volume"},AC204)))))&gt;0,"1","0")</f>
        <v>0</v>
      </c>
      <c r="AK204" s="25">
        <f>IF(AJ204="1",'TOP 10 TECHNIQUES'!C$18,0)</f>
        <v>0</v>
      </c>
      <c r="AL204" s="25" t="str" cm="1">
        <f t="array" ref="AL204">IF(SUMPRODUCT(--(NOT(ISERR(SEARCH({"Drive","Firmware","Host","Kernel"},AC204)))))&gt;0,"1","0")</f>
        <v>0</v>
      </c>
      <c r="AM204" s="25">
        <f>IF(AL204="1",'TOP 10 TECHNIQUES'!C$19,0)</f>
        <v>0</v>
      </c>
      <c r="AN204" s="52">
        <v>0</v>
      </c>
      <c r="AO204" s="51">
        <v>0</v>
      </c>
      <c r="AP204" s="25">
        <f>parameters!$J$21*Table1[[#This Row],[TAT Utility]]+parameters!$J$22*Table1[[#This Row],[Count Utility]]</f>
        <v>4.4966666666666669E-2</v>
      </c>
      <c r="AQ204" s="25">
        <f>(Table1[[#This Row],[Total Top Att&amp;ck Score ]]-parameters!$D$19)/(parameters!$D$20-parameters!$D$19)</f>
        <v>0.1498888888888889</v>
      </c>
      <c r="AR204" s="25">
        <f>IF(Table1[[#This Row],[TAT Utility (unclipped)]]&gt;1,1, IF(Table1[[#This Row],[TAT Utility (unclipped)]]&lt;0,0, Table1[[#This Row],[TAT Utility (unclipped)]]) )</f>
        <v>0.1498888888888889</v>
      </c>
      <c r="AS204" s="25">
        <f>(Table1[[#This Row],[Ransomware (Total '# of ATT&amp;CK Observations)]]-parameters!$D$21)/(parameters!$D$22-parameters!$D$21)</f>
        <v>0</v>
      </c>
      <c r="AT204" s="25">
        <f>IF(Table1[[#This Row],[Count Utility (unclipped)]]&gt;1,1, IF(Table1[[#This Row],[Count Utility (unclipped)]]&lt;0,0, Table1[[#This Row],[Count Utility (unclipped)]]) )</f>
        <v>0</v>
      </c>
      <c r="AU2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5" spans="1:47" ht="48" x14ac:dyDescent="0.2">
      <c r="A205" s="25">
        <f>parameters!$J$21*Table1[[#This Row],[TAT Utility]]+parameters!$J$22*Table1[[#This Row],[Count Utility]]</f>
        <v>4.4333333333333343E-2</v>
      </c>
      <c r="B205" s="25">
        <f t="shared" si="3"/>
        <v>0.44333333333333341</v>
      </c>
      <c r="C205" s="25" t="s">
        <v>902</v>
      </c>
      <c r="D205" s="25" t="s">
        <v>109</v>
      </c>
      <c r="E205" s="25" t="s">
        <v>903</v>
      </c>
      <c r="F205" s="51">
        <v>1</v>
      </c>
      <c r="G205" s="51">
        <v>1</v>
      </c>
      <c r="H205" s="25">
        <f>parameters!$J$10*Table1[[#This Row],[Before Utility]]+parameters!$J$11*Table1[[#This Row],[After Utility]]</f>
        <v>0.1</v>
      </c>
      <c r="I205">
        <f>(Table1[[#This Row],[Num. TID Before]]-parameters!$D$8)/(parameters!$D$9-parameters!$D$8)</f>
        <v>0.1</v>
      </c>
      <c r="J205">
        <f>IF(Table1[[#This Row],[Before Utility (unclipped)]]&gt;1,1, IF(Table1[[#This Row],[Before Utility (unclipped)]]&lt;0,0, Table1[[#This Row],[Before Utility (unclipped)]]))</f>
        <v>0.1</v>
      </c>
      <c r="K205">
        <f>(Table1[[#This Row],[Num. TID After]]-parameters!$D$10)/(parameters!$D$11-parameters!$D$10)</f>
        <v>0.1</v>
      </c>
      <c r="L205">
        <f>IF(Table1[[#This Row],[After Utility (unclipped)]]&gt;1,1, IF(Table1[[#This Row],[After Utility (unclipped)]]&lt;0,0, Table1[[#This Row],[After Utility (unclipped)]]))</f>
        <v>0.1</v>
      </c>
      <c r="M205" s="25">
        <v>0</v>
      </c>
      <c r="N205" s="51">
        <v>0</v>
      </c>
      <c r="O205" s="51">
        <v>1</v>
      </c>
      <c r="P205" s="51">
        <v>0</v>
      </c>
      <c r="Q205" s="51">
        <v>0</v>
      </c>
      <c r="R205" s="52" t="s">
        <v>904</v>
      </c>
      <c r="S205" s="51">
        <v>15</v>
      </c>
      <c r="T205" s="51" t="s">
        <v>860</v>
      </c>
      <c r="U205" s="51">
        <v>9</v>
      </c>
      <c r="V205" s="25">
        <f>parameters!$J$4*Table1[[#This Row],[Mitigations Utility]] + parameters!$J$5*Table1[[#This Row],[Detections Utility]]</f>
        <v>0.23333333333333334</v>
      </c>
      <c r="W205">
        <f>SUM(Table1[[#This Row],[Num. 800-53 (r5)]],Table1[[#This Row],[Num. CIS Controls]])</f>
        <v>24</v>
      </c>
      <c r="X205">
        <f>(Table1[[#This Row],[Total Mitigations]]-parameters!$D$2)/(parameters!$D$3-parameters!$D$2)</f>
        <v>0.43636363636363634</v>
      </c>
      <c r="Y205">
        <f>IF(Table1[[#This Row],[Mitigations Utility (unclipped)]]&gt;1,1, IF(Table1[[#This Row],[Mitigations Utility (unclipped)]]&lt;0,0, Table1[[#This Row],[Mitigations Utility (unclipped)]]) )</f>
        <v>0.43636363636363634</v>
      </c>
      <c r="Z205">
        <f>SUM(Table1[[#This Row],[Num. CAR]:[Num. Splunk]])</f>
        <v>1</v>
      </c>
      <c r="AA205">
        <f>(Table1[[#This Row],[Total Detections]]-parameters!$D$4)/(parameters!$D$5-parameters!$D$4)</f>
        <v>0.01</v>
      </c>
      <c r="AB205">
        <f>IF(Table1[[#This Row],[Detections Utility (unclipped)]]&gt;1,1, IF(Table1[[#This Row],[Detections Utility (unclipped)]]&lt;0,0, Table1[[#This Row],[Detections Utility (unclipped)]]) )</f>
        <v>0.01</v>
      </c>
      <c r="AC205" s="29" t="s">
        <v>112</v>
      </c>
      <c r="AD205" s="25" t="str" cm="1">
        <f t="array" ref="AD205">IF(SUMPRODUCT(--(NOT(ISERR(SEARCH({"Process","Command","Script","WMI","Module","Pipe","Service"},AC205)))))&gt;0,"1","0")</f>
        <v>1</v>
      </c>
      <c r="AE205" s="25">
        <f>IF(AD205="1",'TOP 10 TECHNIQUES'!C$15,0)</f>
        <v>0.19800000000000001</v>
      </c>
      <c r="AF205" s="25" t="str" cm="1">
        <f t="array" ref="AF205">IF(SUMPRODUCT(--(NOT(ISERR(SEARCH({"Network","Firewall"},AC205)))))&gt;0,"1","0")</f>
        <v>0</v>
      </c>
      <c r="AG205" s="25">
        <f>IF(AF205="1",'TOP 10 TECHNIQUES'!C$16,0)</f>
        <v>0</v>
      </c>
      <c r="AH205" s="25" t="str" cm="1">
        <f t="array" ref="AH205">IF(SUMPRODUCT(--(NOT(ISERR(SEARCH({"File","Group","Logon","Schedule","User","Registry","Active","Application"},AC205)))))&gt;0,"1","0")</f>
        <v>1</v>
      </c>
      <c r="AI205" s="25">
        <f>IF(AH205="1",'TOP 10 TECHNIQUES'!C$17,0)</f>
        <v>0.13200000000000001</v>
      </c>
      <c r="AJ205" s="25" t="str" cm="1">
        <f t="array" ref="AJ205">IF(SUMPRODUCT(--(NOT(ISERR(SEARCH({"Cloud","Cluster","Container","Image","Instance","Pod","Snapshot","Volume"},AC205)))))&gt;0,"1","0")</f>
        <v>0</v>
      </c>
      <c r="AK205" s="25">
        <f>IF(AJ205="1",'TOP 10 TECHNIQUES'!C$18,0)</f>
        <v>0</v>
      </c>
      <c r="AL205" s="25" t="str" cm="1">
        <f t="array" ref="AL205">IF(SUMPRODUCT(--(NOT(ISERR(SEARCH({"Drive","Firmware","Host","Kernel"},AC205)))))&gt;0,"1","0")</f>
        <v>0</v>
      </c>
      <c r="AM205" s="25">
        <f>IF(AL205="1",'TOP 10 TECHNIQUES'!C$19,0)</f>
        <v>0</v>
      </c>
      <c r="AN205" s="59">
        <v>0</v>
      </c>
      <c r="AO205" s="51">
        <v>0</v>
      </c>
      <c r="AP205" s="25">
        <f>parameters!$J$21*Table1[[#This Row],[TAT Utility]]+parameters!$J$22*Table1[[#This Row],[Count Utility]]</f>
        <v>4.4333333333333343E-2</v>
      </c>
      <c r="AQ205" s="25">
        <f>(Table1[[#This Row],[Total Top Att&amp;ck Score ]]-parameters!$D$19)/(parameters!$D$20-parameters!$D$19)</f>
        <v>0.14777777777777781</v>
      </c>
      <c r="AR205" s="25">
        <f>IF(Table1[[#This Row],[TAT Utility (unclipped)]]&gt;1,1, IF(Table1[[#This Row],[TAT Utility (unclipped)]]&lt;0,0, Table1[[#This Row],[TAT Utility (unclipped)]]) )</f>
        <v>0.14777777777777781</v>
      </c>
      <c r="AS205" s="25">
        <f>(Table1[[#This Row],[Ransomware (Total '# of ATT&amp;CK Observations)]]-parameters!$D$21)/(parameters!$D$22-parameters!$D$21)</f>
        <v>0</v>
      </c>
      <c r="AT205" s="25">
        <f>IF(Table1[[#This Row],[Count Utility (unclipped)]]&gt;1,1, IF(Table1[[#This Row],[Count Utility (unclipped)]]&lt;0,0, Table1[[#This Row],[Count Utility (unclipped)]]) )</f>
        <v>0</v>
      </c>
      <c r="AU2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6" spans="1:47" x14ac:dyDescent="0.2">
      <c r="A206" s="25">
        <f>parameters!$J$21*Table1[[#This Row],[TAT Utility]]+parameters!$J$22*Table1[[#This Row],[Count Utility]]</f>
        <v>0.23719428571428575</v>
      </c>
      <c r="B206" s="25">
        <f t="shared" si="3"/>
        <v>0.37194285714285724</v>
      </c>
      <c r="C206" s="25" t="s">
        <v>905</v>
      </c>
      <c r="D206" s="25" t="s">
        <v>119</v>
      </c>
      <c r="E206" s="25" t="s">
        <v>906</v>
      </c>
      <c r="F206" s="51">
        <v>1</v>
      </c>
      <c r="G206" s="51">
        <v>1</v>
      </c>
      <c r="H206" s="25">
        <f>parameters!$J$10*Table1[[#This Row],[Before Utility]]+parameters!$J$11*Table1[[#This Row],[After Utility]]</f>
        <v>0.1</v>
      </c>
      <c r="I206">
        <f>(Table1[[#This Row],[Num. TID Before]]-parameters!$D$8)/(parameters!$D$9-parameters!$D$8)</f>
        <v>0.1</v>
      </c>
      <c r="J206">
        <f>IF(Table1[[#This Row],[Before Utility (unclipped)]]&gt;1,1, IF(Table1[[#This Row],[Before Utility (unclipped)]]&lt;0,0, Table1[[#This Row],[Before Utility (unclipped)]]))</f>
        <v>0.1</v>
      </c>
      <c r="K206">
        <f>(Table1[[#This Row],[Num. TID After]]-parameters!$D$10)/(parameters!$D$11-parameters!$D$10)</f>
        <v>0.1</v>
      </c>
      <c r="L206">
        <f>IF(Table1[[#This Row],[After Utility (unclipped)]]&gt;1,1, IF(Table1[[#This Row],[After Utility (unclipped)]]&lt;0,0, Table1[[#This Row],[After Utility (unclipped)]]))</f>
        <v>0.1</v>
      </c>
      <c r="M206" s="25">
        <v>0</v>
      </c>
      <c r="N206" s="51">
        <v>1</v>
      </c>
      <c r="O206" s="51">
        <v>8</v>
      </c>
      <c r="P206" s="51">
        <v>0</v>
      </c>
      <c r="Q206" s="51">
        <v>1</v>
      </c>
      <c r="R206" s="53" t="s">
        <v>120</v>
      </c>
      <c r="S206" s="51">
        <v>7</v>
      </c>
      <c r="T206" s="51" t="s">
        <v>121</v>
      </c>
      <c r="U206" s="51">
        <v>12</v>
      </c>
      <c r="V206" s="25">
        <f>parameters!$J$4*Table1[[#This Row],[Mitigations Utility]] + parameters!$J$5*Table1[[#This Row],[Detections Utility]]</f>
        <v>0.22857142857142859</v>
      </c>
      <c r="W206">
        <f>SUM(Table1[[#This Row],[Num. 800-53 (r5)]],Table1[[#This Row],[Num. CIS Controls]])</f>
        <v>19</v>
      </c>
      <c r="X206">
        <f>(Table1[[#This Row],[Total Mitigations]]-parameters!$D$2)/(parameters!$D$3-parameters!$D$2)</f>
        <v>0.34545454545454546</v>
      </c>
      <c r="Y206">
        <f>IF(Table1[[#This Row],[Mitigations Utility (unclipped)]]&gt;1,1, IF(Table1[[#This Row],[Mitigations Utility (unclipped)]]&lt;0,0, Table1[[#This Row],[Mitigations Utility (unclipped)]]) )</f>
        <v>0.34545454545454546</v>
      </c>
      <c r="Z206">
        <f>SUM(Table1[[#This Row],[Num. CAR]:[Num. Splunk]])</f>
        <v>10</v>
      </c>
      <c r="AA206">
        <f>(Table1[[#This Row],[Total Detections]]-parameters!$D$4)/(parameters!$D$5-parameters!$D$4)</f>
        <v>0.1</v>
      </c>
      <c r="AB206">
        <f>IF(Table1[[#This Row],[Detections Utility (unclipped)]]&gt;1,1, IF(Table1[[#This Row],[Detections Utility (unclipped)]]&lt;0,0, Table1[[#This Row],[Detections Utility (unclipped)]]) )</f>
        <v>0.1</v>
      </c>
      <c r="AC206" s="29" t="s">
        <v>648</v>
      </c>
      <c r="AD206" s="25" t="str" cm="1">
        <f t="array" ref="AD206">IF(SUMPRODUCT(--(NOT(ISERR(SEARCH({"Process","Command","Script","WMI","Module","Pipe","Service"},AC206)))))&gt;0,"1","0")</f>
        <v>0</v>
      </c>
      <c r="AE206" s="25">
        <f>IF(AD206="1",'TOP 10 TECHNIQUES'!C$15,0)</f>
        <v>0</v>
      </c>
      <c r="AF206" s="25" t="str" cm="1">
        <f t="array" ref="AF206">IF(SUMPRODUCT(--(NOT(ISERR(SEARCH({"Network","Firewall"},AC206)))))&gt;0,"1","0")</f>
        <v>0</v>
      </c>
      <c r="AG206" s="25">
        <f>IF(AF206="1",'TOP 10 TECHNIQUES'!C$16,0)</f>
        <v>0</v>
      </c>
      <c r="AH206" s="25" t="str" cm="1">
        <f t="array" ref="AH206">IF(SUMPRODUCT(--(NOT(ISERR(SEARCH({"File","Group","Logon","Schedule","User","Registry","Active","Application"},AC206)))))&gt;0,"1","0")</f>
        <v>1</v>
      </c>
      <c r="AI206" s="25">
        <f>IF(AH206="1",'TOP 10 TECHNIQUES'!C$17,0)</f>
        <v>0.13200000000000001</v>
      </c>
      <c r="AJ206" s="25" t="str" cm="1">
        <f t="array" ref="AJ206">IF(SUMPRODUCT(--(NOT(ISERR(SEARCH({"Cloud","Cluster","Container","Image","Instance","Pod","Snapshot","Volume"},AC206)))))&gt;0,"1","0")</f>
        <v>0</v>
      </c>
      <c r="AK206" s="25">
        <f>IF(AJ206="1",'TOP 10 TECHNIQUES'!C$18,0)</f>
        <v>0</v>
      </c>
      <c r="AL206" s="25" t="str" cm="1">
        <f t="array" ref="AL206">IF(SUMPRODUCT(--(NOT(ISERR(SEARCH({"Drive","Firmware","Host","Kernel"},AC206)))))&gt;0,"1","0")</f>
        <v>0</v>
      </c>
      <c r="AM206" s="25">
        <f>IF(AL206="1",'TOP 10 TECHNIQUES'!C$19,0)</f>
        <v>0</v>
      </c>
      <c r="AN206" s="58">
        <v>6</v>
      </c>
      <c r="AO206" s="51">
        <v>1</v>
      </c>
      <c r="AP206" s="25">
        <f>parameters!$J$21*Table1[[#This Row],[TAT Utility]]+parameters!$J$22*Table1[[#This Row],[Count Utility]]</f>
        <v>0.23719428571428575</v>
      </c>
      <c r="AQ206" s="25">
        <f>(Table1[[#This Row],[Total Top Att&amp;ck Score ]]-parameters!$D$19)/(parameters!$D$20-parameters!$D$19)</f>
        <v>0.12398095238095241</v>
      </c>
      <c r="AR206" s="25">
        <f>IF(Table1[[#This Row],[TAT Utility (unclipped)]]&gt;1,1, IF(Table1[[#This Row],[TAT Utility (unclipped)]]&lt;0,0, Table1[[#This Row],[TAT Utility (unclipped)]]) )</f>
        <v>0.12398095238095241</v>
      </c>
      <c r="AS206" s="25">
        <f>(Table1[[#This Row],[Ransomware (Total '# of ATT&amp;CK Observations)]]-parameters!$D$21)/(parameters!$D$22-parameters!$D$21)</f>
        <v>0.2857142857142857</v>
      </c>
      <c r="AT206" s="25">
        <f>IF(Table1[[#This Row],[Count Utility (unclipped)]]&gt;1,1, IF(Table1[[#This Row],[Count Utility (unclipped)]]&lt;0,0, Table1[[#This Row],[Count Utility (unclipped)]]) )</f>
        <v>0.2857142857142857</v>
      </c>
      <c r="AU2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7" spans="1:47" ht="48" x14ac:dyDescent="0.2">
      <c r="A207" s="25">
        <f>parameters!$J$21*Table1[[#This Row],[TAT Utility]]+parameters!$J$22*Table1[[#This Row],[Count Utility]]</f>
        <v>6.6190476190476188E-2</v>
      </c>
      <c r="B207" s="25">
        <f t="shared" si="3"/>
        <v>0.32857142857142863</v>
      </c>
      <c r="C207" s="25" t="s">
        <v>907</v>
      </c>
      <c r="D207" s="25" t="s">
        <v>401</v>
      </c>
      <c r="E207" s="25" t="s">
        <v>908</v>
      </c>
      <c r="F207" s="51">
        <v>1</v>
      </c>
      <c r="G207" s="51">
        <v>1</v>
      </c>
      <c r="H207" s="25">
        <f>parameters!$J$10*Table1[[#This Row],[Before Utility]]+parameters!$J$11*Table1[[#This Row],[After Utility]]</f>
        <v>0.1</v>
      </c>
      <c r="I207">
        <f>(Table1[[#This Row],[Num. TID Before]]-parameters!$D$8)/(parameters!$D$9-parameters!$D$8)</f>
        <v>0.1</v>
      </c>
      <c r="J207">
        <f>IF(Table1[[#This Row],[Before Utility (unclipped)]]&gt;1,1, IF(Table1[[#This Row],[Before Utility (unclipped)]]&lt;0,0, Table1[[#This Row],[Before Utility (unclipped)]]))</f>
        <v>0.1</v>
      </c>
      <c r="K207">
        <f>(Table1[[#This Row],[Num. TID After]]-parameters!$D$10)/(parameters!$D$11-parameters!$D$10)</f>
        <v>0.1</v>
      </c>
      <c r="L207">
        <f>IF(Table1[[#This Row],[After Utility (unclipped)]]&gt;1,1, IF(Table1[[#This Row],[After Utility (unclipped)]]&lt;0,0, Table1[[#This Row],[After Utility (unclipped)]]))</f>
        <v>0.1</v>
      </c>
      <c r="M207" s="25">
        <v>0</v>
      </c>
      <c r="N207" s="51">
        <v>0</v>
      </c>
      <c r="O207" s="51">
        <v>0</v>
      </c>
      <c r="P207" s="51">
        <v>4</v>
      </c>
      <c r="Q207" s="51">
        <v>0</v>
      </c>
      <c r="R207" s="52" t="s">
        <v>402</v>
      </c>
      <c r="S207" s="51">
        <v>14</v>
      </c>
      <c r="T207" s="52" t="s">
        <v>403</v>
      </c>
      <c r="U207" s="51">
        <v>8</v>
      </c>
      <c r="V207" s="25">
        <f>parameters!$J$4*Table1[[#This Row],[Mitigations Utility]] + parameters!$J$5*Table1[[#This Row],[Detections Utility]]</f>
        <v>0.22857142857142859</v>
      </c>
      <c r="W207">
        <f>SUM(Table1[[#This Row],[Num. 800-53 (r5)]],Table1[[#This Row],[Num. CIS Controls]])</f>
        <v>22</v>
      </c>
      <c r="X207">
        <f>(Table1[[#This Row],[Total Mitigations]]-parameters!$D$2)/(parameters!$D$3-parameters!$D$2)</f>
        <v>0.4</v>
      </c>
      <c r="Y207">
        <f>IF(Table1[[#This Row],[Mitigations Utility (unclipped)]]&gt;1,1, IF(Table1[[#This Row],[Mitigations Utility (unclipped)]]&lt;0,0, Table1[[#This Row],[Mitigations Utility (unclipped)]]) )</f>
        <v>0.4</v>
      </c>
      <c r="Z207">
        <f>SUM(Table1[[#This Row],[Num. CAR]:[Num. Splunk]])</f>
        <v>4</v>
      </c>
      <c r="AA207">
        <f>(Table1[[#This Row],[Total Detections]]-parameters!$D$4)/(parameters!$D$5-parameters!$D$4)</f>
        <v>0.04</v>
      </c>
      <c r="AB207">
        <f>IF(Table1[[#This Row],[Detections Utility (unclipped)]]&gt;1,1, IF(Table1[[#This Row],[Detections Utility (unclipped)]]&lt;0,0, Table1[[#This Row],[Detections Utility (unclipped)]]) )</f>
        <v>0.04</v>
      </c>
      <c r="AC207" s="29" t="s">
        <v>141</v>
      </c>
      <c r="AD207" s="25" t="str" cm="1">
        <f t="array" ref="AD207">IF(SUMPRODUCT(--(NOT(ISERR(SEARCH({"Process","Command","Script","WMI","Module","Pipe","Service"},AC207)))))&gt;0,"1","0")</f>
        <v>0</v>
      </c>
      <c r="AE207" s="25">
        <f>IF(AD207="1",'TOP 10 TECHNIQUES'!C$15,0)</f>
        <v>0</v>
      </c>
      <c r="AF207" s="25" t="str" cm="1">
        <f t="array" ref="AF207">IF(SUMPRODUCT(--(NOT(ISERR(SEARCH({"Network","Firewall"},AC207)))))&gt;0,"1","0")</f>
        <v>1</v>
      </c>
      <c r="AG207" s="25">
        <f>IF(AF207="1",'TOP 10 TECHNIQUES'!C$16,0)</f>
        <v>0</v>
      </c>
      <c r="AH207" s="25" t="str" cm="1">
        <f t="array" ref="AH207">IF(SUMPRODUCT(--(NOT(ISERR(SEARCH({"File","Group","Logon","Schedule","User","Registry","Active","Application"},AC207)))))&gt;0,"1","0")</f>
        <v>0</v>
      </c>
      <c r="AI207" s="25">
        <f>IF(AH207="1",'TOP 10 TECHNIQUES'!C$17,0)</f>
        <v>0</v>
      </c>
      <c r="AJ207" s="25" t="str" cm="1">
        <f t="array" ref="AJ207">IF(SUMPRODUCT(--(NOT(ISERR(SEARCH({"Cloud","Cluster","Container","Image","Instance","Pod","Snapshot","Volume"},AC207)))))&gt;0,"1","0")</f>
        <v>0</v>
      </c>
      <c r="AK207" s="25">
        <f>IF(AJ207="1",'TOP 10 TECHNIQUES'!C$18,0)</f>
        <v>0</v>
      </c>
      <c r="AL207" s="25" t="str" cm="1">
        <f t="array" ref="AL207">IF(SUMPRODUCT(--(NOT(ISERR(SEARCH({"Drive","Firmware","Host","Kernel"},AC207)))))&gt;0,"1","0")</f>
        <v>0</v>
      </c>
      <c r="AM207" s="25">
        <f>IF(AL207="1",'TOP 10 TECHNIQUES'!C$19,0)</f>
        <v>0</v>
      </c>
      <c r="AN207" s="52">
        <v>1</v>
      </c>
      <c r="AO207" s="51">
        <v>1</v>
      </c>
      <c r="AP207" s="25">
        <f>parameters!$J$21*Table1[[#This Row],[TAT Utility]]+parameters!$J$22*Table1[[#This Row],[Count Utility]]</f>
        <v>6.6190476190476188E-2</v>
      </c>
      <c r="AQ207" s="25">
        <f>(Table1[[#This Row],[Total Top Att&amp;ck Score ]]-parameters!$D$19)/(parameters!$D$20-parameters!$D$19)</f>
        <v>0.10952380952380954</v>
      </c>
      <c r="AR207" s="25">
        <f>IF(Table1[[#This Row],[TAT Utility (unclipped)]]&gt;1,1, IF(Table1[[#This Row],[TAT Utility (unclipped)]]&lt;0,0, Table1[[#This Row],[TAT Utility (unclipped)]]) )</f>
        <v>0.10952380952380954</v>
      </c>
      <c r="AS207" s="25">
        <f>(Table1[[#This Row],[Ransomware (Total '# of ATT&amp;CK Observations)]]-parameters!$D$21)/(parameters!$D$22-parameters!$D$21)</f>
        <v>4.7619047619047616E-2</v>
      </c>
      <c r="AT207" s="25">
        <f>IF(Table1[[#This Row],[Count Utility (unclipped)]]&gt;1,1, IF(Table1[[#This Row],[Count Utility (unclipped)]]&lt;0,0, Table1[[#This Row],[Count Utility (unclipped)]]) )</f>
        <v>4.7619047619047616E-2</v>
      </c>
      <c r="AU2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8" spans="1:47" ht="32" x14ac:dyDescent="0.2">
      <c r="A208" s="25">
        <f>parameters!$J$21*Table1[[#This Row],[TAT Utility]]+parameters!$J$22*Table1[[#This Row],[Count Utility]]</f>
        <v>3.2857142857142863E-2</v>
      </c>
      <c r="B208" s="25">
        <f t="shared" si="3"/>
        <v>0.32857142857142863</v>
      </c>
      <c r="C208" s="25" t="s">
        <v>909</v>
      </c>
      <c r="D208" s="25" t="s">
        <v>129</v>
      </c>
      <c r="E208" s="25" t="s">
        <v>910</v>
      </c>
      <c r="F208" s="51">
        <v>1</v>
      </c>
      <c r="G208" s="51">
        <v>1</v>
      </c>
      <c r="H208" s="25">
        <f>parameters!$J$10*Table1[[#This Row],[Before Utility]]+parameters!$J$11*Table1[[#This Row],[After Utility]]</f>
        <v>0.1</v>
      </c>
      <c r="I208">
        <f>(Table1[[#This Row],[Num. TID Before]]-parameters!$D$8)/(parameters!$D$9-parameters!$D$8)</f>
        <v>0.1</v>
      </c>
      <c r="J208">
        <f>IF(Table1[[#This Row],[Before Utility (unclipped)]]&gt;1,1, IF(Table1[[#This Row],[Before Utility (unclipped)]]&lt;0,0, Table1[[#This Row],[Before Utility (unclipped)]]))</f>
        <v>0.1</v>
      </c>
      <c r="K208">
        <f>(Table1[[#This Row],[Num. TID After]]-parameters!$D$10)/(parameters!$D$11-parameters!$D$10)</f>
        <v>0.1</v>
      </c>
      <c r="L208">
        <f>IF(Table1[[#This Row],[After Utility (unclipped)]]&gt;1,1, IF(Table1[[#This Row],[After Utility (unclipped)]]&lt;0,0, Table1[[#This Row],[After Utility (unclipped)]]))</f>
        <v>0.1</v>
      </c>
      <c r="M208" s="25">
        <v>0</v>
      </c>
      <c r="N208" s="51">
        <v>2</v>
      </c>
      <c r="O208" s="51">
        <v>1</v>
      </c>
      <c r="P208" s="51">
        <v>1</v>
      </c>
      <c r="Q208" s="51">
        <v>0</v>
      </c>
      <c r="R208" s="52" t="s">
        <v>911</v>
      </c>
      <c r="S208" s="51">
        <v>10</v>
      </c>
      <c r="T208" s="52" t="s">
        <v>912</v>
      </c>
      <c r="U208" s="51">
        <v>12</v>
      </c>
      <c r="V208" s="25">
        <f>parameters!$J$4*Table1[[#This Row],[Mitigations Utility]] + parameters!$J$5*Table1[[#This Row],[Detections Utility]]</f>
        <v>0.22857142857142859</v>
      </c>
      <c r="W208">
        <f>SUM(Table1[[#This Row],[Num. 800-53 (r5)]],Table1[[#This Row],[Num. CIS Controls]])</f>
        <v>22</v>
      </c>
      <c r="X208">
        <f>(Table1[[#This Row],[Total Mitigations]]-parameters!$D$2)/(parameters!$D$3-parameters!$D$2)</f>
        <v>0.4</v>
      </c>
      <c r="Y208">
        <f>IF(Table1[[#This Row],[Mitigations Utility (unclipped)]]&gt;1,1, IF(Table1[[#This Row],[Mitigations Utility (unclipped)]]&lt;0,0, Table1[[#This Row],[Mitigations Utility (unclipped)]]) )</f>
        <v>0.4</v>
      </c>
      <c r="Z208">
        <f>SUM(Table1[[#This Row],[Num. CAR]:[Num. Splunk]])</f>
        <v>4</v>
      </c>
      <c r="AA208">
        <f>(Table1[[#This Row],[Total Detections]]-parameters!$D$4)/(parameters!$D$5-parameters!$D$4)</f>
        <v>0.04</v>
      </c>
      <c r="AB208">
        <f>IF(Table1[[#This Row],[Detections Utility (unclipped)]]&gt;1,1, IF(Table1[[#This Row],[Detections Utility (unclipped)]]&lt;0,0, Table1[[#This Row],[Detections Utility (unclipped)]]) )</f>
        <v>0.04</v>
      </c>
      <c r="AC208" s="29" t="s">
        <v>913</v>
      </c>
      <c r="AD208" s="25" t="str" cm="1">
        <f t="array" ref="AD208">IF(SUMPRODUCT(--(NOT(ISERR(SEARCH({"Process","Command","Script","WMI","Module","Pipe","Service"},AC208)))))&gt;0,"1","0")</f>
        <v>0</v>
      </c>
      <c r="AE208" s="25">
        <f>IF(AD208="1",'TOP 10 TECHNIQUES'!C$15,0)</f>
        <v>0</v>
      </c>
      <c r="AF208" s="25" t="str" cm="1">
        <f t="array" ref="AF208">IF(SUMPRODUCT(--(NOT(ISERR(SEARCH({"Network","Firewall"},AC208)))))&gt;0,"1","0")</f>
        <v>0</v>
      </c>
      <c r="AG208" s="25">
        <f>IF(AF208="1",'TOP 10 TECHNIQUES'!C$16,0)</f>
        <v>0</v>
      </c>
      <c r="AH208" s="25" t="str" cm="1">
        <f t="array" ref="AH208">IF(SUMPRODUCT(--(NOT(ISERR(SEARCH({"File","Group","Logon","Schedule","User","Registry","Active","Application"},AC208)))))&gt;0,"1","0")</f>
        <v>0</v>
      </c>
      <c r="AI208" s="25">
        <f>IF(AH208="1",'TOP 10 TECHNIQUES'!C$17,0)</f>
        <v>0</v>
      </c>
      <c r="AJ208" s="25" t="str" cm="1">
        <f t="array" ref="AJ208">IF(SUMPRODUCT(--(NOT(ISERR(SEARCH({"Cloud","Cluster","Container","Image","Instance","Pod","Snapshot","Volume"},AC208)))))&gt;0,"1","0")</f>
        <v>0</v>
      </c>
      <c r="AK208" s="25">
        <f>IF(AJ208="1",'TOP 10 TECHNIQUES'!C$18,0)</f>
        <v>0</v>
      </c>
      <c r="AL208" s="25" t="str" cm="1">
        <f t="array" ref="AL208">IF(SUMPRODUCT(--(NOT(ISERR(SEARCH({"Drive","Firmware","Host","Kernel"},AC208)))))&gt;0,"1","0")</f>
        <v>0</v>
      </c>
      <c r="AM208" s="25">
        <f>IF(AL208="1",'TOP 10 TECHNIQUES'!C$19,0)</f>
        <v>0</v>
      </c>
      <c r="AN208" s="60">
        <v>0</v>
      </c>
      <c r="AO208" s="51">
        <v>0</v>
      </c>
      <c r="AP208" s="25">
        <f>parameters!$J$21*Table1[[#This Row],[TAT Utility]]+parameters!$J$22*Table1[[#This Row],[Count Utility]]</f>
        <v>3.2857142857142863E-2</v>
      </c>
      <c r="AQ208" s="25">
        <f>(Table1[[#This Row],[Total Top Att&amp;ck Score ]]-parameters!$D$19)/(parameters!$D$20-parameters!$D$19)</f>
        <v>0.10952380952380954</v>
      </c>
      <c r="AR208" s="25">
        <f>IF(Table1[[#This Row],[TAT Utility (unclipped)]]&gt;1,1, IF(Table1[[#This Row],[TAT Utility (unclipped)]]&lt;0,0, Table1[[#This Row],[TAT Utility (unclipped)]]) )</f>
        <v>0.10952380952380954</v>
      </c>
      <c r="AS208" s="25">
        <f>(Table1[[#This Row],[Ransomware (Total '# of ATT&amp;CK Observations)]]-parameters!$D$21)/(parameters!$D$22-parameters!$D$21)</f>
        <v>0</v>
      </c>
      <c r="AT208" s="25">
        <f>IF(Table1[[#This Row],[Count Utility (unclipped)]]&gt;1,1, IF(Table1[[#This Row],[Count Utility (unclipped)]]&lt;0,0, Table1[[#This Row],[Count Utility (unclipped)]]) )</f>
        <v>0</v>
      </c>
      <c r="AU2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9" spans="1:47" ht="32" x14ac:dyDescent="0.2">
      <c r="A209" s="25">
        <f>parameters!$J$21*Table1[[#This Row],[TAT Utility]]+parameters!$J$22*Table1[[#This Row],[Count Utility]]</f>
        <v>7.7033333333333329E-2</v>
      </c>
      <c r="B209" s="25">
        <f t="shared" si="3"/>
        <v>0.437</v>
      </c>
      <c r="C209" s="25" t="s">
        <v>914</v>
      </c>
      <c r="D209" s="25" t="s">
        <v>690</v>
      </c>
      <c r="E209" s="25" t="s">
        <v>915</v>
      </c>
      <c r="F209" s="51">
        <v>1</v>
      </c>
      <c r="G209" s="51">
        <v>1</v>
      </c>
      <c r="H209" s="25">
        <f>parameters!$J$10*Table1[[#This Row],[Before Utility]]+parameters!$J$11*Table1[[#This Row],[After Utility]]</f>
        <v>0.1</v>
      </c>
      <c r="I209">
        <f>(Table1[[#This Row],[Num. TID Before]]-parameters!$D$8)/(parameters!$D$9-parameters!$D$8)</f>
        <v>0.1</v>
      </c>
      <c r="J209">
        <f>IF(Table1[[#This Row],[Before Utility (unclipped)]]&gt;1,1, IF(Table1[[#This Row],[Before Utility (unclipped)]]&lt;0,0, Table1[[#This Row],[Before Utility (unclipped)]]))</f>
        <v>0.1</v>
      </c>
      <c r="K209">
        <f>(Table1[[#This Row],[Num. TID After]]-parameters!$D$10)/(parameters!$D$11-parameters!$D$10)</f>
        <v>0.1</v>
      </c>
      <c r="L209">
        <f>IF(Table1[[#This Row],[After Utility (unclipped)]]&gt;1,1, IF(Table1[[#This Row],[After Utility (unclipped)]]&lt;0,0, Table1[[#This Row],[After Utility (unclipped)]]))</f>
        <v>0.1</v>
      </c>
      <c r="M209" s="25">
        <v>0</v>
      </c>
      <c r="N209" s="51">
        <v>0</v>
      </c>
      <c r="O209" s="51">
        <v>0</v>
      </c>
      <c r="P209" s="51">
        <v>0</v>
      </c>
      <c r="Q209" s="51">
        <v>0</v>
      </c>
      <c r="R209" s="52" t="s">
        <v>916</v>
      </c>
      <c r="S209" s="51">
        <v>11</v>
      </c>
      <c r="T209" s="52" t="s">
        <v>917</v>
      </c>
      <c r="U209" s="51">
        <v>13</v>
      </c>
      <c r="V209" s="25">
        <f>parameters!$J$4*Table1[[#This Row],[Mitigations Utility]] + parameters!$J$5*Table1[[#This Row],[Detections Utility]]</f>
        <v>0.22857142857142856</v>
      </c>
      <c r="W209">
        <f>SUM(Table1[[#This Row],[Num. 800-53 (r5)]],Table1[[#This Row],[Num. CIS Controls]])</f>
        <v>24</v>
      </c>
      <c r="X209">
        <f>(Table1[[#This Row],[Total Mitigations]]-parameters!$D$2)/(parameters!$D$3-parameters!$D$2)</f>
        <v>0.43636363636363634</v>
      </c>
      <c r="Y209">
        <f>IF(Table1[[#This Row],[Mitigations Utility (unclipped)]]&gt;1,1, IF(Table1[[#This Row],[Mitigations Utility (unclipped)]]&lt;0,0, Table1[[#This Row],[Mitigations Utility (unclipped)]]) )</f>
        <v>0.43636363636363634</v>
      </c>
      <c r="Z209">
        <f>SUM(Table1[[#This Row],[Num. CAR]:[Num. Splunk]])</f>
        <v>0</v>
      </c>
      <c r="AA209">
        <f>(Table1[[#This Row],[Total Detections]]-parameters!$D$4)/(parameters!$D$5-parameters!$D$4)</f>
        <v>0</v>
      </c>
      <c r="AB209">
        <f>IF(Table1[[#This Row],[Detections Utility (unclipped)]]&gt;1,1, IF(Table1[[#This Row],[Detections Utility (unclipped)]]&lt;0,0, Table1[[#This Row],[Detections Utility (unclipped)]]) )</f>
        <v>0</v>
      </c>
      <c r="AC209" s="29" t="s">
        <v>918</v>
      </c>
      <c r="AD209" s="25" t="str" cm="1">
        <f t="array" ref="AD209">IF(SUMPRODUCT(--(NOT(ISERR(SEARCH({"Process","Command","Script","WMI","Module","Pipe","Service"},AC209)))))&gt;0,"1","0")</f>
        <v>1</v>
      </c>
      <c r="AE209" s="25">
        <f>IF(AD209="1",'TOP 10 TECHNIQUES'!C$15,0)</f>
        <v>0.19800000000000001</v>
      </c>
      <c r="AF209" s="25" t="str" cm="1">
        <f t="array" ref="AF209">IF(SUMPRODUCT(--(NOT(ISERR(SEARCH({"Network","Firewall"},AC209)))))&gt;0,"1","0")</f>
        <v>0</v>
      </c>
      <c r="AG209" s="25">
        <f>IF(AF209="1",'TOP 10 TECHNIQUES'!C$16,0)</f>
        <v>0</v>
      </c>
      <c r="AH209" s="25" t="str" cm="1">
        <f t="array" ref="AH209">IF(SUMPRODUCT(--(NOT(ISERR(SEARCH({"File","Group","Logon","Schedule","User","Registry","Active","Application"},AC209)))))&gt;0,"1","0")</f>
        <v>1</v>
      </c>
      <c r="AI209" s="25">
        <f>IF(AH209="1",'TOP 10 TECHNIQUES'!C$17,0)</f>
        <v>0.13200000000000001</v>
      </c>
      <c r="AJ209" s="25" t="str" cm="1">
        <f t="array" ref="AJ209">IF(SUMPRODUCT(--(NOT(ISERR(SEARCH({"Cloud","Cluster","Container","Image","Instance","Pod","Snapshot","Volume"},AC209)))))&gt;0,"1","0")</f>
        <v>0</v>
      </c>
      <c r="AK209" s="25">
        <f>IF(AJ209="1",'TOP 10 TECHNIQUES'!C$18,0)</f>
        <v>0</v>
      </c>
      <c r="AL209" s="25" t="str" cm="1">
        <f t="array" ref="AL209">IF(SUMPRODUCT(--(NOT(ISERR(SEARCH({"Drive","Firmware","Host","Kernel"},AC209)))))&gt;0,"1","0")</f>
        <v>0</v>
      </c>
      <c r="AM209" s="25">
        <f>IF(AL209="1",'TOP 10 TECHNIQUES'!C$19,0)</f>
        <v>0</v>
      </c>
      <c r="AN209" s="52">
        <v>1</v>
      </c>
      <c r="AO209" s="51">
        <v>1</v>
      </c>
      <c r="AP209" s="25">
        <f>parameters!$J$21*Table1[[#This Row],[TAT Utility]]+parameters!$J$22*Table1[[#This Row],[Count Utility]]</f>
        <v>7.7033333333333329E-2</v>
      </c>
      <c r="AQ209" s="25">
        <f>(Table1[[#This Row],[Total Top Att&amp;ck Score ]]-parameters!$D$19)/(parameters!$D$20-parameters!$D$19)</f>
        <v>0.14566666666666667</v>
      </c>
      <c r="AR209" s="25">
        <f>IF(Table1[[#This Row],[TAT Utility (unclipped)]]&gt;1,1, IF(Table1[[#This Row],[TAT Utility (unclipped)]]&lt;0,0, Table1[[#This Row],[TAT Utility (unclipped)]]) )</f>
        <v>0.14566666666666667</v>
      </c>
      <c r="AS209" s="25">
        <f>(Table1[[#This Row],[Ransomware (Total '# of ATT&amp;CK Observations)]]-parameters!$D$21)/(parameters!$D$22-parameters!$D$21)</f>
        <v>4.7619047619047616E-2</v>
      </c>
      <c r="AT209" s="25">
        <f>IF(Table1[[#This Row],[Count Utility (unclipped)]]&gt;1,1, IF(Table1[[#This Row],[Count Utility (unclipped)]]&lt;0,0, Table1[[#This Row],[Count Utility (unclipped)]]) )</f>
        <v>4.7619047619047616E-2</v>
      </c>
      <c r="AU2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0" spans="1:47" ht="48" x14ac:dyDescent="0.2">
      <c r="A210" s="25">
        <f>parameters!$J$21*Table1[[#This Row],[TAT Utility]]+parameters!$J$22*Table1[[#This Row],[Count Utility]]</f>
        <v>3.7194285714285721E-2</v>
      </c>
      <c r="B210" s="25">
        <f t="shared" si="3"/>
        <v>0.37194285714285719</v>
      </c>
      <c r="C210" s="25" t="s">
        <v>919</v>
      </c>
      <c r="D210" s="25" t="s">
        <v>202</v>
      </c>
      <c r="E210" s="25" t="s">
        <v>920</v>
      </c>
      <c r="F210" s="51">
        <v>1</v>
      </c>
      <c r="G210" s="51">
        <v>1</v>
      </c>
      <c r="H210" s="25">
        <f>parameters!$J$10*Table1[[#This Row],[Before Utility]]+parameters!$J$11*Table1[[#This Row],[After Utility]]</f>
        <v>0.1</v>
      </c>
      <c r="I210">
        <f>(Table1[[#This Row],[Num. TID Before]]-parameters!$D$8)/(parameters!$D$9-parameters!$D$8)</f>
        <v>0.1</v>
      </c>
      <c r="J210">
        <f>IF(Table1[[#This Row],[Before Utility (unclipped)]]&gt;1,1, IF(Table1[[#This Row],[Before Utility (unclipped)]]&lt;0,0, Table1[[#This Row],[Before Utility (unclipped)]]))</f>
        <v>0.1</v>
      </c>
      <c r="K210">
        <f>(Table1[[#This Row],[Num. TID After]]-parameters!$D$10)/(parameters!$D$11-parameters!$D$10)</f>
        <v>0.1</v>
      </c>
      <c r="L210">
        <f>IF(Table1[[#This Row],[After Utility (unclipped)]]&gt;1,1, IF(Table1[[#This Row],[After Utility (unclipped)]]&lt;0,0, Table1[[#This Row],[After Utility (unclipped)]]))</f>
        <v>0.1</v>
      </c>
      <c r="M210" s="25">
        <v>0</v>
      </c>
      <c r="N210" s="51">
        <v>0</v>
      </c>
      <c r="O210" s="51">
        <v>0</v>
      </c>
      <c r="P210" s="51">
        <v>2</v>
      </c>
      <c r="Q210" s="51">
        <v>0</v>
      </c>
      <c r="R210" s="52" t="s">
        <v>921</v>
      </c>
      <c r="S210" s="51">
        <v>8</v>
      </c>
      <c r="T210" s="52" t="s">
        <v>922</v>
      </c>
      <c r="U210" s="51">
        <v>15</v>
      </c>
      <c r="V210" s="25">
        <f>parameters!$J$4*Table1[[#This Row],[Mitigations Utility]] + parameters!$J$5*Table1[[#This Row],[Detections Utility]]</f>
        <v>0.22857142857142856</v>
      </c>
      <c r="W210">
        <f>SUM(Table1[[#This Row],[Num. 800-53 (r5)]],Table1[[#This Row],[Num. CIS Controls]])</f>
        <v>23</v>
      </c>
      <c r="X210">
        <f>(Table1[[#This Row],[Total Mitigations]]-parameters!$D$2)/(parameters!$D$3-parameters!$D$2)</f>
        <v>0.41818181818181815</v>
      </c>
      <c r="Y210">
        <f>IF(Table1[[#This Row],[Mitigations Utility (unclipped)]]&gt;1,1, IF(Table1[[#This Row],[Mitigations Utility (unclipped)]]&lt;0,0, Table1[[#This Row],[Mitigations Utility (unclipped)]]) )</f>
        <v>0.41818181818181815</v>
      </c>
      <c r="Z210">
        <f>SUM(Table1[[#This Row],[Num. CAR]:[Num. Splunk]])</f>
        <v>2</v>
      </c>
      <c r="AA210">
        <f>(Table1[[#This Row],[Total Detections]]-parameters!$D$4)/(parameters!$D$5-parameters!$D$4)</f>
        <v>0.02</v>
      </c>
      <c r="AB210">
        <f>IF(Table1[[#This Row],[Detections Utility (unclipped)]]&gt;1,1, IF(Table1[[#This Row],[Detections Utility (unclipped)]]&lt;0,0, Table1[[#This Row],[Detections Utility (unclipped)]]) )</f>
        <v>0.02</v>
      </c>
      <c r="AC210" s="29" t="s">
        <v>923</v>
      </c>
      <c r="AD210" s="25" t="str" cm="1">
        <f t="array" ref="AD210">IF(SUMPRODUCT(--(NOT(ISERR(SEARCH({"Process","Command","Script","WMI","Module","Pipe","Service"},AC210)))))&gt;0,"1","0")</f>
        <v>0</v>
      </c>
      <c r="AE210" s="25">
        <f>IF(AD210="1",'TOP 10 TECHNIQUES'!C$15,0)</f>
        <v>0</v>
      </c>
      <c r="AF210" s="25" t="str" cm="1">
        <f t="array" ref="AF210">IF(SUMPRODUCT(--(NOT(ISERR(SEARCH({"Network","Firewall"},AC210)))))&gt;0,"1","0")</f>
        <v>0</v>
      </c>
      <c r="AG210" s="25">
        <f>IF(AF210="1",'TOP 10 TECHNIQUES'!C$16,0)</f>
        <v>0</v>
      </c>
      <c r="AH210" s="25" t="str" cm="1">
        <f t="array" ref="AH210">IF(SUMPRODUCT(--(NOT(ISERR(SEARCH({"File","Group","Logon","Schedule","User","Registry","Active","Application"},AC210)))))&gt;0,"1","0")</f>
        <v>1</v>
      </c>
      <c r="AI210" s="25">
        <f>IF(AH210="1",'TOP 10 TECHNIQUES'!C$17,0)</f>
        <v>0.13200000000000001</v>
      </c>
      <c r="AJ210" s="25" t="str" cm="1">
        <f t="array" ref="AJ210">IF(SUMPRODUCT(--(NOT(ISERR(SEARCH({"Cloud","Cluster","Container","Image","Instance","Pod","Snapshot","Volume"},AC210)))))&gt;0,"1","0")</f>
        <v>0</v>
      </c>
      <c r="AK210" s="25">
        <f>IF(AJ210="1",'TOP 10 TECHNIQUES'!C$18,0)</f>
        <v>0</v>
      </c>
      <c r="AL210" s="25" t="str" cm="1">
        <f t="array" ref="AL210">IF(SUMPRODUCT(--(NOT(ISERR(SEARCH({"Drive","Firmware","Host","Kernel"},AC210)))))&gt;0,"1","0")</f>
        <v>0</v>
      </c>
      <c r="AM210" s="25">
        <f>IF(AL210="1",'TOP 10 TECHNIQUES'!C$19,0)</f>
        <v>0</v>
      </c>
      <c r="AN210" s="60">
        <v>0</v>
      </c>
      <c r="AO210" s="51">
        <v>0</v>
      </c>
      <c r="AP210" s="25">
        <f>parameters!$J$21*Table1[[#This Row],[TAT Utility]]+parameters!$J$22*Table1[[#This Row],[Count Utility]]</f>
        <v>3.7194285714285721E-2</v>
      </c>
      <c r="AQ210" s="25">
        <f>(Table1[[#This Row],[Total Top Att&amp;ck Score ]]-parameters!$D$19)/(parameters!$D$20-parameters!$D$19)</f>
        <v>0.1239809523809524</v>
      </c>
      <c r="AR210" s="25">
        <f>IF(Table1[[#This Row],[TAT Utility (unclipped)]]&gt;1,1, IF(Table1[[#This Row],[TAT Utility (unclipped)]]&lt;0,0, Table1[[#This Row],[TAT Utility (unclipped)]]) )</f>
        <v>0.1239809523809524</v>
      </c>
      <c r="AS210" s="25">
        <f>(Table1[[#This Row],[Ransomware (Total '# of ATT&amp;CK Observations)]]-parameters!$D$21)/(parameters!$D$22-parameters!$D$21)</f>
        <v>0</v>
      </c>
      <c r="AT210" s="25">
        <f>IF(Table1[[#This Row],[Count Utility (unclipped)]]&gt;1,1, IF(Table1[[#This Row],[Count Utility (unclipped)]]&lt;0,0, Table1[[#This Row],[Count Utility (unclipped)]]) )</f>
        <v>0</v>
      </c>
      <c r="AU2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1" spans="1:47" ht="48" x14ac:dyDescent="0.2">
      <c r="A211" s="25">
        <f>parameters!$J$21*Table1[[#This Row],[TAT Utility]]+parameters!$J$22*Table1[[#This Row],[Count Utility]]</f>
        <v>3.705E-2</v>
      </c>
      <c r="B211" s="25">
        <f t="shared" si="3"/>
        <v>0.37050000000000005</v>
      </c>
      <c r="C211" s="25" t="s">
        <v>924</v>
      </c>
      <c r="D211" s="25" t="s">
        <v>464</v>
      </c>
      <c r="E211" s="25" t="s">
        <v>925</v>
      </c>
      <c r="F211" s="51">
        <v>1</v>
      </c>
      <c r="G211" s="51">
        <v>0</v>
      </c>
      <c r="H211" s="25">
        <f>parameters!$J$10*Table1[[#This Row],[Before Utility]]+parameters!$J$11*Table1[[#This Row],[After Utility]]</f>
        <v>0.05</v>
      </c>
      <c r="I211">
        <f>(Table1[[#This Row],[Num. TID Before]]-parameters!$D$8)/(parameters!$D$9-parameters!$D$8)</f>
        <v>0.1</v>
      </c>
      <c r="J211">
        <f>IF(Table1[[#This Row],[Before Utility (unclipped)]]&gt;1,1, IF(Table1[[#This Row],[Before Utility (unclipped)]]&lt;0,0, Table1[[#This Row],[Before Utility (unclipped)]]))</f>
        <v>0.1</v>
      </c>
      <c r="K211">
        <f>(Table1[[#This Row],[Num. TID After]]-parameters!$D$10)/(parameters!$D$11-parameters!$D$10)</f>
        <v>0</v>
      </c>
      <c r="L211">
        <f>IF(Table1[[#This Row],[After Utility (unclipped)]]&gt;1,1, IF(Table1[[#This Row],[After Utility (unclipped)]]&lt;0,0, Table1[[#This Row],[After Utility (unclipped)]]))</f>
        <v>0</v>
      </c>
      <c r="M211" s="25">
        <v>0</v>
      </c>
      <c r="N211" s="51">
        <v>0</v>
      </c>
      <c r="O211" s="51">
        <v>0</v>
      </c>
      <c r="P211" s="51">
        <v>0</v>
      </c>
      <c r="Q211" s="51">
        <v>0</v>
      </c>
      <c r="R211" s="52" t="s">
        <v>926</v>
      </c>
      <c r="S211" s="51">
        <v>12</v>
      </c>
      <c r="T211" s="52" t="s">
        <v>927</v>
      </c>
      <c r="U211" s="51">
        <v>12</v>
      </c>
      <c r="V211" s="25">
        <f>parameters!$J$4*Table1[[#This Row],[Mitigations Utility]] + parameters!$J$5*Table1[[#This Row],[Detections Utility]]</f>
        <v>0.22857142857142856</v>
      </c>
      <c r="W211">
        <f>SUM(Table1[[#This Row],[Num. 800-53 (r5)]],Table1[[#This Row],[Num. CIS Controls]])</f>
        <v>24</v>
      </c>
      <c r="X211">
        <f>(Table1[[#This Row],[Total Mitigations]]-parameters!$D$2)/(parameters!$D$3-parameters!$D$2)</f>
        <v>0.43636363636363634</v>
      </c>
      <c r="Y211">
        <f>IF(Table1[[#This Row],[Mitigations Utility (unclipped)]]&gt;1,1, IF(Table1[[#This Row],[Mitigations Utility (unclipped)]]&lt;0,0, Table1[[#This Row],[Mitigations Utility (unclipped)]]) )</f>
        <v>0.43636363636363634</v>
      </c>
      <c r="Z211">
        <f>SUM(Table1[[#This Row],[Num. CAR]:[Num. Splunk]])</f>
        <v>0</v>
      </c>
      <c r="AA211">
        <f>(Table1[[#This Row],[Total Detections]]-parameters!$D$4)/(parameters!$D$5-parameters!$D$4)</f>
        <v>0</v>
      </c>
      <c r="AB211">
        <f>IF(Table1[[#This Row],[Detections Utility (unclipped)]]&gt;1,1, IF(Table1[[#This Row],[Detections Utility (unclipped)]]&lt;0,0, Table1[[#This Row],[Detections Utility (unclipped)]]) )</f>
        <v>0</v>
      </c>
      <c r="AC211" s="29" t="s">
        <v>928</v>
      </c>
      <c r="AD211" s="25" t="str" cm="1">
        <f t="array" ref="AD211">IF(SUMPRODUCT(--(NOT(ISERR(SEARCH({"Process","Command","Script","WMI","Module","Pipe","Service"},AC211)))))&gt;0,"1","0")</f>
        <v>1</v>
      </c>
      <c r="AE211" s="25">
        <f>IF(AD211="1",'TOP 10 TECHNIQUES'!C$15,0)</f>
        <v>0.19800000000000001</v>
      </c>
      <c r="AF211" s="25" t="str" cm="1">
        <f t="array" ref="AF211">IF(SUMPRODUCT(--(NOT(ISERR(SEARCH({"Network","Firewall"},AC211)))))&gt;0,"1","0")</f>
        <v>0</v>
      </c>
      <c r="AG211" s="25">
        <f>IF(AF211="1",'TOP 10 TECHNIQUES'!C$16,0)</f>
        <v>0</v>
      </c>
      <c r="AH211" s="25" t="str" cm="1">
        <f t="array" ref="AH211">IF(SUMPRODUCT(--(NOT(ISERR(SEARCH({"File","Group","Logon","Schedule","User","Registry","Active","Application"},AC211)))))&gt;0,"1","0")</f>
        <v>1</v>
      </c>
      <c r="AI211" s="25">
        <f>IF(AH211="1",'TOP 10 TECHNIQUES'!C$17,0)</f>
        <v>0.13200000000000001</v>
      </c>
      <c r="AJ211" s="25" t="str" cm="1">
        <f t="array" ref="AJ211">IF(SUMPRODUCT(--(NOT(ISERR(SEARCH({"Cloud","Cluster","Container","Image","Instance","Pod","Snapshot","Volume"},AC211)))))&gt;0,"1","0")</f>
        <v>0</v>
      </c>
      <c r="AK211" s="25">
        <f>IF(AJ211="1",'TOP 10 TECHNIQUES'!C$18,0)</f>
        <v>0</v>
      </c>
      <c r="AL211" s="25" t="str" cm="1">
        <f t="array" ref="AL211">IF(SUMPRODUCT(--(NOT(ISERR(SEARCH({"Drive","Firmware","Host","Kernel"},AC211)))))&gt;0,"1","0")</f>
        <v>0</v>
      </c>
      <c r="AM211" s="25">
        <f>IF(AL211="1",'TOP 10 TECHNIQUES'!C$19,0)</f>
        <v>0</v>
      </c>
      <c r="AN211" s="60">
        <v>0</v>
      </c>
      <c r="AO211" s="51">
        <v>0</v>
      </c>
      <c r="AP211" s="25">
        <f>parameters!$J$21*Table1[[#This Row],[TAT Utility]]+parameters!$J$22*Table1[[#This Row],[Count Utility]]</f>
        <v>3.705E-2</v>
      </c>
      <c r="AQ211" s="25">
        <f>(Table1[[#This Row],[Total Top Att&amp;ck Score ]]-parameters!$D$19)/(parameters!$D$20-parameters!$D$19)</f>
        <v>0.12350000000000001</v>
      </c>
      <c r="AR211" s="25">
        <f>IF(Table1[[#This Row],[TAT Utility (unclipped)]]&gt;1,1, IF(Table1[[#This Row],[TAT Utility (unclipped)]]&lt;0,0, Table1[[#This Row],[TAT Utility (unclipped)]]) )</f>
        <v>0.12350000000000001</v>
      </c>
      <c r="AS211" s="25">
        <f>(Table1[[#This Row],[Ransomware (Total '# of ATT&amp;CK Observations)]]-parameters!$D$21)/(parameters!$D$22-parameters!$D$21)</f>
        <v>0</v>
      </c>
      <c r="AT211" s="25">
        <f>IF(Table1[[#This Row],[Count Utility (unclipped)]]&gt;1,1, IF(Table1[[#This Row],[Count Utility (unclipped)]]&lt;0,0, Table1[[#This Row],[Count Utility (unclipped)]]) )</f>
        <v>0</v>
      </c>
      <c r="AU2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2" spans="1:47" ht="64" x14ac:dyDescent="0.2">
      <c r="A212" s="25">
        <f>parameters!$J$21*Table1[[#This Row],[TAT Utility]]+parameters!$J$22*Table1[[#This Row],[Count Utility]]</f>
        <v>8.2811428571428591E-2</v>
      </c>
      <c r="B212" s="25">
        <f t="shared" si="3"/>
        <v>0.49478095238095249</v>
      </c>
      <c r="C212" s="25" t="s">
        <v>929</v>
      </c>
      <c r="D212" s="25" t="s">
        <v>401</v>
      </c>
      <c r="E212" s="25" t="s">
        <v>930</v>
      </c>
      <c r="F212" s="51">
        <v>1</v>
      </c>
      <c r="G212" s="51">
        <v>1</v>
      </c>
      <c r="H212" s="25">
        <f>parameters!$J$10*Table1[[#This Row],[Before Utility]]+parameters!$J$11*Table1[[#This Row],[After Utility]]</f>
        <v>0.1</v>
      </c>
      <c r="I212">
        <f>(Table1[[#This Row],[Num. TID Before]]-parameters!$D$8)/(parameters!$D$9-parameters!$D$8)</f>
        <v>0.1</v>
      </c>
      <c r="J212">
        <f>IF(Table1[[#This Row],[Before Utility (unclipped)]]&gt;1,1, IF(Table1[[#This Row],[Before Utility (unclipped)]]&lt;0,0, Table1[[#This Row],[Before Utility (unclipped)]]))</f>
        <v>0.1</v>
      </c>
      <c r="K212">
        <f>(Table1[[#This Row],[Num. TID After]]-parameters!$D$10)/(parameters!$D$11-parameters!$D$10)</f>
        <v>0.1</v>
      </c>
      <c r="L212">
        <f>IF(Table1[[#This Row],[After Utility (unclipped)]]&gt;1,1, IF(Table1[[#This Row],[After Utility (unclipped)]]&lt;0,0, Table1[[#This Row],[After Utility (unclipped)]]))</f>
        <v>0.1</v>
      </c>
      <c r="M212" s="25">
        <v>0</v>
      </c>
      <c r="N212" s="51">
        <v>0</v>
      </c>
      <c r="O212" s="51">
        <v>1</v>
      </c>
      <c r="P212" s="51">
        <v>0</v>
      </c>
      <c r="Q212" s="51">
        <v>2</v>
      </c>
      <c r="R212" s="52" t="s">
        <v>402</v>
      </c>
      <c r="S212" s="51">
        <v>14</v>
      </c>
      <c r="T212" s="51" t="s">
        <v>403</v>
      </c>
      <c r="U212" s="51">
        <v>8</v>
      </c>
      <c r="V212" s="25">
        <f>parameters!$J$4*Table1[[#This Row],[Mitigations Utility]] + parameters!$J$5*Table1[[#This Row],[Detections Utility]]</f>
        <v>0.22380952380952385</v>
      </c>
      <c r="W212">
        <f>SUM(Table1[[#This Row],[Num. 800-53 (r5)]],Table1[[#This Row],[Num. CIS Controls]])</f>
        <v>22</v>
      </c>
      <c r="X212">
        <f>(Table1[[#This Row],[Total Mitigations]]-parameters!$D$2)/(parameters!$D$3-parameters!$D$2)</f>
        <v>0.4</v>
      </c>
      <c r="Y212">
        <f>IF(Table1[[#This Row],[Mitigations Utility (unclipped)]]&gt;1,1, IF(Table1[[#This Row],[Mitigations Utility (unclipped)]]&lt;0,0, Table1[[#This Row],[Mitigations Utility (unclipped)]]) )</f>
        <v>0.4</v>
      </c>
      <c r="Z212">
        <f>SUM(Table1[[#This Row],[Num. CAR]:[Num. Splunk]])</f>
        <v>3</v>
      </c>
      <c r="AA212">
        <f>(Table1[[#This Row],[Total Detections]]-parameters!$D$4)/(parameters!$D$5-parameters!$D$4)</f>
        <v>0.03</v>
      </c>
      <c r="AB212">
        <f>IF(Table1[[#This Row],[Detections Utility (unclipped)]]&gt;1,1, IF(Table1[[#This Row],[Detections Utility (unclipped)]]&lt;0,0, Table1[[#This Row],[Detections Utility (unclipped)]]) )</f>
        <v>0.03</v>
      </c>
      <c r="AC212" s="29" t="s">
        <v>931</v>
      </c>
      <c r="AD212" s="25" t="str" cm="1">
        <f t="array" ref="AD212">IF(SUMPRODUCT(--(NOT(ISERR(SEARCH({"Process","Command","Script","WMI","Module","Pipe","Service"},AC212)))))&gt;0,"1","0")</f>
        <v>1</v>
      </c>
      <c r="AE212" s="25">
        <f>IF(AD212="1",'TOP 10 TECHNIQUES'!C$15,0)</f>
        <v>0.19800000000000001</v>
      </c>
      <c r="AF212" s="25" t="str" cm="1">
        <f t="array" ref="AF212">IF(SUMPRODUCT(--(NOT(ISERR(SEARCH({"Network","Firewall"},AC212)))))&gt;0,"1","0")</f>
        <v>0</v>
      </c>
      <c r="AG212" s="25">
        <f>IF(AF212="1",'TOP 10 TECHNIQUES'!C$16,0)</f>
        <v>0</v>
      </c>
      <c r="AH212" s="25" t="str" cm="1">
        <f t="array" ref="AH212">IF(SUMPRODUCT(--(NOT(ISERR(SEARCH({"File","Group","Logon","Schedule","User","Registry","Active","Application"},AC212)))))&gt;0,"1","0")</f>
        <v>1</v>
      </c>
      <c r="AI212" s="25">
        <f>IF(AH212="1",'TOP 10 TECHNIQUES'!C$17,0)</f>
        <v>0.13200000000000001</v>
      </c>
      <c r="AJ212" s="25" t="str" cm="1">
        <f t="array" ref="AJ212">IF(SUMPRODUCT(--(NOT(ISERR(SEARCH({"Cloud","Cluster","Container","Image","Instance","Pod","Snapshot","Volume"},AC212)))))&gt;0,"1","0")</f>
        <v>1</v>
      </c>
      <c r="AK212" s="25">
        <f>IF(AJ212="1",'TOP 10 TECHNIQUES'!C$18,0)</f>
        <v>0.19800000000000001</v>
      </c>
      <c r="AL212" s="25" t="str" cm="1">
        <f t="array" ref="AL212">IF(SUMPRODUCT(--(NOT(ISERR(SEARCH({"Drive","Firmware","Host","Kernel"},AC212)))))&gt;0,"1","0")</f>
        <v>0</v>
      </c>
      <c r="AM212" s="25">
        <f>IF(AL212="1",'TOP 10 TECHNIQUES'!C$19,0)</f>
        <v>0</v>
      </c>
      <c r="AN212" s="60">
        <v>1</v>
      </c>
      <c r="AO212" s="51">
        <v>1</v>
      </c>
      <c r="AP212" s="25">
        <f>parameters!$J$21*Table1[[#This Row],[TAT Utility]]+parameters!$J$22*Table1[[#This Row],[Count Utility]]</f>
        <v>8.2811428571428591E-2</v>
      </c>
      <c r="AQ212" s="25">
        <f>(Table1[[#This Row],[Total Top Att&amp;ck Score ]]-parameters!$D$19)/(parameters!$D$20-parameters!$D$19)</f>
        <v>0.16492698412698417</v>
      </c>
      <c r="AR212" s="25">
        <f>IF(Table1[[#This Row],[TAT Utility (unclipped)]]&gt;1,1, IF(Table1[[#This Row],[TAT Utility (unclipped)]]&lt;0,0, Table1[[#This Row],[TAT Utility (unclipped)]]) )</f>
        <v>0.16492698412698417</v>
      </c>
      <c r="AS212" s="25">
        <f>(Table1[[#This Row],[Ransomware (Total '# of ATT&amp;CK Observations)]]-parameters!$D$21)/(parameters!$D$22-parameters!$D$21)</f>
        <v>4.7619047619047616E-2</v>
      </c>
      <c r="AT212" s="25">
        <f>IF(Table1[[#This Row],[Count Utility (unclipped)]]&gt;1,1, IF(Table1[[#This Row],[Count Utility (unclipped)]]&lt;0,0, Table1[[#This Row],[Count Utility (unclipped)]]) )</f>
        <v>4.7619047619047616E-2</v>
      </c>
      <c r="AU2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3" spans="1:47" x14ac:dyDescent="0.2">
      <c r="A213" s="25">
        <f>parameters!$J$21*Table1[[#This Row],[TAT Utility]]+parameters!$J$22*Table1[[#This Row],[Count Utility]]</f>
        <v>0.2721257142857143</v>
      </c>
      <c r="B213" s="25">
        <f t="shared" si="3"/>
        <v>0.38792380952380945</v>
      </c>
      <c r="C213" s="25" t="s">
        <v>932</v>
      </c>
      <c r="D213" s="25" t="s">
        <v>88</v>
      </c>
      <c r="E213" s="25" t="s">
        <v>933</v>
      </c>
      <c r="F213" s="51">
        <v>1</v>
      </c>
      <c r="G213" s="51">
        <v>1</v>
      </c>
      <c r="H213" s="25">
        <f>parameters!$J$10*Table1[[#This Row],[Before Utility]]+parameters!$J$11*Table1[[#This Row],[After Utility]]</f>
        <v>0.1</v>
      </c>
      <c r="I213">
        <f>(Table1[[#This Row],[Num. TID Before]]-parameters!$D$8)/(parameters!$D$9-parameters!$D$8)</f>
        <v>0.1</v>
      </c>
      <c r="J213">
        <f>IF(Table1[[#This Row],[Before Utility (unclipped)]]&gt;1,1, IF(Table1[[#This Row],[Before Utility (unclipped)]]&lt;0,0, Table1[[#This Row],[Before Utility (unclipped)]]))</f>
        <v>0.1</v>
      </c>
      <c r="K213">
        <f>(Table1[[#This Row],[Num. TID After]]-parameters!$D$10)/(parameters!$D$11-parameters!$D$10)</f>
        <v>0.1</v>
      </c>
      <c r="L213">
        <f>IF(Table1[[#This Row],[After Utility (unclipped)]]&gt;1,1, IF(Table1[[#This Row],[After Utility (unclipped)]]&lt;0,0, Table1[[#This Row],[After Utility (unclipped)]]))</f>
        <v>0.1</v>
      </c>
      <c r="M213" s="25">
        <v>0</v>
      </c>
      <c r="N213" s="51">
        <v>2</v>
      </c>
      <c r="O213" s="51">
        <v>15</v>
      </c>
      <c r="P213" s="51">
        <v>0</v>
      </c>
      <c r="Q213" s="51">
        <v>4</v>
      </c>
      <c r="R213" s="52" t="s">
        <v>318</v>
      </c>
      <c r="S213" s="51">
        <v>2</v>
      </c>
      <c r="T213" s="51" t="s">
        <v>934</v>
      </c>
      <c r="U213" s="51">
        <v>11</v>
      </c>
      <c r="V213" s="25">
        <f>parameters!$J$4*Table1[[#This Row],[Mitigations Utility]] + parameters!$J$5*Table1[[#This Row],[Detections Utility]]</f>
        <v>0.22380952380952379</v>
      </c>
      <c r="W213">
        <f>SUM(Table1[[#This Row],[Num. 800-53 (r5)]],Table1[[#This Row],[Num. CIS Controls]])</f>
        <v>13</v>
      </c>
      <c r="X213">
        <f>(Table1[[#This Row],[Total Mitigations]]-parameters!$D$2)/(parameters!$D$3-parameters!$D$2)</f>
        <v>0.23636363636363636</v>
      </c>
      <c r="Y213">
        <f>IF(Table1[[#This Row],[Mitigations Utility (unclipped)]]&gt;1,1, IF(Table1[[#This Row],[Mitigations Utility (unclipped)]]&lt;0,0, Table1[[#This Row],[Mitigations Utility (unclipped)]]) )</f>
        <v>0.23636363636363636</v>
      </c>
      <c r="Z213">
        <f>SUM(Table1[[#This Row],[Num. CAR]:[Num. Splunk]])</f>
        <v>21</v>
      </c>
      <c r="AA213">
        <f>(Table1[[#This Row],[Total Detections]]-parameters!$D$4)/(parameters!$D$5-parameters!$D$4)</f>
        <v>0.21</v>
      </c>
      <c r="AB213">
        <f>IF(Table1[[#This Row],[Detections Utility (unclipped)]]&gt;1,1, IF(Table1[[#This Row],[Detections Utility (unclipped)]]&lt;0,0, Table1[[#This Row],[Detections Utility (unclipped)]]) )</f>
        <v>0.21</v>
      </c>
      <c r="AC213" s="29" t="s">
        <v>607</v>
      </c>
      <c r="AD213" s="25" t="str" cm="1">
        <f t="array" ref="AD213">IF(SUMPRODUCT(--(NOT(ISERR(SEARCH({"Process","Command","Script","WMI","Module","Pipe","Service"},AC213)))))&gt;0,"1","0")</f>
        <v>1</v>
      </c>
      <c r="AE213" s="25">
        <f>IF(AD213="1",'TOP 10 TECHNIQUES'!C$15,0)</f>
        <v>0.19800000000000001</v>
      </c>
      <c r="AF213" s="25" t="str" cm="1">
        <f t="array" ref="AF213">IF(SUMPRODUCT(--(NOT(ISERR(SEARCH({"Network","Firewall"},AC213)))))&gt;0,"1","0")</f>
        <v>0</v>
      </c>
      <c r="AG213" s="25">
        <f>IF(AF213="1",'TOP 10 TECHNIQUES'!C$16,0)</f>
        <v>0</v>
      </c>
      <c r="AH213" s="25" t="str" cm="1">
        <f t="array" ref="AH213">IF(SUMPRODUCT(--(NOT(ISERR(SEARCH({"File","Group","Logon","Schedule","User","Registry","Active","Application"},AC213)))))&gt;0,"1","0")</f>
        <v>0</v>
      </c>
      <c r="AI213" s="25">
        <f>IF(AH213="1",'TOP 10 TECHNIQUES'!C$17,0)</f>
        <v>0</v>
      </c>
      <c r="AJ213" s="25" t="str" cm="1">
        <f t="array" ref="AJ213">IF(SUMPRODUCT(--(NOT(ISERR(SEARCH({"Cloud","Cluster","Container","Image","Instance","Pod","Snapshot","Volume"},AC213)))))&gt;0,"1","0")</f>
        <v>0</v>
      </c>
      <c r="AK213" s="25">
        <f>IF(AJ213="1",'TOP 10 TECHNIQUES'!C$18,0)</f>
        <v>0</v>
      </c>
      <c r="AL213" s="25" t="str" cm="1">
        <f t="array" ref="AL213">IF(SUMPRODUCT(--(NOT(ISERR(SEARCH({"Drive","Firmware","Host","Kernel"},AC213)))))&gt;0,"1","0")</f>
        <v>0</v>
      </c>
      <c r="AM213" s="25">
        <f>IF(AL213="1",'TOP 10 TECHNIQUES'!C$19,0)</f>
        <v>0</v>
      </c>
      <c r="AN213" s="58">
        <v>7</v>
      </c>
      <c r="AO213" s="51">
        <v>1</v>
      </c>
      <c r="AP213" s="25">
        <f>parameters!$J$21*Table1[[#This Row],[TAT Utility]]+parameters!$J$22*Table1[[#This Row],[Count Utility]]</f>
        <v>0.2721257142857143</v>
      </c>
      <c r="AQ213" s="25">
        <f>(Table1[[#This Row],[Total Top Att&amp;ck Score ]]-parameters!$D$19)/(parameters!$D$20-parameters!$D$19)</f>
        <v>0.12930793650793648</v>
      </c>
      <c r="AR213" s="25">
        <f>IF(Table1[[#This Row],[TAT Utility (unclipped)]]&gt;1,1, IF(Table1[[#This Row],[TAT Utility (unclipped)]]&lt;0,0, Table1[[#This Row],[TAT Utility (unclipped)]]) )</f>
        <v>0.12930793650793648</v>
      </c>
      <c r="AS213" s="25">
        <f>(Table1[[#This Row],[Ransomware (Total '# of ATT&amp;CK Observations)]]-parameters!$D$21)/(parameters!$D$22-parameters!$D$21)</f>
        <v>0.33333333333333331</v>
      </c>
      <c r="AT213" s="25">
        <f>IF(Table1[[#This Row],[Count Utility (unclipped)]]&gt;1,1, IF(Table1[[#This Row],[Count Utility (unclipped)]]&lt;0,0, Table1[[#This Row],[Count Utility (unclipped)]]) )</f>
        <v>0.33333333333333331</v>
      </c>
      <c r="AU2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4" spans="1:47" ht="48" x14ac:dyDescent="0.2">
      <c r="A214" s="25">
        <f>parameters!$J$21*Table1[[#This Row],[TAT Utility]]+parameters!$J$22*Table1[[#This Row],[Count Utility]]</f>
        <v>6.9449523809523808E-2</v>
      </c>
      <c r="B214" s="25">
        <f t="shared" si="3"/>
        <v>0.3611619047619048</v>
      </c>
      <c r="C214" s="25" t="s">
        <v>935</v>
      </c>
      <c r="D214" s="25" t="s">
        <v>348</v>
      </c>
      <c r="E214" s="25" t="s">
        <v>936</v>
      </c>
      <c r="F214" s="51">
        <v>1</v>
      </c>
      <c r="G214" s="51">
        <v>1</v>
      </c>
      <c r="H214" s="25">
        <f>parameters!$J$10*Table1[[#This Row],[Before Utility]]+parameters!$J$11*Table1[[#This Row],[After Utility]]</f>
        <v>0.1</v>
      </c>
      <c r="I214">
        <f>(Table1[[#This Row],[Num. TID Before]]-parameters!$D$8)/(parameters!$D$9-parameters!$D$8)</f>
        <v>0.1</v>
      </c>
      <c r="J214">
        <f>IF(Table1[[#This Row],[Before Utility (unclipped)]]&gt;1,1, IF(Table1[[#This Row],[Before Utility (unclipped)]]&lt;0,0, Table1[[#This Row],[Before Utility (unclipped)]]))</f>
        <v>0.1</v>
      </c>
      <c r="K214">
        <f>(Table1[[#This Row],[Num. TID After]]-parameters!$D$10)/(parameters!$D$11-parameters!$D$10)</f>
        <v>0.1</v>
      </c>
      <c r="L214">
        <f>IF(Table1[[#This Row],[After Utility (unclipped)]]&gt;1,1, IF(Table1[[#This Row],[After Utility (unclipped)]]&lt;0,0, Table1[[#This Row],[After Utility (unclipped)]]))</f>
        <v>0.1</v>
      </c>
      <c r="M214" s="25">
        <v>0</v>
      </c>
      <c r="N214" s="51">
        <v>0</v>
      </c>
      <c r="O214" s="51">
        <v>0</v>
      </c>
      <c r="P214" s="51">
        <v>0</v>
      </c>
      <c r="Q214" s="51">
        <v>0</v>
      </c>
      <c r="R214" s="52" t="s">
        <v>349</v>
      </c>
      <c r="S214" s="51">
        <v>9</v>
      </c>
      <c r="T214" s="52" t="s">
        <v>937</v>
      </c>
      <c r="U214" s="51">
        <v>14</v>
      </c>
      <c r="V214" s="25">
        <f>parameters!$J$4*Table1[[#This Row],[Mitigations Utility]] + parameters!$J$5*Table1[[#This Row],[Detections Utility]]</f>
        <v>0.21904761904761905</v>
      </c>
      <c r="W214">
        <f>SUM(Table1[[#This Row],[Num. 800-53 (r5)]],Table1[[#This Row],[Num. CIS Controls]])</f>
        <v>23</v>
      </c>
      <c r="X214">
        <f>(Table1[[#This Row],[Total Mitigations]]-parameters!$D$2)/(parameters!$D$3-parameters!$D$2)</f>
        <v>0.41818181818181815</v>
      </c>
      <c r="Y214">
        <f>IF(Table1[[#This Row],[Mitigations Utility (unclipped)]]&gt;1,1, IF(Table1[[#This Row],[Mitigations Utility (unclipped)]]&lt;0,0, Table1[[#This Row],[Mitigations Utility (unclipped)]]) )</f>
        <v>0.41818181818181815</v>
      </c>
      <c r="Z214">
        <f>SUM(Table1[[#This Row],[Num. CAR]:[Num. Splunk]])</f>
        <v>0</v>
      </c>
      <c r="AA214">
        <f>(Table1[[#This Row],[Total Detections]]-parameters!$D$4)/(parameters!$D$5-parameters!$D$4)</f>
        <v>0</v>
      </c>
      <c r="AB214">
        <f>IF(Table1[[#This Row],[Detections Utility (unclipped)]]&gt;1,1, IF(Table1[[#This Row],[Detections Utility (unclipped)]]&lt;0,0, Table1[[#This Row],[Detections Utility (unclipped)]]) )</f>
        <v>0</v>
      </c>
      <c r="AC214" s="29" t="s">
        <v>938</v>
      </c>
      <c r="AD214" s="25" t="str" cm="1">
        <f t="array" ref="AD214">IF(SUMPRODUCT(--(NOT(ISERR(SEARCH({"Process","Command","Script","WMI","Module","Pipe","Service"},AC214)))))&gt;0,"1","0")</f>
        <v>0</v>
      </c>
      <c r="AE214" s="25">
        <f>IF(AD214="1",'TOP 10 TECHNIQUES'!C$15,0)</f>
        <v>0</v>
      </c>
      <c r="AF214" s="25" t="str" cm="1">
        <f t="array" ref="AF214">IF(SUMPRODUCT(--(NOT(ISERR(SEARCH({"Network","Firewall"},AC214)))))&gt;0,"1","0")</f>
        <v>1</v>
      </c>
      <c r="AG214" s="25">
        <f>IF(AF214="1",'TOP 10 TECHNIQUES'!C$16,0)</f>
        <v>0</v>
      </c>
      <c r="AH214" s="25" t="str" cm="1">
        <f t="array" ref="AH214">IF(SUMPRODUCT(--(NOT(ISERR(SEARCH({"File","Group","Logon","Schedule","User","Registry","Active","Application"},AC214)))))&gt;0,"1","0")</f>
        <v>1</v>
      </c>
      <c r="AI214" s="25">
        <f>IF(AH214="1",'TOP 10 TECHNIQUES'!C$17,0)</f>
        <v>0.13200000000000001</v>
      </c>
      <c r="AJ214" s="25" t="str" cm="1">
        <f t="array" ref="AJ214">IF(SUMPRODUCT(--(NOT(ISERR(SEARCH({"Cloud","Cluster","Container","Image","Instance","Pod","Snapshot","Volume"},AC214)))))&gt;0,"1","0")</f>
        <v>0</v>
      </c>
      <c r="AK214" s="25">
        <f>IF(AJ214="1",'TOP 10 TECHNIQUES'!C$18,0)</f>
        <v>0</v>
      </c>
      <c r="AL214" s="25" t="str" cm="1">
        <f t="array" ref="AL214">IF(SUMPRODUCT(--(NOT(ISERR(SEARCH({"Drive","Firmware","Host","Kernel"},AC214)))))&gt;0,"1","0")</f>
        <v>0</v>
      </c>
      <c r="AM214" s="25">
        <f>IF(AL214="1",'TOP 10 TECHNIQUES'!C$19,0)</f>
        <v>0</v>
      </c>
      <c r="AN214" s="60">
        <v>1</v>
      </c>
      <c r="AO214" s="51">
        <v>1</v>
      </c>
      <c r="AP214" s="25">
        <f>parameters!$J$21*Table1[[#This Row],[TAT Utility]]+parameters!$J$22*Table1[[#This Row],[Count Utility]]</f>
        <v>6.9449523809523808E-2</v>
      </c>
      <c r="AQ214" s="25">
        <f>(Table1[[#This Row],[Total Top Att&amp;ck Score ]]-parameters!$D$19)/(parameters!$D$20-parameters!$D$19)</f>
        <v>0.1203873015873016</v>
      </c>
      <c r="AR214" s="25">
        <f>IF(Table1[[#This Row],[TAT Utility (unclipped)]]&gt;1,1, IF(Table1[[#This Row],[TAT Utility (unclipped)]]&lt;0,0, Table1[[#This Row],[TAT Utility (unclipped)]]) )</f>
        <v>0.1203873015873016</v>
      </c>
      <c r="AS214" s="25">
        <f>(Table1[[#This Row],[Ransomware (Total '# of ATT&amp;CK Observations)]]-parameters!$D$21)/(parameters!$D$22-parameters!$D$21)</f>
        <v>4.7619047619047616E-2</v>
      </c>
      <c r="AT214" s="25">
        <f>IF(Table1[[#This Row],[Count Utility (unclipped)]]&gt;1,1, IF(Table1[[#This Row],[Count Utility (unclipped)]]&lt;0,0, Table1[[#This Row],[Count Utility (unclipped)]]) )</f>
        <v>4.7619047619047616E-2</v>
      </c>
      <c r="AU2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5" spans="1:47" x14ac:dyDescent="0.2">
      <c r="A215" s="25">
        <f>parameters!$J$21*Table1[[#This Row],[TAT Utility]]+parameters!$J$22*Table1[[#This Row],[Count Utility]]</f>
        <v>6.9449523809523808E-2</v>
      </c>
      <c r="B215" s="25">
        <f t="shared" si="3"/>
        <v>0.3611619047619048</v>
      </c>
      <c r="C215" s="25" t="s">
        <v>939</v>
      </c>
      <c r="D215" s="25" t="s">
        <v>170</v>
      </c>
      <c r="E215" s="25" t="s">
        <v>940</v>
      </c>
      <c r="F215" s="51">
        <v>1</v>
      </c>
      <c r="G215" s="51">
        <v>1</v>
      </c>
      <c r="H215" s="25">
        <f>parameters!$J$10*Table1[[#This Row],[Before Utility]]+parameters!$J$11*Table1[[#This Row],[After Utility]]</f>
        <v>0.1</v>
      </c>
      <c r="I215">
        <f>(Table1[[#This Row],[Num. TID Before]]-parameters!$D$8)/(parameters!$D$9-parameters!$D$8)</f>
        <v>0.1</v>
      </c>
      <c r="J215">
        <f>IF(Table1[[#This Row],[Before Utility (unclipped)]]&gt;1,1, IF(Table1[[#This Row],[Before Utility (unclipped)]]&lt;0,0, Table1[[#This Row],[Before Utility (unclipped)]]))</f>
        <v>0.1</v>
      </c>
      <c r="K215">
        <f>(Table1[[#This Row],[Num. TID After]]-parameters!$D$10)/(parameters!$D$11-parameters!$D$10)</f>
        <v>0.1</v>
      </c>
      <c r="L215">
        <f>IF(Table1[[#This Row],[After Utility (unclipped)]]&gt;1,1, IF(Table1[[#This Row],[After Utility (unclipped)]]&lt;0,0, Table1[[#This Row],[After Utility (unclipped)]]))</f>
        <v>0.1</v>
      </c>
      <c r="M215" s="25">
        <v>0</v>
      </c>
      <c r="N215" s="51">
        <v>0</v>
      </c>
      <c r="O215" s="51">
        <v>2</v>
      </c>
      <c r="P215" s="51">
        <v>2</v>
      </c>
      <c r="Q215" s="51">
        <v>0</v>
      </c>
      <c r="R215" s="52" t="s">
        <v>941</v>
      </c>
      <c r="S215" s="51">
        <v>8</v>
      </c>
      <c r="T215" s="52" t="s">
        <v>942</v>
      </c>
      <c r="U215" s="51">
        <v>13</v>
      </c>
      <c r="V215" s="25">
        <f>parameters!$J$4*Table1[[#This Row],[Mitigations Utility]] + parameters!$J$5*Table1[[#This Row],[Detections Utility]]</f>
        <v>0.21904761904761905</v>
      </c>
      <c r="W215">
        <f>SUM(Table1[[#This Row],[Num. 800-53 (r5)]],Table1[[#This Row],[Num. CIS Controls]])</f>
        <v>21</v>
      </c>
      <c r="X215">
        <f>(Table1[[#This Row],[Total Mitigations]]-parameters!$D$2)/(parameters!$D$3-parameters!$D$2)</f>
        <v>0.38181818181818183</v>
      </c>
      <c r="Y215">
        <f>IF(Table1[[#This Row],[Mitigations Utility (unclipped)]]&gt;1,1, IF(Table1[[#This Row],[Mitigations Utility (unclipped)]]&lt;0,0, Table1[[#This Row],[Mitigations Utility (unclipped)]]) )</f>
        <v>0.38181818181818183</v>
      </c>
      <c r="Z215">
        <f>SUM(Table1[[#This Row],[Num. CAR]:[Num. Splunk]])</f>
        <v>4</v>
      </c>
      <c r="AA215">
        <f>(Table1[[#This Row],[Total Detections]]-parameters!$D$4)/(parameters!$D$5-parameters!$D$4)</f>
        <v>0.04</v>
      </c>
      <c r="AB215">
        <f>IF(Table1[[#This Row],[Detections Utility (unclipped)]]&gt;1,1, IF(Table1[[#This Row],[Detections Utility (unclipped)]]&lt;0,0, Table1[[#This Row],[Detections Utility (unclipped)]]) )</f>
        <v>0.04</v>
      </c>
      <c r="AC215" s="29" t="s">
        <v>943</v>
      </c>
      <c r="AD215" s="25" t="str" cm="1">
        <f t="array" ref="AD215">IF(SUMPRODUCT(--(NOT(ISERR(SEARCH({"Process","Command","Script","WMI","Module","Pipe","Service"},AC215)))))&gt;0,"1","0")</f>
        <v>0</v>
      </c>
      <c r="AE215" s="25">
        <f>IF(AD215="1",'TOP 10 TECHNIQUES'!C$15,0)</f>
        <v>0</v>
      </c>
      <c r="AF215" s="25" t="str" cm="1">
        <f t="array" ref="AF215">IF(SUMPRODUCT(--(NOT(ISERR(SEARCH({"Network","Firewall"},AC215)))))&gt;0,"1","0")</f>
        <v>0</v>
      </c>
      <c r="AG215" s="25">
        <f>IF(AF215="1",'TOP 10 TECHNIQUES'!C$16,0)</f>
        <v>0</v>
      </c>
      <c r="AH215" s="25" t="str" cm="1">
        <f t="array" ref="AH215">IF(SUMPRODUCT(--(NOT(ISERR(SEARCH({"File","Group","Logon","Schedule","User","Registry","Active","Application"},AC215)))))&gt;0,"1","0")</f>
        <v>1</v>
      </c>
      <c r="AI215" s="25">
        <f>IF(AH215="1",'TOP 10 TECHNIQUES'!C$17,0)</f>
        <v>0.13200000000000001</v>
      </c>
      <c r="AJ215" s="25" t="str" cm="1">
        <f t="array" ref="AJ215">IF(SUMPRODUCT(--(NOT(ISERR(SEARCH({"Cloud","Cluster","Container","Image","Instance","Pod","Snapshot","Volume"},AC215)))))&gt;0,"1","0")</f>
        <v>0</v>
      </c>
      <c r="AK215" s="25">
        <f>IF(AJ215="1",'TOP 10 TECHNIQUES'!C$18,0)</f>
        <v>0</v>
      </c>
      <c r="AL215" s="25" t="str" cm="1">
        <f t="array" ref="AL215">IF(SUMPRODUCT(--(NOT(ISERR(SEARCH({"Drive","Firmware","Host","Kernel"},AC215)))))&gt;0,"1","0")</f>
        <v>0</v>
      </c>
      <c r="AM215" s="25">
        <f>IF(AL215="1",'TOP 10 TECHNIQUES'!C$19,0)</f>
        <v>0</v>
      </c>
      <c r="AN215" s="52">
        <v>1</v>
      </c>
      <c r="AO215" s="51">
        <v>1</v>
      </c>
      <c r="AP215" s="25">
        <f>parameters!$J$21*Table1[[#This Row],[TAT Utility]]+parameters!$J$22*Table1[[#This Row],[Count Utility]]</f>
        <v>6.9449523809523808E-2</v>
      </c>
      <c r="AQ215" s="25">
        <f>(Table1[[#This Row],[Total Top Att&amp;ck Score ]]-parameters!$D$19)/(parameters!$D$20-parameters!$D$19)</f>
        <v>0.1203873015873016</v>
      </c>
      <c r="AR215" s="25">
        <f>IF(Table1[[#This Row],[TAT Utility (unclipped)]]&gt;1,1, IF(Table1[[#This Row],[TAT Utility (unclipped)]]&lt;0,0, Table1[[#This Row],[TAT Utility (unclipped)]]) )</f>
        <v>0.1203873015873016</v>
      </c>
      <c r="AS215" s="25">
        <f>(Table1[[#This Row],[Ransomware (Total '# of ATT&amp;CK Observations)]]-parameters!$D$21)/(parameters!$D$22-parameters!$D$21)</f>
        <v>4.7619047619047616E-2</v>
      </c>
      <c r="AT215" s="25">
        <f>IF(Table1[[#This Row],[Count Utility (unclipped)]]&gt;1,1, IF(Table1[[#This Row],[Count Utility (unclipped)]]&lt;0,0, Table1[[#This Row],[Count Utility (unclipped)]]) )</f>
        <v>4.7619047619047616E-2</v>
      </c>
      <c r="AU2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6" spans="1:47" ht="32" x14ac:dyDescent="0.2">
      <c r="A216" s="25">
        <f>parameters!$J$21*Table1[[#This Row],[TAT Utility]]+parameters!$J$22*Table1[[#This Row],[Count Utility]]</f>
        <v>4.2433333333333337E-2</v>
      </c>
      <c r="B216" s="25">
        <f t="shared" si="3"/>
        <v>0.42433333333333334</v>
      </c>
      <c r="C216" s="25" t="s">
        <v>944</v>
      </c>
      <c r="D216" s="25" t="s">
        <v>233</v>
      </c>
      <c r="E216" s="25" t="s">
        <v>945</v>
      </c>
      <c r="F216" s="51">
        <v>1</v>
      </c>
      <c r="G216" s="51">
        <v>1</v>
      </c>
      <c r="H216" s="25">
        <f>parameters!$J$10*Table1[[#This Row],[Before Utility]]+parameters!$J$11*Table1[[#This Row],[After Utility]]</f>
        <v>0.1</v>
      </c>
      <c r="I216">
        <f>(Table1[[#This Row],[Num. TID Before]]-parameters!$D$8)/(parameters!$D$9-parameters!$D$8)</f>
        <v>0.1</v>
      </c>
      <c r="J216">
        <f>IF(Table1[[#This Row],[Before Utility (unclipped)]]&gt;1,1, IF(Table1[[#This Row],[Before Utility (unclipped)]]&lt;0,0, Table1[[#This Row],[Before Utility (unclipped)]]))</f>
        <v>0.1</v>
      </c>
      <c r="K216">
        <f>(Table1[[#This Row],[Num. TID After]]-parameters!$D$10)/(parameters!$D$11-parameters!$D$10)</f>
        <v>0.1</v>
      </c>
      <c r="L216">
        <f>IF(Table1[[#This Row],[After Utility (unclipped)]]&gt;1,1, IF(Table1[[#This Row],[After Utility (unclipped)]]&lt;0,0, Table1[[#This Row],[After Utility (unclipped)]]))</f>
        <v>0.1</v>
      </c>
      <c r="M216" s="25">
        <v>0</v>
      </c>
      <c r="N216" s="51">
        <v>0</v>
      </c>
      <c r="O216" s="51">
        <v>0</v>
      </c>
      <c r="P216" s="51">
        <v>0</v>
      </c>
      <c r="Q216" s="51">
        <v>0</v>
      </c>
      <c r="R216" s="52" t="s">
        <v>946</v>
      </c>
      <c r="S216" s="51">
        <v>10</v>
      </c>
      <c r="T216" s="52" t="s">
        <v>947</v>
      </c>
      <c r="U216" s="51">
        <v>13</v>
      </c>
      <c r="V216" s="25">
        <f>parameters!$J$4*Table1[[#This Row],[Mitigations Utility]] + parameters!$J$5*Table1[[#This Row],[Detections Utility]]</f>
        <v>0.21904761904761905</v>
      </c>
      <c r="W216">
        <f>SUM(Table1[[#This Row],[Num. 800-53 (r5)]],Table1[[#This Row],[Num. CIS Controls]])</f>
        <v>23</v>
      </c>
      <c r="X216">
        <f>(Table1[[#This Row],[Total Mitigations]]-parameters!$D$2)/(parameters!$D$3-parameters!$D$2)</f>
        <v>0.41818181818181815</v>
      </c>
      <c r="Y216">
        <f>IF(Table1[[#This Row],[Mitigations Utility (unclipped)]]&gt;1,1, IF(Table1[[#This Row],[Mitigations Utility (unclipped)]]&lt;0,0, Table1[[#This Row],[Mitigations Utility (unclipped)]]) )</f>
        <v>0.41818181818181815</v>
      </c>
      <c r="Z216">
        <f>SUM(Table1[[#This Row],[Num. CAR]:[Num. Splunk]])</f>
        <v>0</v>
      </c>
      <c r="AA216">
        <f>(Table1[[#This Row],[Total Detections]]-parameters!$D$4)/(parameters!$D$5-parameters!$D$4)</f>
        <v>0</v>
      </c>
      <c r="AB216">
        <f>IF(Table1[[#This Row],[Detections Utility (unclipped)]]&gt;1,1, IF(Table1[[#This Row],[Detections Utility (unclipped)]]&lt;0,0, Table1[[#This Row],[Detections Utility (unclipped)]]) )</f>
        <v>0</v>
      </c>
      <c r="AC216" s="29" t="s">
        <v>948</v>
      </c>
      <c r="AD216" s="25" t="str" cm="1">
        <f t="array" ref="AD216">IF(SUMPRODUCT(--(NOT(ISERR(SEARCH({"Process","Command","Script","WMI","Module","Pipe","Service"},AC216)))))&gt;0,"1","0")</f>
        <v>1</v>
      </c>
      <c r="AE216" s="25">
        <f>IF(AD216="1",'TOP 10 TECHNIQUES'!C$15,0)</f>
        <v>0.19800000000000001</v>
      </c>
      <c r="AF216" s="25" t="str" cm="1">
        <f t="array" ref="AF216">IF(SUMPRODUCT(--(NOT(ISERR(SEARCH({"Network","Firewall"},AC216)))))&gt;0,"1","0")</f>
        <v>0</v>
      </c>
      <c r="AG216" s="25">
        <f>IF(AF216="1",'TOP 10 TECHNIQUES'!C$16,0)</f>
        <v>0</v>
      </c>
      <c r="AH216" s="25" t="str" cm="1">
        <f t="array" ref="AH216">IF(SUMPRODUCT(--(NOT(ISERR(SEARCH({"File","Group","Logon","Schedule","User","Registry","Active","Application"},AC216)))))&gt;0,"1","0")</f>
        <v>1</v>
      </c>
      <c r="AI216" s="25">
        <f>IF(AH216="1",'TOP 10 TECHNIQUES'!C$17,0)</f>
        <v>0.13200000000000001</v>
      </c>
      <c r="AJ216" s="25" t="str" cm="1">
        <f t="array" ref="AJ216">IF(SUMPRODUCT(--(NOT(ISERR(SEARCH({"Cloud","Cluster","Container","Image","Instance","Pod","Snapshot","Volume"},AC216)))))&gt;0,"1","0")</f>
        <v>0</v>
      </c>
      <c r="AK216" s="25">
        <f>IF(AJ216="1",'TOP 10 TECHNIQUES'!C$18,0)</f>
        <v>0</v>
      </c>
      <c r="AL216" s="25" t="str" cm="1">
        <f t="array" ref="AL216">IF(SUMPRODUCT(--(NOT(ISERR(SEARCH({"Drive","Firmware","Host","Kernel"},AC216)))))&gt;0,"1","0")</f>
        <v>0</v>
      </c>
      <c r="AM216" s="25">
        <f>IF(AL216="1",'TOP 10 TECHNIQUES'!C$19,0)</f>
        <v>0</v>
      </c>
      <c r="AN216" s="52">
        <v>0</v>
      </c>
      <c r="AO216" s="51">
        <v>0</v>
      </c>
      <c r="AP216" s="25">
        <f>parameters!$J$21*Table1[[#This Row],[TAT Utility]]+parameters!$J$22*Table1[[#This Row],[Count Utility]]</f>
        <v>4.2433333333333337E-2</v>
      </c>
      <c r="AQ216" s="25">
        <f>(Table1[[#This Row],[Total Top Att&amp;ck Score ]]-parameters!$D$19)/(parameters!$D$20-parameters!$D$19)</f>
        <v>0.14144444444444446</v>
      </c>
      <c r="AR216" s="25">
        <f>IF(Table1[[#This Row],[TAT Utility (unclipped)]]&gt;1,1, IF(Table1[[#This Row],[TAT Utility (unclipped)]]&lt;0,0, Table1[[#This Row],[TAT Utility (unclipped)]]) )</f>
        <v>0.14144444444444446</v>
      </c>
      <c r="AS216" s="25">
        <f>(Table1[[#This Row],[Ransomware (Total '# of ATT&amp;CK Observations)]]-parameters!$D$21)/(parameters!$D$22-parameters!$D$21)</f>
        <v>0</v>
      </c>
      <c r="AT216" s="25">
        <f>IF(Table1[[#This Row],[Count Utility (unclipped)]]&gt;1,1, IF(Table1[[#This Row],[Count Utility (unclipped)]]&lt;0,0, Table1[[#This Row],[Count Utility (unclipped)]]) )</f>
        <v>0</v>
      </c>
      <c r="AU2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7" spans="1:47" x14ac:dyDescent="0.2">
      <c r="A217" s="25">
        <f>parameters!$J$21*Table1[[#This Row],[TAT Utility]]+parameters!$J$22*Table1[[#This Row],[Count Utility]]</f>
        <v>4.1800000000000011E-2</v>
      </c>
      <c r="B217" s="25">
        <f t="shared" si="3"/>
        <v>0.41800000000000009</v>
      </c>
      <c r="C217" s="25" t="s">
        <v>949</v>
      </c>
      <c r="D217" s="25" t="s">
        <v>197</v>
      </c>
      <c r="E217" s="25" t="s">
        <v>950</v>
      </c>
      <c r="F217" s="51">
        <v>1</v>
      </c>
      <c r="G217" s="51">
        <v>1</v>
      </c>
      <c r="H217" s="25">
        <f>parameters!$J$10*Table1[[#This Row],[Before Utility]]+parameters!$J$11*Table1[[#This Row],[After Utility]]</f>
        <v>0.1</v>
      </c>
      <c r="I217">
        <f>(Table1[[#This Row],[Num. TID Before]]-parameters!$D$8)/(parameters!$D$9-parameters!$D$8)</f>
        <v>0.1</v>
      </c>
      <c r="J217">
        <f>IF(Table1[[#This Row],[Before Utility (unclipped)]]&gt;1,1, IF(Table1[[#This Row],[Before Utility (unclipped)]]&lt;0,0, Table1[[#This Row],[Before Utility (unclipped)]]))</f>
        <v>0.1</v>
      </c>
      <c r="K217">
        <f>(Table1[[#This Row],[Num. TID After]]-parameters!$D$10)/(parameters!$D$11-parameters!$D$10)</f>
        <v>0.1</v>
      </c>
      <c r="L217">
        <f>IF(Table1[[#This Row],[After Utility (unclipped)]]&gt;1,1, IF(Table1[[#This Row],[After Utility (unclipped)]]&lt;0,0, Table1[[#This Row],[After Utility (unclipped)]]))</f>
        <v>0.1</v>
      </c>
      <c r="M217" s="25">
        <v>0</v>
      </c>
      <c r="N217" s="51">
        <v>0</v>
      </c>
      <c r="O217" s="51">
        <v>1</v>
      </c>
      <c r="P217" s="51">
        <v>0</v>
      </c>
      <c r="Q217" s="51">
        <v>0</v>
      </c>
      <c r="R217" s="52" t="s">
        <v>951</v>
      </c>
      <c r="S217" s="51">
        <v>8</v>
      </c>
      <c r="T217" s="51" t="s">
        <v>419</v>
      </c>
      <c r="U217" s="51">
        <v>14</v>
      </c>
      <c r="V217" s="25">
        <f>parameters!$J$4*Table1[[#This Row],[Mitigations Utility]] + parameters!$J$5*Table1[[#This Row],[Detections Utility]]</f>
        <v>0.21428571428571433</v>
      </c>
      <c r="W217">
        <f>SUM(Table1[[#This Row],[Num. 800-53 (r5)]],Table1[[#This Row],[Num. CIS Controls]])</f>
        <v>22</v>
      </c>
      <c r="X217">
        <f>(Table1[[#This Row],[Total Mitigations]]-parameters!$D$2)/(parameters!$D$3-parameters!$D$2)</f>
        <v>0.4</v>
      </c>
      <c r="Y217">
        <f>IF(Table1[[#This Row],[Mitigations Utility (unclipped)]]&gt;1,1, IF(Table1[[#This Row],[Mitigations Utility (unclipped)]]&lt;0,0, Table1[[#This Row],[Mitigations Utility (unclipped)]]) )</f>
        <v>0.4</v>
      </c>
      <c r="Z217">
        <f>SUM(Table1[[#This Row],[Num. CAR]:[Num. Splunk]])</f>
        <v>1</v>
      </c>
      <c r="AA217">
        <f>(Table1[[#This Row],[Total Detections]]-parameters!$D$4)/(parameters!$D$5-parameters!$D$4)</f>
        <v>0.01</v>
      </c>
      <c r="AB217">
        <f>IF(Table1[[#This Row],[Detections Utility (unclipped)]]&gt;1,1, IF(Table1[[#This Row],[Detections Utility (unclipped)]]&lt;0,0, Table1[[#This Row],[Detections Utility (unclipped)]]) )</f>
        <v>0.01</v>
      </c>
      <c r="AC217" s="29" t="s">
        <v>399</v>
      </c>
      <c r="AD217" s="25" t="str" cm="1">
        <f t="array" ref="AD217">IF(SUMPRODUCT(--(NOT(ISERR(SEARCH({"Process","Command","Script","WMI","Module","Pipe","Service"},AC217)))))&gt;0,"1","0")</f>
        <v>1</v>
      </c>
      <c r="AE217" s="25">
        <f>IF(AD217="1",'TOP 10 TECHNIQUES'!C$15,0)</f>
        <v>0.19800000000000001</v>
      </c>
      <c r="AF217" s="25" t="str" cm="1">
        <f t="array" ref="AF217">IF(SUMPRODUCT(--(NOT(ISERR(SEARCH({"Network","Firewall"},AC217)))))&gt;0,"1","0")</f>
        <v>0</v>
      </c>
      <c r="AG217" s="25">
        <f>IF(AF217="1",'TOP 10 TECHNIQUES'!C$16,0)</f>
        <v>0</v>
      </c>
      <c r="AH217" s="25" t="str" cm="1">
        <f t="array" ref="AH217">IF(SUMPRODUCT(--(NOT(ISERR(SEARCH({"File","Group","Logon","Schedule","User","Registry","Active","Application"},AC217)))))&gt;0,"1","0")</f>
        <v>1</v>
      </c>
      <c r="AI217" s="25">
        <f>IF(AH217="1",'TOP 10 TECHNIQUES'!C$17,0)</f>
        <v>0.13200000000000001</v>
      </c>
      <c r="AJ217" s="25" t="str" cm="1">
        <f t="array" ref="AJ217">IF(SUMPRODUCT(--(NOT(ISERR(SEARCH({"Cloud","Cluster","Container","Image","Instance","Pod","Snapshot","Volume"},AC217)))))&gt;0,"1","0")</f>
        <v>0</v>
      </c>
      <c r="AK217" s="25">
        <f>IF(AJ217="1",'TOP 10 TECHNIQUES'!C$18,0)</f>
        <v>0</v>
      </c>
      <c r="AL217" s="25" t="str" cm="1">
        <f t="array" ref="AL217">IF(SUMPRODUCT(--(NOT(ISERR(SEARCH({"Drive","Firmware","Host","Kernel"},AC217)))))&gt;0,"1","0")</f>
        <v>0</v>
      </c>
      <c r="AM217" s="25">
        <f>IF(AL217="1",'TOP 10 TECHNIQUES'!C$19,0)</f>
        <v>0</v>
      </c>
      <c r="AN217" s="62">
        <v>0</v>
      </c>
      <c r="AO217" s="51">
        <v>0</v>
      </c>
      <c r="AP217" s="25">
        <f>parameters!$J$21*Table1[[#This Row],[TAT Utility]]+parameters!$J$22*Table1[[#This Row],[Count Utility]]</f>
        <v>4.1800000000000011E-2</v>
      </c>
      <c r="AQ217" s="25">
        <f>(Table1[[#This Row],[Total Top Att&amp;ck Score ]]-parameters!$D$19)/(parameters!$D$20-parameters!$D$19)</f>
        <v>0.13933333333333336</v>
      </c>
      <c r="AR217" s="25">
        <f>IF(Table1[[#This Row],[TAT Utility (unclipped)]]&gt;1,1, IF(Table1[[#This Row],[TAT Utility (unclipped)]]&lt;0,0, Table1[[#This Row],[TAT Utility (unclipped)]]) )</f>
        <v>0.13933333333333336</v>
      </c>
      <c r="AS217" s="25">
        <f>(Table1[[#This Row],[Ransomware (Total '# of ATT&amp;CK Observations)]]-parameters!$D$21)/(parameters!$D$22-parameters!$D$21)</f>
        <v>0</v>
      </c>
      <c r="AT217" s="25">
        <f>IF(Table1[[#This Row],[Count Utility (unclipped)]]&gt;1,1, IF(Table1[[#This Row],[Count Utility (unclipped)]]&lt;0,0, Table1[[#This Row],[Count Utility (unclipped)]]) )</f>
        <v>0</v>
      </c>
      <c r="AU2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8" spans="1:47" ht="48" x14ac:dyDescent="0.2">
      <c r="A218" s="25">
        <f>parameters!$J$21*Table1[[#This Row],[TAT Utility]]+parameters!$J$22*Table1[[#This Row],[Count Utility]]</f>
        <v>4.1800000000000011E-2</v>
      </c>
      <c r="B218" s="25">
        <f t="shared" si="3"/>
        <v>0.41800000000000009</v>
      </c>
      <c r="C218" s="25" t="s">
        <v>952</v>
      </c>
      <c r="D218" s="25" t="s">
        <v>358</v>
      </c>
      <c r="E218" s="25" t="s">
        <v>953</v>
      </c>
      <c r="F218" s="51">
        <v>1</v>
      </c>
      <c r="G218" s="51">
        <v>1</v>
      </c>
      <c r="H218" s="25">
        <f>parameters!$J$10*Table1[[#This Row],[Before Utility]]+parameters!$J$11*Table1[[#This Row],[After Utility]]</f>
        <v>0.1</v>
      </c>
      <c r="I218">
        <f>(Table1[[#This Row],[Num. TID Before]]-parameters!$D$8)/(parameters!$D$9-parameters!$D$8)</f>
        <v>0.1</v>
      </c>
      <c r="J218">
        <f>IF(Table1[[#This Row],[Before Utility (unclipped)]]&gt;1,1, IF(Table1[[#This Row],[Before Utility (unclipped)]]&lt;0,0, Table1[[#This Row],[Before Utility (unclipped)]]))</f>
        <v>0.1</v>
      </c>
      <c r="K218">
        <f>(Table1[[#This Row],[Num. TID After]]-parameters!$D$10)/(parameters!$D$11-parameters!$D$10)</f>
        <v>0.1</v>
      </c>
      <c r="L218">
        <f>IF(Table1[[#This Row],[After Utility (unclipped)]]&gt;1,1, IF(Table1[[#This Row],[After Utility (unclipped)]]&lt;0,0, Table1[[#This Row],[After Utility (unclipped)]]))</f>
        <v>0.1</v>
      </c>
      <c r="M218" s="25">
        <v>0</v>
      </c>
      <c r="N218" s="51">
        <v>0</v>
      </c>
      <c r="O218" s="51">
        <v>0</v>
      </c>
      <c r="P218" s="51">
        <v>1</v>
      </c>
      <c r="Q218" s="51">
        <v>0</v>
      </c>
      <c r="R218" s="52" t="s">
        <v>954</v>
      </c>
      <c r="S218" s="51">
        <v>13</v>
      </c>
      <c r="T218" s="51" t="s">
        <v>955</v>
      </c>
      <c r="U218" s="51">
        <v>9</v>
      </c>
      <c r="V218" s="25">
        <f>parameters!$J$4*Table1[[#This Row],[Mitigations Utility]] + parameters!$J$5*Table1[[#This Row],[Detections Utility]]</f>
        <v>0.21428571428571433</v>
      </c>
      <c r="W218">
        <f>SUM(Table1[[#This Row],[Num. 800-53 (r5)]],Table1[[#This Row],[Num. CIS Controls]])</f>
        <v>22</v>
      </c>
      <c r="X218">
        <f>(Table1[[#This Row],[Total Mitigations]]-parameters!$D$2)/(parameters!$D$3-parameters!$D$2)</f>
        <v>0.4</v>
      </c>
      <c r="Y218">
        <f>IF(Table1[[#This Row],[Mitigations Utility (unclipped)]]&gt;1,1, IF(Table1[[#This Row],[Mitigations Utility (unclipped)]]&lt;0,0, Table1[[#This Row],[Mitigations Utility (unclipped)]]) )</f>
        <v>0.4</v>
      </c>
      <c r="Z218">
        <f>SUM(Table1[[#This Row],[Num. CAR]:[Num. Splunk]])</f>
        <v>1</v>
      </c>
      <c r="AA218">
        <f>(Table1[[#This Row],[Total Detections]]-parameters!$D$4)/(parameters!$D$5-parameters!$D$4)</f>
        <v>0.01</v>
      </c>
      <c r="AB218">
        <f>IF(Table1[[#This Row],[Detections Utility (unclipped)]]&gt;1,1, IF(Table1[[#This Row],[Detections Utility (unclipped)]]&lt;0,0, Table1[[#This Row],[Detections Utility (unclipped)]]) )</f>
        <v>0.01</v>
      </c>
      <c r="AC218" s="29" t="s">
        <v>956</v>
      </c>
      <c r="AD218" s="25" t="str" cm="1">
        <f t="array" ref="AD218">IF(SUMPRODUCT(--(NOT(ISERR(SEARCH({"Process","Command","Script","WMI","Module","Pipe","Service"},AC218)))))&gt;0,"1","0")</f>
        <v>1</v>
      </c>
      <c r="AE218" s="25">
        <f>IF(AD218="1",'TOP 10 TECHNIQUES'!C$15,0)</f>
        <v>0.19800000000000001</v>
      </c>
      <c r="AF218" s="25" t="str" cm="1">
        <f t="array" ref="AF218">IF(SUMPRODUCT(--(NOT(ISERR(SEARCH({"Network","Firewall"},AC218)))))&gt;0,"1","0")</f>
        <v>0</v>
      </c>
      <c r="AG218" s="25">
        <f>IF(AF218="1",'TOP 10 TECHNIQUES'!C$16,0)</f>
        <v>0</v>
      </c>
      <c r="AH218" s="25" t="str" cm="1">
        <f t="array" ref="AH218">IF(SUMPRODUCT(--(NOT(ISERR(SEARCH({"File","Group","Logon","Schedule","User","Registry","Active","Application"},AC218)))))&gt;0,"1","0")</f>
        <v>1</v>
      </c>
      <c r="AI218" s="25">
        <f>IF(AH218="1",'TOP 10 TECHNIQUES'!C$17,0)</f>
        <v>0.13200000000000001</v>
      </c>
      <c r="AJ218" s="25" t="str" cm="1">
        <f t="array" ref="AJ218">IF(SUMPRODUCT(--(NOT(ISERR(SEARCH({"Cloud","Cluster","Container","Image","Instance","Pod","Snapshot","Volume"},AC218)))))&gt;0,"1","0")</f>
        <v>0</v>
      </c>
      <c r="AK218" s="25">
        <f>IF(AJ218="1",'TOP 10 TECHNIQUES'!C$18,0)</f>
        <v>0</v>
      </c>
      <c r="AL218" s="25" t="str" cm="1">
        <f t="array" ref="AL218">IF(SUMPRODUCT(--(NOT(ISERR(SEARCH({"Drive","Firmware","Host","Kernel"},AC218)))))&gt;0,"1","0")</f>
        <v>0</v>
      </c>
      <c r="AM218" s="25">
        <f>IF(AL218="1",'TOP 10 TECHNIQUES'!C$19,0)</f>
        <v>0</v>
      </c>
      <c r="AN218" s="60">
        <v>0</v>
      </c>
      <c r="AO218" s="51">
        <v>0</v>
      </c>
      <c r="AP218" s="25">
        <f>parameters!$J$21*Table1[[#This Row],[TAT Utility]]+parameters!$J$22*Table1[[#This Row],[Count Utility]]</f>
        <v>4.1800000000000011E-2</v>
      </c>
      <c r="AQ218" s="25">
        <f>(Table1[[#This Row],[Total Top Att&amp;ck Score ]]-parameters!$D$19)/(parameters!$D$20-parameters!$D$19)</f>
        <v>0.13933333333333336</v>
      </c>
      <c r="AR218" s="25">
        <f>IF(Table1[[#This Row],[TAT Utility (unclipped)]]&gt;1,1, IF(Table1[[#This Row],[TAT Utility (unclipped)]]&lt;0,0, Table1[[#This Row],[TAT Utility (unclipped)]]) )</f>
        <v>0.13933333333333336</v>
      </c>
      <c r="AS218" s="25">
        <f>(Table1[[#This Row],[Ransomware (Total '# of ATT&amp;CK Observations)]]-parameters!$D$21)/(parameters!$D$22-parameters!$D$21)</f>
        <v>0</v>
      </c>
      <c r="AT218" s="25">
        <f>IF(Table1[[#This Row],[Count Utility (unclipped)]]&gt;1,1, IF(Table1[[#This Row],[Count Utility (unclipped)]]&lt;0,0, Table1[[#This Row],[Count Utility (unclipped)]]) )</f>
        <v>0</v>
      </c>
      <c r="AU2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9" spans="1:47" ht="32" x14ac:dyDescent="0.2">
      <c r="A219" s="25">
        <f>parameters!$J$21*Table1[[#This Row],[TAT Utility]]+parameters!$J$22*Table1[[#This Row],[Count Utility]]</f>
        <v>3.7651428571428579E-2</v>
      </c>
      <c r="B219" s="25">
        <f t="shared" si="3"/>
        <v>0.37651428571428575</v>
      </c>
      <c r="C219" s="25" t="s">
        <v>957</v>
      </c>
      <c r="D219" s="25" t="s">
        <v>435</v>
      </c>
      <c r="E219" s="25" t="s">
        <v>958</v>
      </c>
      <c r="F219" s="51">
        <v>1</v>
      </c>
      <c r="G219" s="51">
        <v>1</v>
      </c>
      <c r="H219" s="25">
        <f>parameters!$J$10*Table1[[#This Row],[Before Utility]]+parameters!$J$11*Table1[[#This Row],[After Utility]]</f>
        <v>0.1</v>
      </c>
      <c r="I219">
        <f>(Table1[[#This Row],[Num. TID Before]]-parameters!$D$8)/(parameters!$D$9-parameters!$D$8)</f>
        <v>0.1</v>
      </c>
      <c r="J219">
        <f>IF(Table1[[#This Row],[Before Utility (unclipped)]]&gt;1,1, IF(Table1[[#This Row],[Before Utility (unclipped)]]&lt;0,0, Table1[[#This Row],[Before Utility (unclipped)]]))</f>
        <v>0.1</v>
      </c>
      <c r="K219">
        <f>(Table1[[#This Row],[Num. TID After]]-parameters!$D$10)/(parameters!$D$11-parameters!$D$10)</f>
        <v>0.1</v>
      </c>
      <c r="L219">
        <f>IF(Table1[[#This Row],[After Utility (unclipped)]]&gt;1,1, IF(Table1[[#This Row],[After Utility (unclipped)]]&lt;0,0, Table1[[#This Row],[After Utility (unclipped)]]))</f>
        <v>0.1</v>
      </c>
      <c r="M219" s="25">
        <v>0</v>
      </c>
      <c r="N219" s="51">
        <v>0</v>
      </c>
      <c r="O219" s="51">
        <v>1</v>
      </c>
      <c r="P219" s="51">
        <v>0</v>
      </c>
      <c r="Q219" s="51">
        <v>0</v>
      </c>
      <c r="R219" s="52" t="s">
        <v>436</v>
      </c>
      <c r="S219" s="51">
        <v>10</v>
      </c>
      <c r="T219" s="51" t="s">
        <v>959</v>
      </c>
      <c r="U219" s="51">
        <v>12</v>
      </c>
      <c r="V219" s="25">
        <f>parameters!$J$4*Table1[[#This Row],[Mitigations Utility]] + parameters!$J$5*Table1[[#This Row],[Detections Utility]]</f>
        <v>0.21428571428571433</v>
      </c>
      <c r="W219">
        <f>SUM(Table1[[#This Row],[Num. 800-53 (r5)]],Table1[[#This Row],[Num. CIS Controls]])</f>
        <v>22</v>
      </c>
      <c r="X219">
        <f>(Table1[[#This Row],[Total Mitigations]]-parameters!$D$2)/(parameters!$D$3-parameters!$D$2)</f>
        <v>0.4</v>
      </c>
      <c r="Y219">
        <f>IF(Table1[[#This Row],[Mitigations Utility (unclipped)]]&gt;1,1, IF(Table1[[#This Row],[Mitigations Utility (unclipped)]]&lt;0,0, Table1[[#This Row],[Mitigations Utility (unclipped)]]) )</f>
        <v>0.4</v>
      </c>
      <c r="Z219">
        <f>SUM(Table1[[#This Row],[Num. CAR]:[Num. Splunk]])</f>
        <v>1</v>
      </c>
      <c r="AA219">
        <f>(Table1[[#This Row],[Total Detections]]-parameters!$D$4)/(parameters!$D$5-parameters!$D$4)</f>
        <v>0.01</v>
      </c>
      <c r="AB219">
        <f>IF(Table1[[#This Row],[Detections Utility (unclipped)]]&gt;1,1, IF(Table1[[#This Row],[Detections Utility (unclipped)]]&lt;0,0, Table1[[#This Row],[Detections Utility (unclipped)]]) )</f>
        <v>0.01</v>
      </c>
      <c r="AC219" s="29" t="s">
        <v>206</v>
      </c>
      <c r="AD219" s="25" t="str" cm="1">
        <f t="array" ref="AD219">IF(SUMPRODUCT(--(NOT(ISERR(SEARCH({"Process","Command","Script","WMI","Module","Pipe","Service"},AC219)))))&gt;0,"1","0")</f>
        <v>1</v>
      </c>
      <c r="AE219" s="25">
        <f>IF(AD219="1",'TOP 10 TECHNIQUES'!C$15,0)</f>
        <v>0.19800000000000001</v>
      </c>
      <c r="AF219" s="25" t="str" cm="1">
        <f t="array" ref="AF219">IF(SUMPRODUCT(--(NOT(ISERR(SEARCH({"Network","Firewall"},AC219)))))&gt;0,"1","0")</f>
        <v>0</v>
      </c>
      <c r="AG219" s="25">
        <f>IF(AF219="1",'TOP 10 TECHNIQUES'!C$16,0)</f>
        <v>0</v>
      </c>
      <c r="AH219" s="25" t="str" cm="1">
        <f t="array" ref="AH219">IF(SUMPRODUCT(--(NOT(ISERR(SEARCH({"File","Group","Logon","Schedule","User","Registry","Active","Application"},AC219)))))&gt;0,"1","0")</f>
        <v>0</v>
      </c>
      <c r="AI219" s="25">
        <f>IF(AH219="1",'TOP 10 TECHNIQUES'!C$17,0)</f>
        <v>0</v>
      </c>
      <c r="AJ219" s="25" t="str" cm="1">
        <f t="array" ref="AJ219">IF(SUMPRODUCT(--(NOT(ISERR(SEARCH({"Cloud","Cluster","Container","Image","Instance","Pod","Snapshot","Volume"},AC219)))))&gt;0,"1","0")</f>
        <v>0</v>
      </c>
      <c r="AK219" s="25">
        <f>IF(AJ219="1",'TOP 10 TECHNIQUES'!C$18,0)</f>
        <v>0</v>
      </c>
      <c r="AL219" s="25" t="str" cm="1">
        <f t="array" ref="AL219">IF(SUMPRODUCT(--(NOT(ISERR(SEARCH({"Drive","Firmware","Host","Kernel"},AC219)))))&gt;0,"1","0")</f>
        <v>0</v>
      </c>
      <c r="AM219" s="25">
        <f>IF(AL219="1",'TOP 10 TECHNIQUES'!C$19,0)</f>
        <v>0</v>
      </c>
      <c r="AN219" s="58">
        <v>0</v>
      </c>
      <c r="AO219" s="51">
        <v>0</v>
      </c>
      <c r="AP219" s="25">
        <f>parameters!$J$21*Table1[[#This Row],[TAT Utility]]+parameters!$J$22*Table1[[#This Row],[Count Utility]]</f>
        <v>3.7651428571428579E-2</v>
      </c>
      <c r="AQ219" s="25">
        <f>(Table1[[#This Row],[Total Top Att&amp;ck Score ]]-parameters!$D$19)/(parameters!$D$20-parameters!$D$19)</f>
        <v>0.12550476190476192</v>
      </c>
      <c r="AR219" s="25">
        <f>IF(Table1[[#This Row],[TAT Utility (unclipped)]]&gt;1,1, IF(Table1[[#This Row],[TAT Utility (unclipped)]]&lt;0,0, Table1[[#This Row],[TAT Utility (unclipped)]]) )</f>
        <v>0.12550476190476192</v>
      </c>
      <c r="AS219" s="25">
        <f>(Table1[[#This Row],[Ransomware (Total '# of ATT&amp;CK Observations)]]-parameters!$D$21)/(parameters!$D$22-parameters!$D$21)</f>
        <v>0</v>
      </c>
      <c r="AT219" s="25">
        <f>IF(Table1[[#This Row],[Count Utility (unclipped)]]&gt;1,1, IF(Table1[[#This Row],[Count Utility (unclipped)]]&lt;0,0, Table1[[#This Row],[Count Utility (unclipped)]]) )</f>
        <v>0</v>
      </c>
      <c r="AU2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0" spans="1:47" x14ac:dyDescent="0.2">
      <c r="A220" s="25">
        <f>parameters!$J$21*Table1[[#This Row],[TAT Utility]]+parameters!$J$22*Table1[[#This Row],[Count Utility]]</f>
        <v>3.7651428571428579E-2</v>
      </c>
      <c r="B220" s="25">
        <f t="shared" si="3"/>
        <v>0.37651428571428575</v>
      </c>
      <c r="C220" s="25" t="s">
        <v>960</v>
      </c>
      <c r="D220" s="25" t="s">
        <v>233</v>
      </c>
      <c r="E220" s="25" t="s">
        <v>961</v>
      </c>
      <c r="F220" s="51">
        <v>1</v>
      </c>
      <c r="G220" s="51">
        <v>1</v>
      </c>
      <c r="H220" s="25">
        <f>parameters!$J$10*Table1[[#This Row],[Before Utility]]+parameters!$J$11*Table1[[#This Row],[After Utility]]</f>
        <v>0.1</v>
      </c>
      <c r="I220">
        <f>(Table1[[#This Row],[Num. TID Before]]-parameters!$D$8)/(parameters!$D$9-parameters!$D$8)</f>
        <v>0.1</v>
      </c>
      <c r="J220">
        <f>IF(Table1[[#This Row],[Before Utility (unclipped)]]&gt;1,1, IF(Table1[[#This Row],[Before Utility (unclipped)]]&lt;0,0, Table1[[#This Row],[Before Utility (unclipped)]]))</f>
        <v>0.1</v>
      </c>
      <c r="K220">
        <f>(Table1[[#This Row],[Num. TID After]]-parameters!$D$10)/(parameters!$D$11-parameters!$D$10)</f>
        <v>0.1</v>
      </c>
      <c r="L220">
        <f>IF(Table1[[#This Row],[After Utility (unclipped)]]&gt;1,1, IF(Table1[[#This Row],[After Utility (unclipped)]]&lt;0,0, Table1[[#This Row],[After Utility (unclipped)]]))</f>
        <v>0.1</v>
      </c>
      <c r="M220" s="25">
        <v>0</v>
      </c>
      <c r="N220" s="51">
        <v>0</v>
      </c>
      <c r="O220" s="51">
        <v>1</v>
      </c>
      <c r="P220" s="51">
        <v>0</v>
      </c>
      <c r="Q220" s="51">
        <v>0</v>
      </c>
      <c r="R220" s="52" t="s">
        <v>962</v>
      </c>
      <c r="S220" s="51">
        <v>9</v>
      </c>
      <c r="T220" s="51" t="s">
        <v>963</v>
      </c>
      <c r="U220" s="51">
        <v>13</v>
      </c>
      <c r="V220" s="25">
        <f>parameters!$J$4*Table1[[#This Row],[Mitigations Utility]] + parameters!$J$5*Table1[[#This Row],[Detections Utility]]</f>
        <v>0.21428571428571433</v>
      </c>
      <c r="W220">
        <f>SUM(Table1[[#This Row],[Num. 800-53 (r5)]],Table1[[#This Row],[Num. CIS Controls]])</f>
        <v>22</v>
      </c>
      <c r="X220">
        <f>(Table1[[#This Row],[Total Mitigations]]-parameters!$D$2)/(parameters!$D$3-parameters!$D$2)</f>
        <v>0.4</v>
      </c>
      <c r="Y220">
        <f>IF(Table1[[#This Row],[Mitigations Utility (unclipped)]]&gt;1,1, IF(Table1[[#This Row],[Mitigations Utility (unclipped)]]&lt;0,0, Table1[[#This Row],[Mitigations Utility (unclipped)]]) )</f>
        <v>0.4</v>
      </c>
      <c r="Z220">
        <f>SUM(Table1[[#This Row],[Num. CAR]:[Num. Splunk]])</f>
        <v>1</v>
      </c>
      <c r="AA220">
        <f>(Table1[[#This Row],[Total Detections]]-parameters!$D$4)/(parameters!$D$5-parameters!$D$4)</f>
        <v>0.01</v>
      </c>
      <c r="AB220">
        <f>IF(Table1[[#This Row],[Detections Utility (unclipped)]]&gt;1,1, IF(Table1[[#This Row],[Detections Utility (unclipped)]]&lt;0,0, Table1[[#This Row],[Detections Utility (unclipped)]]) )</f>
        <v>0.01</v>
      </c>
      <c r="AC220" s="29" t="s">
        <v>964</v>
      </c>
      <c r="AD220" s="25" t="str" cm="1">
        <f t="array" ref="AD220">IF(SUMPRODUCT(--(NOT(ISERR(SEARCH({"Process","Command","Script","WMI","Module","Pipe","Service"},AC220)))))&gt;0,"1","0")</f>
        <v>1</v>
      </c>
      <c r="AE220" s="25">
        <f>IF(AD220="1",'TOP 10 TECHNIQUES'!C$15,0)</f>
        <v>0.19800000000000001</v>
      </c>
      <c r="AF220" s="25" t="str" cm="1">
        <f t="array" ref="AF220">IF(SUMPRODUCT(--(NOT(ISERR(SEARCH({"Network","Firewall"},AC220)))))&gt;0,"1","0")</f>
        <v>0</v>
      </c>
      <c r="AG220" s="25">
        <f>IF(AF220="1",'TOP 10 TECHNIQUES'!C$16,0)</f>
        <v>0</v>
      </c>
      <c r="AH220" s="25" t="str" cm="1">
        <f t="array" ref="AH220">IF(SUMPRODUCT(--(NOT(ISERR(SEARCH({"File","Group","Logon","Schedule","User","Registry","Active","Application"},AC220)))))&gt;0,"1","0")</f>
        <v>0</v>
      </c>
      <c r="AI220" s="25">
        <f>IF(AH220="1",'TOP 10 TECHNIQUES'!C$17,0)</f>
        <v>0</v>
      </c>
      <c r="AJ220" s="25" t="str" cm="1">
        <f t="array" ref="AJ220">IF(SUMPRODUCT(--(NOT(ISERR(SEARCH({"Cloud","Cluster","Container","Image","Instance","Pod","Snapshot","Volume"},AC220)))))&gt;0,"1","0")</f>
        <v>0</v>
      </c>
      <c r="AK220" s="25">
        <f>IF(AJ220="1",'TOP 10 TECHNIQUES'!C$18,0)</f>
        <v>0</v>
      </c>
      <c r="AL220" s="25" t="str" cm="1">
        <f t="array" ref="AL220">IF(SUMPRODUCT(--(NOT(ISERR(SEARCH({"Drive","Firmware","Host","Kernel"},AC220)))))&gt;0,"1","0")</f>
        <v>0</v>
      </c>
      <c r="AM220" s="25">
        <f>IF(AL220="1",'TOP 10 TECHNIQUES'!C$19,0)</f>
        <v>0</v>
      </c>
      <c r="AN220" s="60">
        <v>0</v>
      </c>
      <c r="AO220" s="51">
        <v>0</v>
      </c>
      <c r="AP220" s="25">
        <f>parameters!$J$21*Table1[[#This Row],[TAT Utility]]+parameters!$J$22*Table1[[#This Row],[Count Utility]]</f>
        <v>3.7651428571428579E-2</v>
      </c>
      <c r="AQ220" s="25">
        <f>(Table1[[#This Row],[Total Top Att&amp;ck Score ]]-parameters!$D$19)/(parameters!$D$20-parameters!$D$19)</f>
        <v>0.12550476190476192</v>
      </c>
      <c r="AR220" s="25">
        <f>IF(Table1[[#This Row],[TAT Utility (unclipped)]]&gt;1,1, IF(Table1[[#This Row],[TAT Utility (unclipped)]]&lt;0,0, Table1[[#This Row],[TAT Utility (unclipped)]]) )</f>
        <v>0.12550476190476192</v>
      </c>
      <c r="AS220" s="25">
        <f>(Table1[[#This Row],[Ransomware (Total '# of ATT&amp;CK Observations)]]-parameters!$D$21)/(parameters!$D$22-parameters!$D$21)</f>
        <v>0</v>
      </c>
      <c r="AT220" s="25">
        <f>IF(Table1[[#This Row],[Count Utility (unclipped)]]&gt;1,1, IF(Table1[[#This Row],[Count Utility (unclipped)]]&lt;0,0, Table1[[#This Row],[Count Utility (unclipped)]]) )</f>
        <v>0</v>
      </c>
      <c r="AU2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1" spans="1:47" ht="32" x14ac:dyDescent="0.2">
      <c r="A221" s="25">
        <f>parameters!$J$21*Table1[[#This Row],[TAT Utility]]+parameters!$J$22*Table1[[#This Row],[Count Utility]]</f>
        <v>0.11468952380952381</v>
      </c>
      <c r="B221" s="25">
        <f t="shared" si="3"/>
        <v>0.48022857142857145</v>
      </c>
      <c r="C221" s="25" t="s">
        <v>965</v>
      </c>
      <c r="D221" s="25" t="s">
        <v>119</v>
      </c>
      <c r="E221" s="25" t="s">
        <v>966</v>
      </c>
      <c r="F221" s="51">
        <v>1</v>
      </c>
      <c r="G221" s="51">
        <v>1</v>
      </c>
      <c r="H221" s="25">
        <f>parameters!$J$10*Table1[[#This Row],[Before Utility]]+parameters!$J$11*Table1[[#This Row],[After Utility]]</f>
        <v>0.1</v>
      </c>
      <c r="I221">
        <f>(Table1[[#This Row],[Num. TID Before]]-parameters!$D$8)/(parameters!$D$9-parameters!$D$8)</f>
        <v>0.1</v>
      </c>
      <c r="J221">
        <f>IF(Table1[[#This Row],[Before Utility (unclipped)]]&gt;1,1, IF(Table1[[#This Row],[Before Utility (unclipped)]]&lt;0,0, Table1[[#This Row],[Before Utility (unclipped)]]))</f>
        <v>0.1</v>
      </c>
      <c r="K221">
        <f>(Table1[[#This Row],[Num. TID After]]-parameters!$D$10)/(parameters!$D$11-parameters!$D$10)</f>
        <v>0.1</v>
      </c>
      <c r="L221">
        <f>IF(Table1[[#This Row],[After Utility (unclipped)]]&gt;1,1, IF(Table1[[#This Row],[After Utility (unclipped)]]&lt;0,0, Table1[[#This Row],[After Utility (unclipped)]]))</f>
        <v>0.1</v>
      </c>
      <c r="M221" s="25">
        <v>0</v>
      </c>
      <c r="N221" s="51">
        <v>1</v>
      </c>
      <c r="O221" s="51">
        <v>12</v>
      </c>
      <c r="P221" s="51">
        <v>0</v>
      </c>
      <c r="Q221" s="51">
        <v>6</v>
      </c>
      <c r="R221" s="53" t="s">
        <v>967</v>
      </c>
      <c r="S221" s="51">
        <v>5</v>
      </c>
      <c r="T221" s="51" t="s">
        <v>968</v>
      </c>
      <c r="U221" s="51">
        <v>8</v>
      </c>
      <c r="V221" s="25">
        <f>parameters!$J$4*Table1[[#This Row],[Mitigations Utility]] + parameters!$J$5*Table1[[#This Row],[Detections Utility]]</f>
        <v>0.2142857142857143</v>
      </c>
      <c r="W221">
        <f>SUM(Table1[[#This Row],[Num. 800-53 (r5)]],Table1[[#This Row],[Num. CIS Controls]])</f>
        <v>13</v>
      </c>
      <c r="X221">
        <f>(Table1[[#This Row],[Total Mitigations]]-parameters!$D$2)/(parameters!$D$3-parameters!$D$2)</f>
        <v>0.23636363636363636</v>
      </c>
      <c r="Y221">
        <f>IF(Table1[[#This Row],[Mitigations Utility (unclipped)]]&gt;1,1, IF(Table1[[#This Row],[Mitigations Utility (unclipped)]]&lt;0,0, Table1[[#This Row],[Mitigations Utility (unclipped)]]) )</f>
        <v>0.23636363636363636</v>
      </c>
      <c r="Z221">
        <f>SUM(Table1[[#This Row],[Num. CAR]:[Num. Splunk]])</f>
        <v>19</v>
      </c>
      <c r="AA221">
        <f>(Table1[[#This Row],[Total Detections]]-parameters!$D$4)/(parameters!$D$5-parameters!$D$4)</f>
        <v>0.19</v>
      </c>
      <c r="AB221">
        <f>IF(Table1[[#This Row],[Detections Utility (unclipped)]]&gt;1,1, IF(Table1[[#This Row],[Detections Utility (unclipped)]]&lt;0,0, Table1[[#This Row],[Detections Utility (unclipped)]]) )</f>
        <v>0.19</v>
      </c>
      <c r="AC221" s="29" t="s">
        <v>969</v>
      </c>
      <c r="AD221" s="25" t="str" cm="1">
        <f t="array" ref="AD221">IF(SUMPRODUCT(--(NOT(ISERR(SEARCH({"Process","Command","Script","WMI","Module","Pipe","Service"},AC221)))))&gt;0,"1","0")</f>
        <v>1</v>
      </c>
      <c r="AE221" s="25">
        <f>IF(AD221="1",'TOP 10 TECHNIQUES'!C$15,0)</f>
        <v>0.19800000000000001</v>
      </c>
      <c r="AF221" s="25" t="str" cm="1">
        <f t="array" ref="AF221">IF(SUMPRODUCT(--(NOT(ISERR(SEARCH({"Network","Firewall"},AC221)))))&gt;0,"1","0")</f>
        <v>0</v>
      </c>
      <c r="AG221" s="25">
        <f>IF(AF221="1",'TOP 10 TECHNIQUES'!C$16,0)</f>
        <v>0</v>
      </c>
      <c r="AH221" s="25" t="str" cm="1">
        <f t="array" ref="AH221">IF(SUMPRODUCT(--(NOT(ISERR(SEARCH({"File","Group","Logon","Schedule","User","Registry","Active","Application"},AC221)))))&gt;0,"1","0")</f>
        <v>1</v>
      </c>
      <c r="AI221" s="25">
        <f>IF(AH221="1",'TOP 10 TECHNIQUES'!C$17,0)</f>
        <v>0.13200000000000001</v>
      </c>
      <c r="AJ221" s="25" t="str" cm="1">
        <f t="array" ref="AJ221">IF(SUMPRODUCT(--(NOT(ISERR(SEARCH({"Cloud","Cluster","Container","Image","Instance","Pod","Snapshot","Volume"},AC221)))))&gt;0,"1","0")</f>
        <v>1</v>
      </c>
      <c r="AK221" s="25">
        <f>IF(AJ221="1",'TOP 10 TECHNIQUES'!C$18,0)</f>
        <v>0.19800000000000001</v>
      </c>
      <c r="AL221" s="25" t="str" cm="1">
        <f t="array" ref="AL221">IF(SUMPRODUCT(--(NOT(ISERR(SEARCH({"Drive","Firmware","Host","Kernel"},AC221)))))&gt;0,"1","0")</f>
        <v>0</v>
      </c>
      <c r="AM221" s="25">
        <f>IF(AL221="1",'TOP 10 TECHNIQUES'!C$19,0)</f>
        <v>0</v>
      </c>
      <c r="AN221" s="58">
        <v>2</v>
      </c>
      <c r="AO221" s="51">
        <v>1</v>
      </c>
      <c r="AP221" s="25">
        <f>parameters!$J$21*Table1[[#This Row],[TAT Utility]]+parameters!$J$22*Table1[[#This Row],[Count Utility]]</f>
        <v>0.11468952380952381</v>
      </c>
      <c r="AQ221" s="25">
        <f>(Table1[[#This Row],[Total Top Att&amp;ck Score ]]-parameters!$D$19)/(parameters!$D$20-parameters!$D$19)</f>
        <v>0.16007619047619048</v>
      </c>
      <c r="AR221" s="25">
        <f>IF(Table1[[#This Row],[TAT Utility (unclipped)]]&gt;1,1, IF(Table1[[#This Row],[TAT Utility (unclipped)]]&lt;0,0, Table1[[#This Row],[TAT Utility (unclipped)]]) )</f>
        <v>0.16007619047619048</v>
      </c>
      <c r="AS221" s="25">
        <f>(Table1[[#This Row],[Ransomware (Total '# of ATT&amp;CK Observations)]]-parameters!$D$21)/(parameters!$D$22-parameters!$D$21)</f>
        <v>9.5238095238095233E-2</v>
      </c>
      <c r="AT221" s="25">
        <f>IF(Table1[[#This Row],[Count Utility (unclipped)]]&gt;1,1, IF(Table1[[#This Row],[Count Utility (unclipped)]]&lt;0,0, Table1[[#This Row],[Count Utility (unclipped)]]) )</f>
        <v>9.5238095238095233E-2</v>
      </c>
      <c r="AU2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2" spans="1:47" x14ac:dyDescent="0.2">
      <c r="A222" s="25">
        <f>parameters!$J$21*Table1[[#This Row],[TAT Utility]]+parameters!$J$22*Table1[[#This Row],[Count Utility]]</f>
        <v>6.8910476190476189E-2</v>
      </c>
      <c r="B222" s="25">
        <f t="shared" si="3"/>
        <v>0.35577142857142863</v>
      </c>
      <c r="C222" s="25" t="s">
        <v>970</v>
      </c>
      <c r="D222" s="25" t="s">
        <v>863</v>
      </c>
      <c r="E222" s="25" t="s">
        <v>971</v>
      </c>
      <c r="F222" s="51">
        <v>1</v>
      </c>
      <c r="G222" s="51">
        <v>1</v>
      </c>
      <c r="H222" s="25">
        <f>parameters!$J$10*Table1[[#This Row],[Before Utility]]+parameters!$J$11*Table1[[#This Row],[After Utility]]</f>
        <v>0.1</v>
      </c>
      <c r="I222">
        <f>(Table1[[#This Row],[Num. TID Before]]-parameters!$D$8)/(parameters!$D$9-parameters!$D$8)</f>
        <v>0.1</v>
      </c>
      <c r="J222">
        <f>IF(Table1[[#This Row],[Before Utility (unclipped)]]&gt;1,1, IF(Table1[[#This Row],[Before Utility (unclipped)]]&lt;0,0, Table1[[#This Row],[Before Utility (unclipped)]]))</f>
        <v>0.1</v>
      </c>
      <c r="K222">
        <f>(Table1[[#This Row],[Num. TID After]]-parameters!$D$10)/(parameters!$D$11-parameters!$D$10)</f>
        <v>0.1</v>
      </c>
      <c r="L222">
        <f>IF(Table1[[#This Row],[After Utility (unclipped)]]&gt;1,1, IF(Table1[[#This Row],[After Utility (unclipped)]]&lt;0,0, Table1[[#This Row],[After Utility (unclipped)]]))</f>
        <v>0.1</v>
      </c>
      <c r="M222" s="25">
        <v>0</v>
      </c>
      <c r="N222" s="51">
        <v>0</v>
      </c>
      <c r="O222" s="51">
        <v>2</v>
      </c>
      <c r="P222" s="51">
        <v>1</v>
      </c>
      <c r="Q222" s="51">
        <v>0</v>
      </c>
      <c r="R222" s="52" t="s">
        <v>797</v>
      </c>
      <c r="S222" s="51">
        <v>10</v>
      </c>
      <c r="T222" s="52" t="s">
        <v>972</v>
      </c>
      <c r="U222" s="51">
        <v>11</v>
      </c>
      <c r="V222" s="25">
        <f>parameters!$J$4*Table1[[#This Row],[Mitigations Utility]] + parameters!$J$5*Table1[[#This Row],[Detections Utility]]</f>
        <v>0.2142857142857143</v>
      </c>
      <c r="W222">
        <f>SUM(Table1[[#This Row],[Num. 800-53 (r5)]],Table1[[#This Row],[Num. CIS Controls]])</f>
        <v>21</v>
      </c>
      <c r="X222">
        <f>(Table1[[#This Row],[Total Mitigations]]-parameters!$D$2)/(parameters!$D$3-parameters!$D$2)</f>
        <v>0.38181818181818183</v>
      </c>
      <c r="Y222">
        <f>IF(Table1[[#This Row],[Mitigations Utility (unclipped)]]&gt;1,1, IF(Table1[[#This Row],[Mitigations Utility (unclipped)]]&lt;0,0, Table1[[#This Row],[Mitigations Utility (unclipped)]]) )</f>
        <v>0.38181818181818183</v>
      </c>
      <c r="Z222">
        <f>SUM(Table1[[#This Row],[Num. CAR]:[Num. Splunk]])</f>
        <v>3</v>
      </c>
      <c r="AA222">
        <f>(Table1[[#This Row],[Total Detections]]-parameters!$D$4)/(parameters!$D$5-parameters!$D$4)</f>
        <v>0.03</v>
      </c>
      <c r="AB222">
        <f>IF(Table1[[#This Row],[Detections Utility (unclipped)]]&gt;1,1, IF(Table1[[#This Row],[Detections Utility (unclipped)]]&lt;0,0, Table1[[#This Row],[Detections Utility (unclipped)]]) )</f>
        <v>0.03</v>
      </c>
      <c r="AC222" s="29" t="s">
        <v>122</v>
      </c>
      <c r="AD222" s="25" t="str" cm="1">
        <f t="array" ref="AD222">IF(SUMPRODUCT(--(NOT(ISERR(SEARCH({"Process","Command","Script","WMI","Module","Pipe","Service"},AC222)))))&gt;0,"1","0")</f>
        <v>0</v>
      </c>
      <c r="AE222" s="25">
        <f>IF(AD222="1",'TOP 10 TECHNIQUES'!C$15,0)</f>
        <v>0</v>
      </c>
      <c r="AF222" s="25" t="str" cm="1">
        <f t="array" ref="AF222">IF(SUMPRODUCT(--(NOT(ISERR(SEARCH({"Network","Firewall"},AC222)))))&gt;0,"1","0")</f>
        <v>0</v>
      </c>
      <c r="AG222" s="25">
        <f>IF(AF222="1",'TOP 10 TECHNIQUES'!C$16,0)</f>
        <v>0</v>
      </c>
      <c r="AH222" s="25" t="str" cm="1">
        <f t="array" ref="AH222">IF(SUMPRODUCT(--(NOT(ISERR(SEARCH({"File","Group","Logon","Schedule","User","Registry","Active","Application"},AC222)))))&gt;0,"1","0")</f>
        <v>1</v>
      </c>
      <c r="AI222" s="25">
        <f>IF(AH222="1",'TOP 10 TECHNIQUES'!C$17,0)</f>
        <v>0.13200000000000001</v>
      </c>
      <c r="AJ222" s="25" t="str" cm="1">
        <f t="array" ref="AJ222">IF(SUMPRODUCT(--(NOT(ISERR(SEARCH({"Cloud","Cluster","Container","Image","Instance","Pod","Snapshot","Volume"},AC222)))))&gt;0,"1","0")</f>
        <v>0</v>
      </c>
      <c r="AK222" s="25">
        <f>IF(AJ222="1",'TOP 10 TECHNIQUES'!C$18,0)</f>
        <v>0</v>
      </c>
      <c r="AL222" s="25" t="str" cm="1">
        <f t="array" ref="AL222">IF(SUMPRODUCT(--(NOT(ISERR(SEARCH({"Drive","Firmware","Host","Kernel"},AC222)))))&gt;0,"1","0")</f>
        <v>0</v>
      </c>
      <c r="AM222" s="25">
        <f>IF(AL222="1",'TOP 10 TECHNIQUES'!C$19,0)</f>
        <v>0</v>
      </c>
      <c r="AN222" s="60">
        <v>1</v>
      </c>
      <c r="AO222" s="51">
        <v>1</v>
      </c>
      <c r="AP222" s="25">
        <f>parameters!$J$21*Table1[[#This Row],[TAT Utility]]+parameters!$J$22*Table1[[#This Row],[Count Utility]]</f>
        <v>6.8910476190476189E-2</v>
      </c>
      <c r="AQ222" s="25">
        <f>(Table1[[#This Row],[Total Top Att&amp;ck Score ]]-parameters!$D$19)/(parameters!$D$20-parameters!$D$19)</f>
        <v>0.1185904761904762</v>
      </c>
      <c r="AR222" s="25">
        <f>IF(Table1[[#This Row],[TAT Utility (unclipped)]]&gt;1,1, IF(Table1[[#This Row],[TAT Utility (unclipped)]]&lt;0,0, Table1[[#This Row],[TAT Utility (unclipped)]]) )</f>
        <v>0.1185904761904762</v>
      </c>
      <c r="AS222" s="25">
        <f>(Table1[[#This Row],[Ransomware (Total '# of ATT&amp;CK Observations)]]-parameters!$D$21)/(parameters!$D$22-parameters!$D$21)</f>
        <v>4.7619047619047616E-2</v>
      </c>
      <c r="AT222" s="25">
        <f>IF(Table1[[#This Row],[Count Utility (unclipped)]]&gt;1,1, IF(Table1[[#This Row],[Count Utility (unclipped)]]&lt;0,0, Table1[[#This Row],[Count Utility (unclipped)]]) )</f>
        <v>4.7619047619047616E-2</v>
      </c>
      <c r="AU2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3" spans="1:47" ht="32" x14ac:dyDescent="0.2">
      <c r="A223" s="25">
        <f>parameters!$J$21*Table1[[#This Row],[TAT Utility]]+parameters!$J$22*Table1[[#This Row],[Count Utility]]</f>
        <v>7.513333333333333E-2</v>
      </c>
      <c r="B223" s="25">
        <f t="shared" si="3"/>
        <v>0.41800000000000004</v>
      </c>
      <c r="C223" s="25" t="s">
        <v>973</v>
      </c>
      <c r="D223" s="25" t="s">
        <v>99</v>
      </c>
      <c r="E223" s="25" t="s">
        <v>974</v>
      </c>
      <c r="F223" s="51">
        <v>1</v>
      </c>
      <c r="G223" s="51">
        <v>1</v>
      </c>
      <c r="H223" s="25">
        <f>parameters!$J$10*Table1[[#This Row],[Before Utility]]+parameters!$J$11*Table1[[#This Row],[After Utility]]</f>
        <v>0.1</v>
      </c>
      <c r="I223">
        <f>(Table1[[#This Row],[Num. TID Before]]-parameters!$D$8)/(parameters!$D$9-parameters!$D$8)</f>
        <v>0.1</v>
      </c>
      <c r="J223">
        <f>IF(Table1[[#This Row],[Before Utility (unclipped)]]&gt;1,1, IF(Table1[[#This Row],[Before Utility (unclipped)]]&lt;0,0, Table1[[#This Row],[Before Utility (unclipped)]]))</f>
        <v>0.1</v>
      </c>
      <c r="K223">
        <f>(Table1[[#This Row],[Num. TID After]]-parameters!$D$10)/(parameters!$D$11-parameters!$D$10)</f>
        <v>0.1</v>
      </c>
      <c r="L223">
        <f>IF(Table1[[#This Row],[After Utility (unclipped)]]&gt;1,1, IF(Table1[[#This Row],[After Utility (unclipped)]]&lt;0,0, Table1[[#This Row],[After Utility (unclipped)]]))</f>
        <v>0.1</v>
      </c>
      <c r="M223" s="25">
        <v>0</v>
      </c>
      <c r="N223" s="51">
        <v>0</v>
      </c>
      <c r="O223" s="51">
        <v>3</v>
      </c>
      <c r="P223" s="51">
        <v>0</v>
      </c>
      <c r="Q223" s="51">
        <v>0</v>
      </c>
      <c r="R223" s="52" t="s">
        <v>100</v>
      </c>
      <c r="S223" s="51">
        <v>8</v>
      </c>
      <c r="T223" s="52" t="s">
        <v>528</v>
      </c>
      <c r="U223" s="51">
        <v>13</v>
      </c>
      <c r="V223" s="25">
        <f>parameters!$J$4*Table1[[#This Row],[Mitigations Utility]] + parameters!$J$5*Table1[[#This Row],[Detections Utility]]</f>
        <v>0.2142857142857143</v>
      </c>
      <c r="W223">
        <f>SUM(Table1[[#This Row],[Num. 800-53 (r5)]],Table1[[#This Row],[Num. CIS Controls]])</f>
        <v>21</v>
      </c>
      <c r="X223">
        <f>(Table1[[#This Row],[Total Mitigations]]-parameters!$D$2)/(parameters!$D$3-parameters!$D$2)</f>
        <v>0.38181818181818183</v>
      </c>
      <c r="Y223">
        <f>IF(Table1[[#This Row],[Mitigations Utility (unclipped)]]&gt;1,1, IF(Table1[[#This Row],[Mitigations Utility (unclipped)]]&lt;0,0, Table1[[#This Row],[Mitigations Utility (unclipped)]]) )</f>
        <v>0.38181818181818183</v>
      </c>
      <c r="Z223">
        <f>SUM(Table1[[#This Row],[Num. CAR]:[Num. Splunk]])</f>
        <v>3</v>
      </c>
      <c r="AA223">
        <f>(Table1[[#This Row],[Total Detections]]-parameters!$D$4)/(parameters!$D$5-parameters!$D$4)</f>
        <v>0.03</v>
      </c>
      <c r="AB223">
        <f>IF(Table1[[#This Row],[Detections Utility (unclipped)]]&gt;1,1, IF(Table1[[#This Row],[Detections Utility (unclipped)]]&lt;0,0, Table1[[#This Row],[Detections Utility (unclipped)]]) )</f>
        <v>0.03</v>
      </c>
      <c r="AC223" s="29" t="s">
        <v>505</v>
      </c>
      <c r="AD223" s="25" t="str" cm="1">
        <f t="array" ref="AD223">IF(SUMPRODUCT(--(NOT(ISERR(SEARCH({"Process","Command","Script","WMI","Module","Pipe","Service"},AC223)))))&gt;0,"1","0")</f>
        <v>1</v>
      </c>
      <c r="AE223" s="25">
        <f>IF(AD223="1",'TOP 10 TECHNIQUES'!C$15,0)</f>
        <v>0.19800000000000001</v>
      </c>
      <c r="AF223" s="25" t="str" cm="1">
        <f t="array" ref="AF223">IF(SUMPRODUCT(--(NOT(ISERR(SEARCH({"Network","Firewall"},AC223)))))&gt;0,"1","0")</f>
        <v>0</v>
      </c>
      <c r="AG223" s="25">
        <f>IF(AF223="1",'TOP 10 TECHNIQUES'!C$16,0)</f>
        <v>0</v>
      </c>
      <c r="AH223" s="25" t="str" cm="1">
        <f t="array" ref="AH223">IF(SUMPRODUCT(--(NOT(ISERR(SEARCH({"File","Group","Logon","Schedule","User","Registry","Active","Application"},AC223)))))&gt;0,"1","0")</f>
        <v>1</v>
      </c>
      <c r="AI223" s="25">
        <f>IF(AH223="1",'TOP 10 TECHNIQUES'!C$17,0)</f>
        <v>0.13200000000000001</v>
      </c>
      <c r="AJ223" s="25" t="str" cm="1">
        <f t="array" ref="AJ223">IF(SUMPRODUCT(--(NOT(ISERR(SEARCH({"Cloud","Cluster","Container","Image","Instance","Pod","Snapshot","Volume"},AC223)))))&gt;0,"1","0")</f>
        <v>0</v>
      </c>
      <c r="AK223" s="25">
        <f>IF(AJ223="1",'TOP 10 TECHNIQUES'!C$18,0)</f>
        <v>0</v>
      </c>
      <c r="AL223" s="25" t="str" cm="1">
        <f t="array" ref="AL223">IF(SUMPRODUCT(--(NOT(ISERR(SEARCH({"Drive","Firmware","Host","Kernel"},AC223)))))&gt;0,"1","0")</f>
        <v>0</v>
      </c>
      <c r="AM223" s="25">
        <f>IF(AL223="1",'TOP 10 TECHNIQUES'!C$19,0)</f>
        <v>0</v>
      </c>
      <c r="AN223" s="60">
        <v>1</v>
      </c>
      <c r="AO223" s="51">
        <v>0</v>
      </c>
      <c r="AP223" s="25">
        <f>parameters!$J$21*Table1[[#This Row],[TAT Utility]]+parameters!$J$22*Table1[[#This Row],[Count Utility]]</f>
        <v>7.513333333333333E-2</v>
      </c>
      <c r="AQ223" s="25">
        <f>(Table1[[#This Row],[Total Top Att&amp;ck Score ]]-parameters!$D$19)/(parameters!$D$20-parameters!$D$19)</f>
        <v>0.13933333333333334</v>
      </c>
      <c r="AR223" s="25">
        <f>IF(Table1[[#This Row],[TAT Utility (unclipped)]]&gt;1,1, IF(Table1[[#This Row],[TAT Utility (unclipped)]]&lt;0,0, Table1[[#This Row],[TAT Utility (unclipped)]]) )</f>
        <v>0.13933333333333334</v>
      </c>
      <c r="AS223" s="25">
        <f>(Table1[[#This Row],[Ransomware (Total '# of ATT&amp;CK Observations)]]-parameters!$D$21)/(parameters!$D$22-parameters!$D$21)</f>
        <v>4.7619047619047616E-2</v>
      </c>
      <c r="AT223" s="25">
        <f>IF(Table1[[#This Row],[Count Utility (unclipped)]]&gt;1,1, IF(Table1[[#This Row],[Count Utility (unclipped)]]&lt;0,0, Table1[[#This Row],[Count Utility (unclipped)]]) )</f>
        <v>4.7619047619047616E-2</v>
      </c>
      <c r="AU2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4" spans="1:47" ht="64" x14ac:dyDescent="0.2">
      <c r="A224" s="25">
        <f>parameters!$J$21*Table1[[#This Row],[TAT Utility]]+parameters!$J$22*Table1[[#This Row],[Count Utility]]</f>
        <v>4.1799999999999997E-2</v>
      </c>
      <c r="B224" s="25">
        <f t="shared" si="3"/>
        <v>0.41800000000000004</v>
      </c>
      <c r="C224" s="25" t="s">
        <v>975</v>
      </c>
      <c r="D224" s="25" t="s">
        <v>202</v>
      </c>
      <c r="E224" s="25" t="s">
        <v>976</v>
      </c>
      <c r="F224" s="51">
        <v>1</v>
      </c>
      <c r="G224" s="51">
        <v>1</v>
      </c>
      <c r="H224" s="25">
        <f>parameters!$J$10*Table1[[#This Row],[Before Utility]]+parameters!$J$11*Table1[[#This Row],[After Utility]]</f>
        <v>0.1</v>
      </c>
      <c r="I224">
        <f>(Table1[[#This Row],[Num. TID Before]]-parameters!$D$8)/(parameters!$D$9-parameters!$D$8)</f>
        <v>0.1</v>
      </c>
      <c r="J224">
        <f>IF(Table1[[#This Row],[Before Utility (unclipped)]]&gt;1,1, IF(Table1[[#This Row],[Before Utility (unclipped)]]&lt;0,0, Table1[[#This Row],[Before Utility (unclipped)]]))</f>
        <v>0.1</v>
      </c>
      <c r="K224">
        <f>(Table1[[#This Row],[Num. TID After]]-parameters!$D$10)/(parameters!$D$11-parameters!$D$10)</f>
        <v>0.1</v>
      </c>
      <c r="L224">
        <f>IF(Table1[[#This Row],[After Utility (unclipped)]]&gt;1,1, IF(Table1[[#This Row],[After Utility (unclipped)]]&lt;0,0, Table1[[#This Row],[After Utility (unclipped)]]))</f>
        <v>0.1</v>
      </c>
      <c r="M224" s="25">
        <v>0</v>
      </c>
      <c r="N224" s="51">
        <v>1</v>
      </c>
      <c r="O224" s="51">
        <v>2</v>
      </c>
      <c r="P224" s="51">
        <v>0</v>
      </c>
      <c r="Q224" s="51">
        <v>0</v>
      </c>
      <c r="R224" s="52" t="s">
        <v>977</v>
      </c>
      <c r="S224" s="51">
        <v>8</v>
      </c>
      <c r="T224" s="52" t="s">
        <v>978</v>
      </c>
      <c r="U224" s="51">
        <v>13</v>
      </c>
      <c r="V224" s="25">
        <f>parameters!$J$4*Table1[[#This Row],[Mitigations Utility]] + parameters!$J$5*Table1[[#This Row],[Detections Utility]]</f>
        <v>0.2142857142857143</v>
      </c>
      <c r="W224">
        <f>SUM(Table1[[#This Row],[Num. 800-53 (r5)]],Table1[[#This Row],[Num. CIS Controls]])</f>
        <v>21</v>
      </c>
      <c r="X224">
        <f>(Table1[[#This Row],[Total Mitigations]]-parameters!$D$2)/(parameters!$D$3-parameters!$D$2)</f>
        <v>0.38181818181818183</v>
      </c>
      <c r="Y224">
        <f>IF(Table1[[#This Row],[Mitigations Utility (unclipped)]]&gt;1,1, IF(Table1[[#This Row],[Mitigations Utility (unclipped)]]&lt;0,0, Table1[[#This Row],[Mitigations Utility (unclipped)]]) )</f>
        <v>0.38181818181818183</v>
      </c>
      <c r="Z224">
        <f>SUM(Table1[[#This Row],[Num. CAR]:[Num. Splunk]])</f>
        <v>3</v>
      </c>
      <c r="AA224">
        <f>(Table1[[#This Row],[Total Detections]]-parameters!$D$4)/(parameters!$D$5-parameters!$D$4)</f>
        <v>0.03</v>
      </c>
      <c r="AB224">
        <f>IF(Table1[[#This Row],[Detections Utility (unclipped)]]&gt;1,1, IF(Table1[[#This Row],[Detections Utility (unclipped)]]&lt;0,0, Table1[[#This Row],[Detections Utility (unclipped)]]) )</f>
        <v>0.03</v>
      </c>
      <c r="AC224" s="29" t="s">
        <v>979</v>
      </c>
      <c r="AD224" s="25" t="str" cm="1">
        <f t="array" ref="AD224">IF(SUMPRODUCT(--(NOT(ISERR(SEARCH({"Process","Command","Script","WMI","Module","Pipe","Service"},AC224)))))&gt;0,"1","0")</f>
        <v>1</v>
      </c>
      <c r="AE224" s="25">
        <f>IF(AD224="1",'TOP 10 TECHNIQUES'!C$15,0)</f>
        <v>0.19800000000000001</v>
      </c>
      <c r="AF224" s="25" t="str" cm="1">
        <f t="array" ref="AF224">IF(SUMPRODUCT(--(NOT(ISERR(SEARCH({"Network","Firewall"},AC224)))))&gt;0,"1","0")</f>
        <v>0</v>
      </c>
      <c r="AG224" s="25">
        <f>IF(AF224="1",'TOP 10 TECHNIQUES'!C$16,0)</f>
        <v>0</v>
      </c>
      <c r="AH224" s="25" t="str" cm="1">
        <f t="array" ref="AH224">IF(SUMPRODUCT(--(NOT(ISERR(SEARCH({"File","Group","Logon","Schedule","User","Registry","Active","Application"},AC224)))))&gt;0,"1","0")</f>
        <v>1</v>
      </c>
      <c r="AI224" s="25">
        <f>IF(AH224="1",'TOP 10 TECHNIQUES'!C$17,0)</f>
        <v>0.13200000000000001</v>
      </c>
      <c r="AJ224" s="25" t="str" cm="1">
        <f t="array" ref="AJ224">IF(SUMPRODUCT(--(NOT(ISERR(SEARCH({"Cloud","Cluster","Container","Image","Instance","Pod","Snapshot","Volume"},AC224)))))&gt;0,"1","0")</f>
        <v>0</v>
      </c>
      <c r="AK224" s="25">
        <f>IF(AJ224="1",'TOP 10 TECHNIQUES'!C$18,0)</f>
        <v>0</v>
      </c>
      <c r="AL224" s="25" t="str" cm="1">
        <f t="array" ref="AL224">IF(SUMPRODUCT(--(NOT(ISERR(SEARCH({"Drive","Firmware","Host","Kernel"},AC224)))))&gt;0,"1","0")</f>
        <v>0</v>
      </c>
      <c r="AM224" s="25">
        <f>IF(AL224="1",'TOP 10 TECHNIQUES'!C$19,0)</f>
        <v>0</v>
      </c>
      <c r="AN224" s="52">
        <v>0</v>
      </c>
      <c r="AO224" s="51">
        <v>0</v>
      </c>
      <c r="AP224" s="25">
        <f>parameters!$J$21*Table1[[#This Row],[TAT Utility]]+parameters!$J$22*Table1[[#This Row],[Count Utility]]</f>
        <v>4.1799999999999997E-2</v>
      </c>
      <c r="AQ224" s="25">
        <f>(Table1[[#This Row],[Total Top Att&amp;ck Score ]]-parameters!$D$19)/(parameters!$D$20-parameters!$D$19)</f>
        <v>0.13933333333333334</v>
      </c>
      <c r="AR224" s="25">
        <f>IF(Table1[[#This Row],[TAT Utility (unclipped)]]&gt;1,1, IF(Table1[[#This Row],[TAT Utility (unclipped)]]&lt;0,0, Table1[[#This Row],[TAT Utility (unclipped)]]) )</f>
        <v>0.13933333333333334</v>
      </c>
      <c r="AS224" s="25">
        <f>(Table1[[#This Row],[Ransomware (Total '# of ATT&amp;CK Observations)]]-parameters!$D$21)/(parameters!$D$22-parameters!$D$21)</f>
        <v>0</v>
      </c>
      <c r="AT224" s="25">
        <f>IF(Table1[[#This Row],[Count Utility (unclipped)]]&gt;1,1, IF(Table1[[#This Row],[Count Utility (unclipped)]]&lt;0,0, Table1[[#This Row],[Count Utility (unclipped)]]) )</f>
        <v>0</v>
      </c>
      <c r="AU2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5" spans="1:47" x14ac:dyDescent="0.2">
      <c r="A225" s="25">
        <f>parameters!$J$21*Table1[[#This Row],[TAT Utility]]+parameters!$J$22*Table1[[#This Row],[Count Utility]]</f>
        <v>3.7651428571428565E-2</v>
      </c>
      <c r="B225" s="25">
        <f t="shared" si="3"/>
        <v>0.37651428571428569</v>
      </c>
      <c r="C225" s="25" t="s">
        <v>980</v>
      </c>
      <c r="D225" s="25" t="s">
        <v>94</v>
      </c>
      <c r="E225" s="25" t="s">
        <v>981</v>
      </c>
      <c r="F225" s="51">
        <v>1</v>
      </c>
      <c r="G225" s="51">
        <v>1</v>
      </c>
      <c r="H225" s="25">
        <f>parameters!$J$10*Table1[[#This Row],[Before Utility]]+parameters!$J$11*Table1[[#This Row],[After Utility]]</f>
        <v>0.1</v>
      </c>
      <c r="I225">
        <f>(Table1[[#This Row],[Num. TID Before]]-parameters!$D$8)/(parameters!$D$9-parameters!$D$8)</f>
        <v>0.1</v>
      </c>
      <c r="J225">
        <f>IF(Table1[[#This Row],[Before Utility (unclipped)]]&gt;1,1, IF(Table1[[#This Row],[Before Utility (unclipped)]]&lt;0,0, Table1[[#This Row],[Before Utility (unclipped)]]))</f>
        <v>0.1</v>
      </c>
      <c r="K225">
        <f>(Table1[[#This Row],[Num. TID After]]-parameters!$D$10)/(parameters!$D$11-parameters!$D$10)</f>
        <v>0.1</v>
      </c>
      <c r="L225">
        <f>IF(Table1[[#This Row],[After Utility (unclipped)]]&gt;1,1, IF(Table1[[#This Row],[After Utility (unclipped)]]&lt;0,0, Table1[[#This Row],[After Utility (unclipped)]]))</f>
        <v>0.1</v>
      </c>
      <c r="M225" s="25">
        <v>0</v>
      </c>
      <c r="N225" s="51">
        <v>1</v>
      </c>
      <c r="O225" s="51">
        <v>5</v>
      </c>
      <c r="P225" s="51">
        <v>0</v>
      </c>
      <c r="Q225" s="51">
        <v>3</v>
      </c>
      <c r="R225" s="52" t="s">
        <v>808</v>
      </c>
      <c r="S225" s="51">
        <v>7</v>
      </c>
      <c r="T225" s="52" t="s">
        <v>809</v>
      </c>
      <c r="U225" s="51">
        <v>11</v>
      </c>
      <c r="V225" s="25">
        <f>parameters!$J$4*Table1[[#This Row],[Mitigations Utility]] + parameters!$J$5*Table1[[#This Row],[Detections Utility]]</f>
        <v>0.21428571428571427</v>
      </c>
      <c r="W225">
        <f>SUM(Table1[[#This Row],[Num. 800-53 (r5)]],Table1[[#This Row],[Num. CIS Controls]])</f>
        <v>18</v>
      </c>
      <c r="X225">
        <f>(Table1[[#This Row],[Total Mitigations]]-parameters!$D$2)/(parameters!$D$3-parameters!$D$2)</f>
        <v>0.32727272727272727</v>
      </c>
      <c r="Y225">
        <f>IF(Table1[[#This Row],[Mitigations Utility (unclipped)]]&gt;1,1, IF(Table1[[#This Row],[Mitigations Utility (unclipped)]]&lt;0,0, Table1[[#This Row],[Mitigations Utility (unclipped)]]) )</f>
        <v>0.32727272727272727</v>
      </c>
      <c r="Z225">
        <f>SUM(Table1[[#This Row],[Num. CAR]:[Num. Splunk]])</f>
        <v>9</v>
      </c>
      <c r="AA225">
        <f>(Table1[[#This Row],[Total Detections]]-parameters!$D$4)/(parameters!$D$5-parameters!$D$4)</f>
        <v>0.09</v>
      </c>
      <c r="AB225">
        <f>IF(Table1[[#This Row],[Detections Utility (unclipped)]]&gt;1,1, IF(Table1[[#This Row],[Detections Utility (unclipped)]]&lt;0,0, Table1[[#This Row],[Detections Utility (unclipped)]]) )</f>
        <v>0.09</v>
      </c>
      <c r="AC225" s="29" t="s">
        <v>982</v>
      </c>
      <c r="AD225" s="25" t="str" cm="1">
        <f t="array" ref="AD225">IF(SUMPRODUCT(--(NOT(ISERR(SEARCH({"Process","Command","Script","WMI","Module","Pipe","Service"},AC225)))))&gt;0,"1","0")</f>
        <v>1</v>
      </c>
      <c r="AE225" s="25">
        <f>IF(AD225="1",'TOP 10 TECHNIQUES'!C$15,0)</f>
        <v>0.19800000000000001</v>
      </c>
      <c r="AF225" s="25" t="str" cm="1">
        <f t="array" ref="AF225">IF(SUMPRODUCT(--(NOT(ISERR(SEARCH({"Network","Firewall"},AC225)))))&gt;0,"1","0")</f>
        <v>0</v>
      </c>
      <c r="AG225" s="25">
        <f>IF(AF225="1",'TOP 10 TECHNIQUES'!C$16,0)</f>
        <v>0</v>
      </c>
      <c r="AH225" s="25" t="str" cm="1">
        <f t="array" ref="AH225">IF(SUMPRODUCT(--(NOT(ISERR(SEARCH({"File","Group","Logon","Schedule","User","Registry","Active","Application"},AC225)))))&gt;0,"1","0")</f>
        <v>0</v>
      </c>
      <c r="AI225" s="25">
        <f>IF(AH225="1",'TOP 10 TECHNIQUES'!C$17,0)</f>
        <v>0</v>
      </c>
      <c r="AJ225" s="25" t="str" cm="1">
        <f t="array" ref="AJ225">IF(SUMPRODUCT(--(NOT(ISERR(SEARCH({"Cloud","Cluster","Container","Image","Instance","Pod","Snapshot","Volume"},AC225)))))&gt;0,"1","0")</f>
        <v>0</v>
      </c>
      <c r="AK225" s="25">
        <f>IF(AJ225="1",'TOP 10 TECHNIQUES'!C$18,0)</f>
        <v>0</v>
      </c>
      <c r="AL225" s="25" t="str" cm="1">
        <f t="array" ref="AL225">IF(SUMPRODUCT(--(NOT(ISERR(SEARCH({"Drive","Firmware","Host","Kernel"},AC225)))))&gt;0,"1","0")</f>
        <v>0</v>
      </c>
      <c r="AM225" s="25">
        <f>IF(AL225="1",'TOP 10 TECHNIQUES'!C$19,0)</f>
        <v>0</v>
      </c>
      <c r="AN225" s="52">
        <v>0</v>
      </c>
      <c r="AO225" s="51">
        <v>0</v>
      </c>
      <c r="AP225" s="25">
        <f>parameters!$J$21*Table1[[#This Row],[TAT Utility]]+parameters!$J$22*Table1[[#This Row],[Count Utility]]</f>
        <v>3.7651428571428565E-2</v>
      </c>
      <c r="AQ225" s="25">
        <f>(Table1[[#This Row],[Total Top Att&amp;ck Score ]]-parameters!$D$19)/(parameters!$D$20-parameters!$D$19)</f>
        <v>0.1255047619047619</v>
      </c>
      <c r="AR225" s="25">
        <f>IF(Table1[[#This Row],[TAT Utility (unclipped)]]&gt;1,1, IF(Table1[[#This Row],[TAT Utility (unclipped)]]&lt;0,0, Table1[[#This Row],[TAT Utility (unclipped)]]) )</f>
        <v>0.1255047619047619</v>
      </c>
      <c r="AS225" s="25">
        <f>(Table1[[#This Row],[Ransomware (Total '# of ATT&amp;CK Observations)]]-parameters!$D$21)/(parameters!$D$22-parameters!$D$21)</f>
        <v>0</v>
      </c>
      <c r="AT225" s="25">
        <f>IF(Table1[[#This Row],[Count Utility (unclipped)]]&gt;1,1, IF(Table1[[#This Row],[Count Utility (unclipped)]]&lt;0,0, Table1[[#This Row],[Count Utility (unclipped)]]) )</f>
        <v>0</v>
      </c>
      <c r="AU2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6" spans="1:47" x14ac:dyDescent="0.2">
      <c r="A226" s="25">
        <f>parameters!$J$21*Table1[[#This Row],[TAT Utility]]+parameters!$J$22*Table1[[#This Row],[Count Utility]]</f>
        <v>8.2394285714285725E-2</v>
      </c>
      <c r="B226" s="25">
        <f t="shared" si="3"/>
        <v>0.49060952380952383</v>
      </c>
      <c r="C226" s="25" t="s">
        <v>983</v>
      </c>
      <c r="D226" s="25" t="s">
        <v>984</v>
      </c>
      <c r="E226" s="25" t="s">
        <v>89</v>
      </c>
      <c r="F226" s="51">
        <v>2</v>
      </c>
      <c r="G226" s="51">
        <v>2</v>
      </c>
      <c r="H226" s="25">
        <f>parameters!$J$10*Table1[[#This Row],[Before Utility]]+parameters!$J$11*Table1[[#This Row],[After Utility]]</f>
        <v>0.2</v>
      </c>
      <c r="I226">
        <f>(Table1[[#This Row],[Num. TID Before]]-parameters!$D$8)/(parameters!$D$9-parameters!$D$8)</f>
        <v>0.2</v>
      </c>
      <c r="J226">
        <f>IF(Table1[[#This Row],[Before Utility (unclipped)]]&gt;1,1, IF(Table1[[#This Row],[Before Utility (unclipped)]]&lt;0,0, Table1[[#This Row],[Before Utility (unclipped)]]))</f>
        <v>0.2</v>
      </c>
      <c r="K226">
        <f>(Table1[[#This Row],[Num. TID After]]-parameters!$D$10)/(parameters!$D$11-parameters!$D$10)</f>
        <v>0.2</v>
      </c>
      <c r="L226">
        <f>IF(Table1[[#This Row],[After Utility (unclipped)]]&gt;1,1, IF(Table1[[#This Row],[After Utility (unclipped)]]&lt;0,0, Table1[[#This Row],[After Utility (unclipped)]]))</f>
        <v>0.2</v>
      </c>
      <c r="M226" s="25">
        <v>0</v>
      </c>
      <c r="N226" s="51">
        <v>0</v>
      </c>
      <c r="O226" s="51">
        <v>3</v>
      </c>
      <c r="P226" s="51">
        <v>2</v>
      </c>
      <c r="Q226" s="51">
        <v>1</v>
      </c>
      <c r="R226" s="52" t="s">
        <v>985</v>
      </c>
      <c r="S226" s="51">
        <v>5</v>
      </c>
      <c r="T226" s="51" t="s">
        <v>986</v>
      </c>
      <c r="U226" s="51">
        <v>14</v>
      </c>
      <c r="V226" s="25">
        <f>parameters!$J$4*Table1[[#This Row],[Mitigations Utility]] + parameters!$J$5*Table1[[#This Row],[Detections Utility]]</f>
        <v>0.20952380952380956</v>
      </c>
      <c r="W226">
        <f>SUM(Table1[[#This Row],[Num. 800-53 (r5)]],Table1[[#This Row],[Num. CIS Controls]])</f>
        <v>19</v>
      </c>
      <c r="X226">
        <f>(Table1[[#This Row],[Total Mitigations]]-parameters!$D$2)/(parameters!$D$3-parameters!$D$2)</f>
        <v>0.34545454545454546</v>
      </c>
      <c r="Y226">
        <f>IF(Table1[[#This Row],[Mitigations Utility (unclipped)]]&gt;1,1, IF(Table1[[#This Row],[Mitigations Utility (unclipped)]]&lt;0,0, Table1[[#This Row],[Mitigations Utility (unclipped)]]) )</f>
        <v>0.34545454545454546</v>
      </c>
      <c r="Z226">
        <f>SUM(Table1[[#This Row],[Num. CAR]:[Num. Splunk]])</f>
        <v>6</v>
      </c>
      <c r="AA226">
        <f>(Table1[[#This Row],[Total Detections]]-parameters!$D$4)/(parameters!$D$5-parameters!$D$4)</f>
        <v>0.06</v>
      </c>
      <c r="AB226">
        <f>IF(Table1[[#This Row],[Detections Utility (unclipped)]]&gt;1,1, IF(Table1[[#This Row],[Detections Utility (unclipped)]]&lt;0,0, Table1[[#This Row],[Detections Utility (unclipped)]]) )</f>
        <v>0.06</v>
      </c>
      <c r="AC226" s="29" t="s">
        <v>136</v>
      </c>
      <c r="AD226" s="25" t="str" cm="1">
        <f t="array" ref="AD226">IF(SUMPRODUCT(--(NOT(ISERR(SEARCH({"Process","Command","Script","WMI","Module","Pipe","Service"},AC226)))))&gt;0,"1","0")</f>
        <v>1</v>
      </c>
      <c r="AE226" s="25">
        <f>IF(AD226="1",'TOP 10 TECHNIQUES'!C$15,0)</f>
        <v>0.19800000000000001</v>
      </c>
      <c r="AF226" s="25" t="str" cm="1">
        <f t="array" ref="AF226">IF(SUMPRODUCT(--(NOT(ISERR(SEARCH({"Network","Firewall"},AC226)))))&gt;0,"1","0")</f>
        <v>0</v>
      </c>
      <c r="AG226" s="25">
        <f>IF(AF226="1",'TOP 10 TECHNIQUES'!C$16,0)</f>
        <v>0</v>
      </c>
      <c r="AH226" s="25" t="str" cm="1">
        <f t="array" ref="AH226">IF(SUMPRODUCT(--(NOT(ISERR(SEARCH({"File","Group","Logon","Schedule","User","Registry","Active","Application"},AC226)))))&gt;0,"1","0")</f>
        <v>0</v>
      </c>
      <c r="AI226" s="25">
        <f>IF(AH226="1",'TOP 10 TECHNIQUES'!C$17,0)</f>
        <v>0</v>
      </c>
      <c r="AJ226" s="25" t="str" cm="1">
        <f t="array" ref="AJ226">IF(SUMPRODUCT(--(NOT(ISERR(SEARCH({"Cloud","Cluster","Container","Image","Instance","Pod","Snapshot","Volume"},AC226)))))&gt;0,"1","0")</f>
        <v>0</v>
      </c>
      <c r="AK226" s="25">
        <f>IF(AJ226="1",'TOP 10 TECHNIQUES'!C$18,0)</f>
        <v>0</v>
      </c>
      <c r="AL226" s="25" t="str" cm="1">
        <f t="array" ref="AL226">IF(SUMPRODUCT(--(NOT(ISERR(SEARCH({"Drive","Firmware","Host","Kernel"},AC226)))))&gt;0,"1","0")</f>
        <v>0</v>
      </c>
      <c r="AM226" s="25">
        <f>IF(AL226="1",'TOP 10 TECHNIQUES'!C$19,0)</f>
        <v>0</v>
      </c>
      <c r="AN226" s="60">
        <v>1</v>
      </c>
      <c r="AO226" s="51">
        <v>1</v>
      </c>
      <c r="AP226" s="25">
        <f>parameters!$J$21*Table1[[#This Row],[TAT Utility]]+parameters!$J$22*Table1[[#This Row],[Count Utility]]</f>
        <v>8.2394285714285725E-2</v>
      </c>
      <c r="AQ226" s="25">
        <f>(Table1[[#This Row],[Total Top Att&amp;ck Score ]]-parameters!$D$19)/(parameters!$D$20-parameters!$D$19)</f>
        <v>0.16353650793650795</v>
      </c>
      <c r="AR226" s="25">
        <f>IF(Table1[[#This Row],[TAT Utility (unclipped)]]&gt;1,1, IF(Table1[[#This Row],[TAT Utility (unclipped)]]&lt;0,0, Table1[[#This Row],[TAT Utility (unclipped)]]) )</f>
        <v>0.16353650793650795</v>
      </c>
      <c r="AS226" s="25">
        <f>(Table1[[#This Row],[Ransomware (Total '# of ATT&amp;CK Observations)]]-parameters!$D$21)/(parameters!$D$22-parameters!$D$21)</f>
        <v>4.7619047619047616E-2</v>
      </c>
      <c r="AT226" s="25">
        <f>IF(Table1[[#This Row],[Count Utility (unclipped)]]&gt;1,1, IF(Table1[[#This Row],[Count Utility (unclipped)]]&lt;0,0, Table1[[#This Row],[Count Utility (unclipped)]]) )</f>
        <v>4.7619047619047616E-2</v>
      </c>
      <c r="AU2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7" spans="1:47" x14ac:dyDescent="0.2">
      <c r="A227" s="25">
        <f>parameters!$J$21*Table1[[#This Row],[TAT Utility]]+parameters!$J$22*Table1[[#This Row],[Count Utility]]</f>
        <v>4.1166666666666664E-2</v>
      </c>
      <c r="B227" s="25">
        <f t="shared" si="3"/>
        <v>0.41166666666666668</v>
      </c>
      <c r="C227" s="25" t="s">
        <v>987</v>
      </c>
      <c r="D227" s="25" t="s">
        <v>197</v>
      </c>
      <c r="E227" s="25" t="s">
        <v>988</v>
      </c>
      <c r="F227" s="51">
        <v>1</v>
      </c>
      <c r="G227" s="51">
        <v>1</v>
      </c>
      <c r="H227" s="25">
        <f>parameters!$J$10*Table1[[#This Row],[Before Utility]]+parameters!$J$11*Table1[[#This Row],[After Utility]]</f>
        <v>0.1</v>
      </c>
      <c r="I227">
        <f>(Table1[[#This Row],[Num. TID Before]]-parameters!$D$8)/(parameters!$D$9-parameters!$D$8)</f>
        <v>0.1</v>
      </c>
      <c r="J227">
        <f>IF(Table1[[#This Row],[Before Utility (unclipped)]]&gt;1,1, IF(Table1[[#This Row],[Before Utility (unclipped)]]&lt;0,0, Table1[[#This Row],[Before Utility (unclipped)]]))</f>
        <v>0.1</v>
      </c>
      <c r="K227">
        <f>(Table1[[#This Row],[Num. TID After]]-parameters!$D$10)/(parameters!$D$11-parameters!$D$10)</f>
        <v>0.1</v>
      </c>
      <c r="L227">
        <f>IF(Table1[[#This Row],[After Utility (unclipped)]]&gt;1,1, IF(Table1[[#This Row],[After Utility (unclipped)]]&lt;0,0, Table1[[#This Row],[After Utility (unclipped)]]))</f>
        <v>0.1</v>
      </c>
      <c r="M227" s="25">
        <v>0</v>
      </c>
      <c r="N227" s="51">
        <v>0</v>
      </c>
      <c r="O227" s="51">
        <v>0</v>
      </c>
      <c r="P227" s="51">
        <v>0</v>
      </c>
      <c r="Q227" s="51">
        <v>0</v>
      </c>
      <c r="R227" s="53" t="s">
        <v>951</v>
      </c>
      <c r="S227" s="51">
        <v>8</v>
      </c>
      <c r="T227" s="51" t="s">
        <v>419</v>
      </c>
      <c r="U227" s="51">
        <v>14</v>
      </c>
      <c r="V227" s="25">
        <f>parameters!$J$4*Table1[[#This Row],[Mitigations Utility]] + parameters!$J$5*Table1[[#This Row],[Detections Utility]]</f>
        <v>0.20952380952380956</v>
      </c>
      <c r="W227">
        <f>SUM(Table1[[#This Row],[Num. 800-53 (r5)]],Table1[[#This Row],[Num. CIS Controls]])</f>
        <v>22</v>
      </c>
      <c r="X227">
        <f>(Table1[[#This Row],[Total Mitigations]]-parameters!$D$2)/(parameters!$D$3-parameters!$D$2)</f>
        <v>0.4</v>
      </c>
      <c r="Y227">
        <f>IF(Table1[[#This Row],[Mitigations Utility (unclipped)]]&gt;1,1, IF(Table1[[#This Row],[Mitigations Utility (unclipped)]]&lt;0,0, Table1[[#This Row],[Mitigations Utility (unclipped)]]) )</f>
        <v>0.4</v>
      </c>
      <c r="Z227">
        <f>SUM(Table1[[#This Row],[Num. CAR]:[Num. Splunk]])</f>
        <v>0</v>
      </c>
      <c r="AA227">
        <f>(Table1[[#This Row],[Total Detections]]-parameters!$D$4)/(parameters!$D$5-parameters!$D$4)</f>
        <v>0</v>
      </c>
      <c r="AB227">
        <f>IF(Table1[[#This Row],[Detections Utility (unclipped)]]&gt;1,1, IF(Table1[[#This Row],[Detections Utility (unclipped)]]&lt;0,0, Table1[[#This Row],[Detections Utility (unclipped)]]) )</f>
        <v>0</v>
      </c>
      <c r="AC227" s="29" t="s">
        <v>399</v>
      </c>
      <c r="AD227" s="25" t="str" cm="1">
        <f t="array" ref="AD227">IF(SUMPRODUCT(--(NOT(ISERR(SEARCH({"Process","Command","Script","WMI","Module","Pipe","Service"},AC227)))))&gt;0,"1","0")</f>
        <v>1</v>
      </c>
      <c r="AE227" s="25">
        <f>IF(AD227="1",'TOP 10 TECHNIQUES'!C$15,0)</f>
        <v>0.19800000000000001</v>
      </c>
      <c r="AF227" s="25" t="str" cm="1">
        <f t="array" ref="AF227">IF(SUMPRODUCT(--(NOT(ISERR(SEARCH({"Network","Firewall"},AC227)))))&gt;0,"1","0")</f>
        <v>0</v>
      </c>
      <c r="AG227" s="25">
        <f>IF(AF227="1",'TOP 10 TECHNIQUES'!C$16,0)</f>
        <v>0</v>
      </c>
      <c r="AH227" s="25" t="str" cm="1">
        <f t="array" ref="AH227">IF(SUMPRODUCT(--(NOT(ISERR(SEARCH({"File","Group","Logon","Schedule","User","Registry","Active","Application"},AC227)))))&gt;0,"1","0")</f>
        <v>1</v>
      </c>
      <c r="AI227" s="25">
        <f>IF(AH227="1",'TOP 10 TECHNIQUES'!C$17,0)</f>
        <v>0.13200000000000001</v>
      </c>
      <c r="AJ227" s="25" t="str" cm="1">
        <f t="array" ref="AJ227">IF(SUMPRODUCT(--(NOT(ISERR(SEARCH({"Cloud","Cluster","Container","Image","Instance","Pod","Snapshot","Volume"},AC227)))))&gt;0,"1","0")</f>
        <v>0</v>
      </c>
      <c r="AK227" s="25">
        <f>IF(AJ227="1",'TOP 10 TECHNIQUES'!C$18,0)</f>
        <v>0</v>
      </c>
      <c r="AL227" s="25" t="str" cm="1">
        <f t="array" ref="AL227">IF(SUMPRODUCT(--(NOT(ISERR(SEARCH({"Drive","Firmware","Host","Kernel"},AC227)))))&gt;0,"1","0")</f>
        <v>0</v>
      </c>
      <c r="AM227" s="25">
        <f>IF(AL227="1",'TOP 10 TECHNIQUES'!C$19,0)</f>
        <v>0</v>
      </c>
      <c r="AN227" s="61">
        <v>0</v>
      </c>
      <c r="AO227" s="51">
        <v>0</v>
      </c>
      <c r="AP227" s="25">
        <f>parameters!$J$21*Table1[[#This Row],[TAT Utility]]+parameters!$J$22*Table1[[#This Row],[Count Utility]]</f>
        <v>4.1166666666666664E-2</v>
      </c>
      <c r="AQ227" s="25">
        <f>(Table1[[#This Row],[Total Top Att&amp;ck Score ]]-parameters!$D$19)/(parameters!$D$20-parameters!$D$19)</f>
        <v>0.13722222222222222</v>
      </c>
      <c r="AR227" s="25">
        <f>IF(Table1[[#This Row],[TAT Utility (unclipped)]]&gt;1,1, IF(Table1[[#This Row],[TAT Utility (unclipped)]]&lt;0,0, Table1[[#This Row],[TAT Utility (unclipped)]]) )</f>
        <v>0.13722222222222222</v>
      </c>
      <c r="AS227" s="25">
        <f>(Table1[[#This Row],[Ransomware (Total '# of ATT&amp;CK Observations)]]-parameters!$D$21)/(parameters!$D$22-parameters!$D$21)</f>
        <v>0</v>
      </c>
      <c r="AT227" s="25">
        <f>IF(Table1[[#This Row],[Count Utility (unclipped)]]&gt;1,1, IF(Table1[[#This Row],[Count Utility (unclipped)]]&lt;0,0, Table1[[#This Row],[Count Utility (unclipped)]]) )</f>
        <v>0</v>
      </c>
      <c r="AU2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8" spans="1:47" ht="32" x14ac:dyDescent="0.2">
      <c r="A228" s="25">
        <f>parameters!$J$21*Table1[[#This Row],[TAT Utility]]+parameters!$J$22*Table1[[#This Row],[Count Utility]]</f>
        <v>4.1166666666666664E-2</v>
      </c>
      <c r="B228" s="25">
        <f t="shared" si="3"/>
        <v>0.41166666666666668</v>
      </c>
      <c r="C228" s="25" t="s">
        <v>989</v>
      </c>
      <c r="D228" s="25" t="s">
        <v>396</v>
      </c>
      <c r="E228" s="25" t="s">
        <v>990</v>
      </c>
      <c r="F228" s="51">
        <v>1</v>
      </c>
      <c r="G228" s="51">
        <v>1</v>
      </c>
      <c r="H228" s="25">
        <f>parameters!$J$10*Table1[[#This Row],[Before Utility]]+parameters!$J$11*Table1[[#This Row],[After Utility]]</f>
        <v>0.1</v>
      </c>
      <c r="I228">
        <f>(Table1[[#This Row],[Num. TID Before]]-parameters!$D$8)/(parameters!$D$9-parameters!$D$8)</f>
        <v>0.1</v>
      </c>
      <c r="J228">
        <f>IF(Table1[[#This Row],[Before Utility (unclipped)]]&gt;1,1, IF(Table1[[#This Row],[Before Utility (unclipped)]]&lt;0,0, Table1[[#This Row],[Before Utility (unclipped)]]))</f>
        <v>0.1</v>
      </c>
      <c r="K228">
        <f>(Table1[[#This Row],[Num. TID After]]-parameters!$D$10)/(parameters!$D$11-parameters!$D$10)</f>
        <v>0.1</v>
      </c>
      <c r="L228">
        <f>IF(Table1[[#This Row],[After Utility (unclipped)]]&gt;1,1, IF(Table1[[#This Row],[After Utility (unclipped)]]&lt;0,0, Table1[[#This Row],[After Utility (unclipped)]]))</f>
        <v>0.1</v>
      </c>
      <c r="M228" s="25">
        <v>0</v>
      </c>
      <c r="N228" s="51">
        <v>0</v>
      </c>
      <c r="O228" s="51">
        <v>0</v>
      </c>
      <c r="P228" s="51">
        <v>0</v>
      </c>
      <c r="Q228" s="51">
        <v>0</v>
      </c>
      <c r="R228" s="52" t="s">
        <v>397</v>
      </c>
      <c r="S228" s="51">
        <v>8</v>
      </c>
      <c r="T228" s="51" t="s">
        <v>398</v>
      </c>
      <c r="U228" s="51">
        <v>14</v>
      </c>
      <c r="V228" s="25">
        <f>parameters!$J$4*Table1[[#This Row],[Mitigations Utility]] + parameters!$J$5*Table1[[#This Row],[Detections Utility]]</f>
        <v>0.20952380952380956</v>
      </c>
      <c r="W228">
        <f>SUM(Table1[[#This Row],[Num. 800-53 (r5)]],Table1[[#This Row],[Num. CIS Controls]])</f>
        <v>22</v>
      </c>
      <c r="X228">
        <f>(Table1[[#This Row],[Total Mitigations]]-parameters!$D$2)/(parameters!$D$3-parameters!$D$2)</f>
        <v>0.4</v>
      </c>
      <c r="Y228">
        <f>IF(Table1[[#This Row],[Mitigations Utility (unclipped)]]&gt;1,1, IF(Table1[[#This Row],[Mitigations Utility (unclipped)]]&lt;0,0, Table1[[#This Row],[Mitigations Utility (unclipped)]]) )</f>
        <v>0.4</v>
      </c>
      <c r="Z228">
        <f>SUM(Table1[[#This Row],[Num. CAR]:[Num. Splunk]])</f>
        <v>0</v>
      </c>
      <c r="AA228">
        <f>(Table1[[#This Row],[Total Detections]]-parameters!$D$4)/(parameters!$D$5-parameters!$D$4)</f>
        <v>0</v>
      </c>
      <c r="AB228">
        <f>IF(Table1[[#This Row],[Detections Utility (unclipped)]]&gt;1,1, IF(Table1[[#This Row],[Detections Utility (unclipped)]]&lt;0,0, Table1[[#This Row],[Detections Utility (unclipped)]]) )</f>
        <v>0</v>
      </c>
      <c r="AC228" s="29" t="s">
        <v>420</v>
      </c>
      <c r="AD228" s="25" t="str" cm="1">
        <f t="array" ref="AD228">IF(SUMPRODUCT(--(NOT(ISERR(SEARCH({"Process","Command","Script","WMI","Module","Pipe","Service"},AC228)))))&gt;0,"1","0")</f>
        <v>1</v>
      </c>
      <c r="AE228" s="25">
        <f>IF(AD228="1",'TOP 10 TECHNIQUES'!C$15,0)</f>
        <v>0.19800000000000001</v>
      </c>
      <c r="AF228" s="25" t="str" cm="1">
        <f t="array" ref="AF228">IF(SUMPRODUCT(--(NOT(ISERR(SEARCH({"Network","Firewall"},AC228)))))&gt;0,"1","0")</f>
        <v>0</v>
      </c>
      <c r="AG228" s="25">
        <f>IF(AF228="1",'TOP 10 TECHNIQUES'!C$16,0)</f>
        <v>0</v>
      </c>
      <c r="AH228" s="25" t="str" cm="1">
        <f t="array" ref="AH228">IF(SUMPRODUCT(--(NOT(ISERR(SEARCH({"File","Group","Logon","Schedule","User","Registry","Active","Application"},AC228)))))&gt;0,"1","0")</f>
        <v>1</v>
      </c>
      <c r="AI228" s="25">
        <f>IF(AH228="1",'TOP 10 TECHNIQUES'!C$17,0)</f>
        <v>0.13200000000000001</v>
      </c>
      <c r="AJ228" s="25" t="str" cm="1">
        <f t="array" ref="AJ228">IF(SUMPRODUCT(--(NOT(ISERR(SEARCH({"Cloud","Cluster","Container","Image","Instance","Pod","Snapshot","Volume"},AC228)))))&gt;0,"1","0")</f>
        <v>0</v>
      </c>
      <c r="AK228" s="25">
        <f>IF(AJ228="1",'TOP 10 TECHNIQUES'!C$18,0)</f>
        <v>0</v>
      </c>
      <c r="AL228" s="25" t="str" cm="1">
        <f t="array" ref="AL228">IF(SUMPRODUCT(--(NOT(ISERR(SEARCH({"Drive","Firmware","Host","Kernel"},AC228)))))&gt;0,"1","0")</f>
        <v>0</v>
      </c>
      <c r="AM228" s="25">
        <f>IF(AL228="1",'TOP 10 TECHNIQUES'!C$19,0)</f>
        <v>0</v>
      </c>
      <c r="AN228" s="60">
        <v>0</v>
      </c>
      <c r="AO228" s="51">
        <v>0</v>
      </c>
      <c r="AP228" s="25">
        <f>parameters!$J$21*Table1[[#This Row],[TAT Utility]]+parameters!$J$22*Table1[[#This Row],[Count Utility]]</f>
        <v>4.1166666666666664E-2</v>
      </c>
      <c r="AQ228" s="25">
        <f>(Table1[[#This Row],[Total Top Att&amp;ck Score ]]-parameters!$D$19)/(parameters!$D$20-parameters!$D$19)</f>
        <v>0.13722222222222222</v>
      </c>
      <c r="AR228" s="25">
        <f>IF(Table1[[#This Row],[TAT Utility (unclipped)]]&gt;1,1, IF(Table1[[#This Row],[TAT Utility (unclipped)]]&lt;0,0, Table1[[#This Row],[TAT Utility (unclipped)]]) )</f>
        <v>0.13722222222222222</v>
      </c>
      <c r="AS228" s="25">
        <f>(Table1[[#This Row],[Ransomware (Total '# of ATT&amp;CK Observations)]]-parameters!$D$21)/(parameters!$D$22-parameters!$D$21)</f>
        <v>0</v>
      </c>
      <c r="AT228" s="25">
        <f>IF(Table1[[#This Row],[Count Utility (unclipped)]]&gt;1,1, IF(Table1[[#This Row],[Count Utility (unclipped)]]&lt;0,0, Table1[[#This Row],[Count Utility (unclipped)]]) )</f>
        <v>0</v>
      </c>
      <c r="AU2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9" spans="1:47" ht="32" x14ac:dyDescent="0.2">
      <c r="A229" s="25">
        <f>parameters!$J$21*Table1[[#This Row],[TAT Utility]]+parameters!$J$22*Table1[[#This Row],[Count Utility]]</f>
        <v>3.7080952380952381E-2</v>
      </c>
      <c r="B229" s="25">
        <f t="shared" si="3"/>
        <v>0.37080952380952381</v>
      </c>
      <c r="C229" s="25" t="s">
        <v>991</v>
      </c>
      <c r="D229" s="25" t="s">
        <v>129</v>
      </c>
      <c r="E229" s="25" t="s">
        <v>992</v>
      </c>
      <c r="F229" s="51">
        <v>1</v>
      </c>
      <c r="G229" s="51">
        <v>1</v>
      </c>
      <c r="H229" s="25">
        <f>parameters!$J$10*Table1[[#This Row],[Before Utility]]+parameters!$J$11*Table1[[#This Row],[After Utility]]</f>
        <v>0.1</v>
      </c>
      <c r="I229">
        <f>(Table1[[#This Row],[Num. TID Before]]-parameters!$D$8)/(parameters!$D$9-parameters!$D$8)</f>
        <v>0.1</v>
      </c>
      <c r="J229">
        <f>IF(Table1[[#This Row],[Before Utility (unclipped)]]&gt;1,1, IF(Table1[[#This Row],[Before Utility (unclipped)]]&lt;0,0, Table1[[#This Row],[Before Utility (unclipped)]]))</f>
        <v>0.1</v>
      </c>
      <c r="K229">
        <f>(Table1[[#This Row],[Num. TID After]]-parameters!$D$10)/(parameters!$D$11-parameters!$D$10)</f>
        <v>0.1</v>
      </c>
      <c r="L229">
        <f>IF(Table1[[#This Row],[After Utility (unclipped)]]&gt;1,1, IF(Table1[[#This Row],[After Utility (unclipped)]]&lt;0,0, Table1[[#This Row],[After Utility (unclipped)]]))</f>
        <v>0.1</v>
      </c>
      <c r="M229" s="25">
        <v>0</v>
      </c>
      <c r="N229" s="51">
        <v>0</v>
      </c>
      <c r="O229" s="51">
        <v>0</v>
      </c>
      <c r="P229" s="51">
        <v>0</v>
      </c>
      <c r="Q229" s="51">
        <v>0</v>
      </c>
      <c r="R229" s="52" t="s">
        <v>911</v>
      </c>
      <c r="S229" s="51">
        <v>10</v>
      </c>
      <c r="T229" s="52" t="s">
        <v>912</v>
      </c>
      <c r="U229" s="51">
        <v>12</v>
      </c>
      <c r="V229" s="25">
        <f>parameters!$J$4*Table1[[#This Row],[Mitigations Utility]] + parameters!$J$5*Table1[[#This Row],[Detections Utility]]</f>
        <v>0.20952380952380956</v>
      </c>
      <c r="W229">
        <f>SUM(Table1[[#This Row],[Num. 800-53 (r5)]],Table1[[#This Row],[Num. CIS Controls]])</f>
        <v>22</v>
      </c>
      <c r="X229">
        <f>(Table1[[#This Row],[Total Mitigations]]-parameters!$D$2)/(parameters!$D$3-parameters!$D$2)</f>
        <v>0.4</v>
      </c>
      <c r="Y229">
        <f>IF(Table1[[#This Row],[Mitigations Utility (unclipped)]]&gt;1,1, IF(Table1[[#This Row],[Mitigations Utility (unclipped)]]&lt;0,0, Table1[[#This Row],[Mitigations Utility (unclipped)]]) )</f>
        <v>0.4</v>
      </c>
      <c r="Z229">
        <f>SUM(Table1[[#This Row],[Num. CAR]:[Num. Splunk]])</f>
        <v>0</v>
      </c>
      <c r="AA229">
        <f>(Table1[[#This Row],[Total Detections]]-parameters!$D$4)/(parameters!$D$5-parameters!$D$4)</f>
        <v>0</v>
      </c>
      <c r="AB229">
        <f>IF(Table1[[#This Row],[Detections Utility (unclipped)]]&gt;1,1, IF(Table1[[#This Row],[Detections Utility (unclipped)]]&lt;0,0, Table1[[#This Row],[Detections Utility (unclipped)]]) )</f>
        <v>0</v>
      </c>
      <c r="AC229" s="29" t="s">
        <v>993</v>
      </c>
      <c r="AD229" s="25" t="str" cm="1">
        <f t="array" ref="AD229">IF(SUMPRODUCT(--(NOT(ISERR(SEARCH({"Process","Command","Script","WMI","Module","Pipe","Service"},AC229)))))&gt;0,"1","0")</f>
        <v>0</v>
      </c>
      <c r="AE229" s="25">
        <f>IF(AD229="1",'TOP 10 TECHNIQUES'!C$15,0)</f>
        <v>0</v>
      </c>
      <c r="AF229" s="25" t="str" cm="1">
        <f t="array" ref="AF229">IF(SUMPRODUCT(--(NOT(ISERR(SEARCH({"Network","Firewall"},AC229)))))&gt;0,"1","0")</f>
        <v>0</v>
      </c>
      <c r="AG229" s="25">
        <f>IF(AF229="1",'TOP 10 TECHNIQUES'!C$16,0)</f>
        <v>0</v>
      </c>
      <c r="AH229" s="25" t="str" cm="1">
        <f t="array" ref="AH229">IF(SUMPRODUCT(--(NOT(ISERR(SEARCH({"File","Group","Logon","Schedule","User","Registry","Active","Application"},AC229)))))&gt;0,"1","0")</f>
        <v>0</v>
      </c>
      <c r="AI229" s="25">
        <f>IF(AH229="1",'TOP 10 TECHNIQUES'!C$17,0)</f>
        <v>0</v>
      </c>
      <c r="AJ229" s="25" t="str" cm="1">
        <f t="array" ref="AJ229">IF(SUMPRODUCT(--(NOT(ISERR(SEARCH({"Cloud","Cluster","Container","Image","Instance","Pod","Snapshot","Volume"},AC229)))))&gt;0,"1","0")</f>
        <v>1</v>
      </c>
      <c r="AK229" s="25">
        <f>IF(AJ229="1",'TOP 10 TECHNIQUES'!C$18,0)</f>
        <v>0.19800000000000001</v>
      </c>
      <c r="AL229" s="25" t="str" cm="1">
        <f t="array" ref="AL229">IF(SUMPRODUCT(--(NOT(ISERR(SEARCH({"Drive","Firmware","Host","Kernel"},AC229)))))&gt;0,"1","0")</f>
        <v>0</v>
      </c>
      <c r="AM229" s="25">
        <f>IF(AL229="1",'TOP 10 TECHNIQUES'!C$19,0)</f>
        <v>0</v>
      </c>
      <c r="AN229" s="52">
        <v>0</v>
      </c>
      <c r="AO229" s="51">
        <v>0</v>
      </c>
      <c r="AP229" s="25">
        <f>parameters!$J$21*Table1[[#This Row],[TAT Utility]]+parameters!$J$22*Table1[[#This Row],[Count Utility]]</f>
        <v>3.7080952380952381E-2</v>
      </c>
      <c r="AQ229" s="25">
        <f>(Table1[[#This Row],[Total Top Att&amp;ck Score ]]-parameters!$D$19)/(parameters!$D$20-parameters!$D$19)</f>
        <v>0.1236031746031746</v>
      </c>
      <c r="AR229" s="25">
        <f>IF(Table1[[#This Row],[TAT Utility (unclipped)]]&gt;1,1, IF(Table1[[#This Row],[TAT Utility (unclipped)]]&lt;0,0, Table1[[#This Row],[TAT Utility (unclipped)]]) )</f>
        <v>0.1236031746031746</v>
      </c>
      <c r="AS229" s="25">
        <f>(Table1[[#This Row],[Ransomware (Total '# of ATT&amp;CK Observations)]]-parameters!$D$21)/(parameters!$D$22-parameters!$D$21)</f>
        <v>0</v>
      </c>
      <c r="AT229" s="25">
        <f>IF(Table1[[#This Row],[Count Utility (unclipped)]]&gt;1,1, IF(Table1[[#This Row],[Count Utility (unclipped)]]&lt;0,0, Table1[[#This Row],[Count Utility (unclipped)]]) )</f>
        <v>0</v>
      </c>
      <c r="AU2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0" spans="1:47" ht="48" x14ac:dyDescent="0.2">
      <c r="A230" s="25">
        <f>parameters!$J$21*Table1[[#This Row],[TAT Utility]]+parameters!$J$22*Table1[[#This Row],[Count Utility]]</f>
        <v>0.10783333333333334</v>
      </c>
      <c r="B230" s="25">
        <f t="shared" si="3"/>
        <v>0.41166666666666668</v>
      </c>
      <c r="C230" s="25" t="s">
        <v>994</v>
      </c>
      <c r="D230" s="25" t="s">
        <v>396</v>
      </c>
      <c r="E230" s="25" t="s">
        <v>995</v>
      </c>
      <c r="F230" s="51">
        <v>1</v>
      </c>
      <c r="G230" s="51">
        <v>1</v>
      </c>
      <c r="H230" s="25">
        <f>parameters!$J$10*Table1[[#This Row],[Before Utility]]+parameters!$J$11*Table1[[#This Row],[After Utility]]</f>
        <v>0.1</v>
      </c>
      <c r="I230">
        <f>(Table1[[#This Row],[Num. TID Before]]-parameters!$D$8)/(parameters!$D$9-parameters!$D$8)</f>
        <v>0.1</v>
      </c>
      <c r="J230">
        <f>IF(Table1[[#This Row],[Before Utility (unclipped)]]&gt;1,1, IF(Table1[[#This Row],[Before Utility (unclipped)]]&lt;0,0, Table1[[#This Row],[Before Utility (unclipped)]]))</f>
        <v>0.1</v>
      </c>
      <c r="K230">
        <f>(Table1[[#This Row],[Num. TID After]]-parameters!$D$10)/(parameters!$D$11-parameters!$D$10)</f>
        <v>0.1</v>
      </c>
      <c r="L230">
        <f>IF(Table1[[#This Row],[After Utility (unclipped)]]&gt;1,1, IF(Table1[[#This Row],[After Utility (unclipped)]]&lt;0,0, Table1[[#This Row],[After Utility (unclipped)]]))</f>
        <v>0.1</v>
      </c>
      <c r="M230" s="25">
        <v>0</v>
      </c>
      <c r="N230" s="51">
        <v>0</v>
      </c>
      <c r="O230" s="51">
        <v>1</v>
      </c>
      <c r="P230" s="51">
        <v>0</v>
      </c>
      <c r="Q230" s="51">
        <v>1</v>
      </c>
      <c r="R230" s="52" t="s">
        <v>802</v>
      </c>
      <c r="S230" s="51">
        <v>7</v>
      </c>
      <c r="T230" s="51" t="s">
        <v>398</v>
      </c>
      <c r="U230" s="51">
        <v>14</v>
      </c>
      <c r="V230" s="25">
        <f>parameters!$J$4*Table1[[#This Row],[Mitigations Utility]] + parameters!$J$5*Table1[[#This Row],[Detections Utility]]</f>
        <v>0.20952380952380953</v>
      </c>
      <c r="W230">
        <f>SUM(Table1[[#This Row],[Num. 800-53 (r5)]],Table1[[#This Row],[Num. CIS Controls]])</f>
        <v>21</v>
      </c>
      <c r="X230">
        <f>(Table1[[#This Row],[Total Mitigations]]-parameters!$D$2)/(parameters!$D$3-parameters!$D$2)</f>
        <v>0.38181818181818183</v>
      </c>
      <c r="Y230">
        <f>IF(Table1[[#This Row],[Mitigations Utility (unclipped)]]&gt;1,1, IF(Table1[[#This Row],[Mitigations Utility (unclipped)]]&lt;0,0, Table1[[#This Row],[Mitigations Utility (unclipped)]]) )</f>
        <v>0.38181818181818183</v>
      </c>
      <c r="Z230">
        <f>SUM(Table1[[#This Row],[Num. CAR]:[Num. Splunk]])</f>
        <v>2</v>
      </c>
      <c r="AA230">
        <f>(Table1[[#This Row],[Total Detections]]-parameters!$D$4)/(parameters!$D$5-parameters!$D$4)</f>
        <v>0.02</v>
      </c>
      <c r="AB230">
        <f>IF(Table1[[#This Row],[Detections Utility (unclipped)]]&gt;1,1, IF(Table1[[#This Row],[Detections Utility (unclipped)]]&lt;0,0, Table1[[#This Row],[Detections Utility (unclipped)]]) )</f>
        <v>0.02</v>
      </c>
      <c r="AC230" s="29" t="s">
        <v>996</v>
      </c>
      <c r="AD230" s="25" t="str" cm="1">
        <f t="array" ref="AD230">IF(SUMPRODUCT(--(NOT(ISERR(SEARCH({"Process","Command","Script","WMI","Module","Pipe","Service"},AC230)))))&gt;0,"1","0")</f>
        <v>1</v>
      </c>
      <c r="AE230" s="25">
        <f>IF(AD230="1",'TOP 10 TECHNIQUES'!C$15,0)</f>
        <v>0.19800000000000001</v>
      </c>
      <c r="AF230" s="25" t="str" cm="1">
        <f t="array" ref="AF230">IF(SUMPRODUCT(--(NOT(ISERR(SEARCH({"Network","Firewall"},AC230)))))&gt;0,"1","0")</f>
        <v>1</v>
      </c>
      <c r="AG230" s="25">
        <f>IF(AF230="1",'TOP 10 TECHNIQUES'!C$16,0)</f>
        <v>0</v>
      </c>
      <c r="AH230" s="25" t="str" cm="1">
        <f t="array" ref="AH230">IF(SUMPRODUCT(--(NOT(ISERR(SEARCH({"File","Group","Logon","Schedule","User","Registry","Active","Application"},AC230)))))&gt;0,"1","0")</f>
        <v>1</v>
      </c>
      <c r="AI230" s="25">
        <f>IF(AH230="1",'TOP 10 TECHNIQUES'!C$17,0)</f>
        <v>0.13200000000000001</v>
      </c>
      <c r="AJ230" s="25" t="str" cm="1">
        <f t="array" ref="AJ230">IF(SUMPRODUCT(--(NOT(ISERR(SEARCH({"Cloud","Cluster","Container","Image","Instance","Pod","Snapshot","Volume"},AC230)))))&gt;0,"1","0")</f>
        <v>0</v>
      </c>
      <c r="AK230" s="25">
        <f>IF(AJ230="1",'TOP 10 TECHNIQUES'!C$18,0)</f>
        <v>0</v>
      </c>
      <c r="AL230" s="25" t="str" cm="1">
        <f t="array" ref="AL230">IF(SUMPRODUCT(--(NOT(ISERR(SEARCH({"Drive","Firmware","Host","Kernel"},AC230)))))&gt;0,"1","0")</f>
        <v>0</v>
      </c>
      <c r="AM230" s="25">
        <f>IF(AL230="1",'TOP 10 TECHNIQUES'!C$19,0)</f>
        <v>0</v>
      </c>
      <c r="AN230" s="52">
        <v>2</v>
      </c>
      <c r="AO230" s="51">
        <v>1</v>
      </c>
      <c r="AP230" s="25">
        <f>parameters!$J$21*Table1[[#This Row],[TAT Utility]]+parameters!$J$22*Table1[[#This Row],[Count Utility]]</f>
        <v>0.10783333333333334</v>
      </c>
      <c r="AQ230" s="25">
        <f>(Table1[[#This Row],[Total Top Att&amp;ck Score ]]-parameters!$D$19)/(parameters!$D$20-parameters!$D$19)</f>
        <v>0.13722222222222222</v>
      </c>
      <c r="AR230" s="25">
        <f>IF(Table1[[#This Row],[TAT Utility (unclipped)]]&gt;1,1, IF(Table1[[#This Row],[TAT Utility (unclipped)]]&lt;0,0, Table1[[#This Row],[TAT Utility (unclipped)]]) )</f>
        <v>0.13722222222222222</v>
      </c>
      <c r="AS230" s="25">
        <f>(Table1[[#This Row],[Ransomware (Total '# of ATT&amp;CK Observations)]]-parameters!$D$21)/(parameters!$D$22-parameters!$D$21)</f>
        <v>9.5238095238095233E-2</v>
      </c>
      <c r="AT230" s="25">
        <f>IF(Table1[[#This Row],[Count Utility (unclipped)]]&gt;1,1, IF(Table1[[#This Row],[Count Utility (unclipped)]]&lt;0,0, Table1[[#This Row],[Count Utility (unclipped)]]) )</f>
        <v>9.5238095238095233E-2</v>
      </c>
      <c r="AU2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1" spans="1:47" x14ac:dyDescent="0.2">
      <c r="A231" s="25">
        <f>parameters!$J$21*Table1[[#This Row],[TAT Utility]]+parameters!$J$22*Table1[[#This Row],[Count Utility]]</f>
        <v>7.0414285714285707E-2</v>
      </c>
      <c r="B231" s="25">
        <f t="shared" si="3"/>
        <v>0.37080952380952381</v>
      </c>
      <c r="C231" s="25" t="s">
        <v>997</v>
      </c>
      <c r="D231" s="25" t="s">
        <v>94</v>
      </c>
      <c r="E231" s="25" t="s">
        <v>998</v>
      </c>
      <c r="F231" s="51">
        <v>1</v>
      </c>
      <c r="G231" s="51">
        <v>1</v>
      </c>
      <c r="H231" s="25">
        <f>parameters!$J$10*Table1[[#This Row],[Before Utility]]+parameters!$J$11*Table1[[#This Row],[After Utility]]</f>
        <v>0.1</v>
      </c>
      <c r="I231">
        <f>(Table1[[#This Row],[Num. TID Before]]-parameters!$D$8)/(parameters!$D$9-parameters!$D$8)</f>
        <v>0.1</v>
      </c>
      <c r="J231">
        <f>IF(Table1[[#This Row],[Before Utility (unclipped)]]&gt;1,1, IF(Table1[[#This Row],[Before Utility (unclipped)]]&lt;0,0, Table1[[#This Row],[Before Utility (unclipped)]]))</f>
        <v>0.1</v>
      </c>
      <c r="K231">
        <f>(Table1[[#This Row],[Num. TID After]]-parameters!$D$10)/(parameters!$D$11-parameters!$D$10)</f>
        <v>0.1</v>
      </c>
      <c r="L231">
        <f>IF(Table1[[#This Row],[After Utility (unclipped)]]&gt;1,1, IF(Table1[[#This Row],[After Utility (unclipped)]]&lt;0,0, Table1[[#This Row],[After Utility (unclipped)]]))</f>
        <v>0.1</v>
      </c>
      <c r="M231" s="25">
        <v>0</v>
      </c>
      <c r="N231" s="51">
        <v>0</v>
      </c>
      <c r="O231" s="51">
        <v>1</v>
      </c>
      <c r="P231" s="51">
        <v>1</v>
      </c>
      <c r="Q231" s="51">
        <v>6</v>
      </c>
      <c r="R231" s="52" t="s">
        <v>808</v>
      </c>
      <c r="S231" s="51">
        <v>7</v>
      </c>
      <c r="T231" s="52" t="s">
        <v>809</v>
      </c>
      <c r="U231" s="51">
        <v>11</v>
      </c>
      <c r="V231" s="25">
        <f>parameters!$J$4*Table1[[#This Row],[Mitigations Utility]] + parameters!$J$5*Table1[[#This Row],[Detections Utility]]</f>
        <v>0.20952380952380953</v>
      </c>
      <c r="W231">
        <f>SUM(Table1[[#This Row],[Num. 800-53 (r5)]],Table1[[#This Row],[Num. CIS Controls]])</f>
        <v>18</v>
      </c>
      <c r="X231">
        <f>(Table1[[#This Row],[Total Mitigations]]-parameters!$D$2)/(parameters!$D$3-parameters!$D$2)</f>
        <v>0.32727272727272727</v>
      </c>
      <c r="Y231">
        <f>IF(Table1[[#This Row],[Mitigations Utility (unclipped)]]&gt;1,1, IF(Table1[[#This Row],[Mitigations Utility (unclipped)]]&lt;0,0, Table1[[#This Row],[Mitigations Utility (unclipped)]]) )</f>
        <v>0.32727272727272727</v>
      </c>
      <c r="Z231">
        <f>SUM(Table1[[#This Row],[Num. CAR]:[Num. Splunk]])</f>
        <v>8</v>
      </c>
      <c r="AA231">
        <f>(Table1[[#This Row],[Total Detections]]-parameters!$D$4)/(parameters!$D$5-parameters!$D$4)</f>
        <v>0.08</v>
      </c>
      <c r="AB231">
        <f>IF(Table1[[#This Row],[Detections Utility (unclipped)]]&gt;1,1, IF(Table1[[#This Row],[Detections Utility (unclipped)]]&lt;0,0, Table1[[#This Row],[Detections Utility (unclipped)]]) )</f>
        <v>0.08</v>
      </c>
      <c r="AC231" s="29" t="s">
        <v>97</v>
      </c>
      <c r="AD231" s="25" t="str" cm="1">
        <f t="array" ref="AD231">IF(SUMPRODUCT(--(NOT(ISERR(SEARCH({"Process","Command","Script","WMI","Module","Pipe","Service"},AC231)))))&gt;0,"1","0")</f>
        <v>1</v>
      </c>
      <c r="AE231" s="25">
        <f>IF(AD231="1",'TOP 10 TECHNIQUES'!C$15,0)</f>
        <v>0.19800000000000001</v>
      </c>
      <c r="AF231" s="25" t="str" cm="1">
        <f t="array" ref="AF231">IF(SUMPRODUCT(--(NOT(ISERR(SEARCH({"Network","Firewall"},AC231)))))&gt;0,"1","0")</f>
        <v>0</v>
      </c>
      <c r="AG231" s="25">
        <f>IF(AF231="1",'TOP 10 TECHNIQUES'!C$16,0)</f>
        <v>0</v>
      </c>
      <c r="AH231" s="25" t="str" cm="1">
        <f t="array" ref="AH231">IF(SUMPRODUCT(--(NOT(ISERR(SEARCH({"File","Group","Logon","Schedule","User","Registry","Active","Application"},AC231)))))&gt;0,"1","0")</f>
        <v>0</v>
      </c>
      <c r="AI231" s="25">
        <f>IF(AH231="1",'TOP 10 TECHNIQUES'!C$17,0)</f>
        <v>0</v>
      </c>
      <c r="AJ231" s="25" t="str" cm="1">
        <f t="array" ref="AJ231">IF(SUMPRODUCT(--(NOT(ISERR(SEARCH({"Cloud","Cluster","Container","Image","Instance","Pod","Snapshot","Volume"},AC231)))))&gt;0,"1","0")</f>
        <v>0</v>
      </c>
      <c r="AK231" s="25">
        <f>IF(AJ231="1",'TOP 10 TECHNIQUES'!C$18,0)</f>
        <v>0</v>
      </c>
      <c r="AL231" s="25" t="str" cm="1">
        <f t="array" ref="AL231">IF(SUMPRODUCT(--(NOT(ISERR(SEARCH({"Drive","Firmware","Host","Kernel"},AC231)))))&gt;0,"1","0")</f>
        <v>0</v>
      </c>
      <c r="AM231" s="25">
        <f>IF(AL231="1",'TOP 10 TECHNIQUES'!C$19,0)</f>
        <v>0</v>
      </c>
      <c r="AN231" s="60">
        <v>1</v>
      </c>
      <c r="AO231" s="51">
        <v>1</v>
      </c>
      <c r="AP231" s="25">
        <f>parameters!$J$21*Table1[[#This Row],[TAT Utility]]+parameters!$J$22*Table1[[#This Row],[Count Utility]]</f>
        <v>7.0414285714285707E-2</v>
      </c>
      <c r="AQ231" s="25">
        <f>(Table1[[#This Row],[Total Top Att&amp;ck Score ]]-parameters!$D$19)/(parameters!$D$20-parameters!$D$19)</f>
        <v>0.1236031746031746</v>
      </c>
      <c r="AR231" s="25">
        <f>IF(Table1[[#This Row],[TAT Utility (unclipped)]]&gt;1,1, IF(Table1[[#This Row],[TAT Utility (unclipped)]]&lt;0,0, Table1[[#This Row],[TAT Utility (unclipped)]]) )</f>
        <v>0.1236031746031746</v>
      </c>
      <c r="AS231" s="25">
        <f>(Table1[[#This Row],[Ransomware (Total '# of ATT&amp;CK Observations)]]-parameters!$D$21)/(parameters!$D$22-parameters!$D$21)</f>
        <v>4.7619047619047616E-2</v>
      </c>
      <c r="AT231" s="25">
        <f>IF(Table1[[#This Row],[Count Utility (unclipped)]]&gt;1,1, IF(Table1[[#This Row],[Count Utility (unclipped)]]&lt;0,0, Table1[[#This Row],[Count Utility (unclipped)]]) )</f>
        <v>4.7619047619047616E-2</v>
      </c>
      <c r="AU2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2" spans="1:47" ht="32" x14ac:dyDescent="0.2">
      <c r="A232" s="25">
        <f>parameters!$J$21*Table1[[#This Row],[TAT Utility]]+parameters!$J$22*Table1[[#This Row],[Count Utility]]</f>
        <v>4.1166666666666664E-2</v>
      </c>
      <c r="B232" s="25">
        <f t="shared" si="3"/>
        <v>0.41166666666666668</v>
      </c>
      <c r="C232" s="25" t="s">
        <v>999</v>
      </c>
      <c r="D232" s="25" t="s">
        <v>245</v>
      </c>
      <c r="E232" s="25" t="s">
        <v>737</v>
      </c>
      <c r="F232" s="51">
        <v>1</v>
      </c>
      <c r="G232" s="51">
        <v>1</v>
      </c>
      <c r="H232" s="25">
        <f>parameters!$J$10*Table1[[#This Row],[Before Utility]]+parameters!$J$11*Table1[[#This Row],[After Utility]]</f>
        <v>0.1</v>
      </c>
      <c r="I232">
        <f>(Table1[[#This Row],[Num. TID Before]]-parameters!$D$8)/(parameters!$D$9-parameters!$D$8)</f>
        <v>0.1</v>
      </c>
      <c r="J232">
        <f>IF(Table1[[#This Row],[Before Utility (unclipped)]]&gt;1,1, IF(Table1[[#This Row],[Before Utility (unclipped)]]&lt;0,0, Table1[[#This Row],[Before Utility (unclipped)]]))</f>
        <v>0.1</v>
      </c>
      <c r="K232">
        <f>(Table1[[#This Row],[Num. TID After]]-parameters!$D$10)/(parameters!$D$11-parameters!$D$10)</f>
        <v>0.1</v>
      </c>
      <c r="L232">
        <f>IF(Table1[[#This Row],[After Utility (unclipped)]]&gt;1,1, IF(Table1[[#This Row],[After Utility (unclipped)]]&lt;0,0, Table1[[#This Row],[After Utility (unclipped)]]))</f>
        <v>0.1</v>
      </c>
      <c r="M232" s="25">
        <v>0</v>
      </c>
      <c r="N232" s="51">
        <v>2</v>
      </c>
      <c r="O232" s="51">
        <v>10</v>
      </c>
      <c r="P232" s="51">
        <v>1</v>
      </c>
      <c r="Q232" s="51">
        <v>17</v>
      </c>
      <c r="R232" s="52" t="s">
        <v>246</v>
      </c>
      <c r="S232" s="51">
        <v>4</v>
      </c>
      <c r="T232" s="51" t="s">
        <v>247</v>
      </c>
      <c r="U232" s="51">
        <v>3</v>
      </c>
      <c r="V232" s="25">
        <f>parameters!$J$4*Table1[[#This Row],[Mitigations Utility]] + parameters!$J$5*Table1[[#This Row],[Detections Utility]]</f>
        <v>0.2095238095238095</v>
      </c>
      <c r="W232">
        <f>SUM(Table1[[#This Row],[Num. 800-53 (r5)]],Table1[[#This Row],[Num. CIS Controls]])</f>
        <v>7</v>
      </c>
      <c r="X232">
        <f>(Table1[[#This Row],[Total Mitigations]]-parameters!$D$2)/(parameters!$D$3-parameters!$D$2)</f>
        <v>0.12727272727272726</v>
      </c>
      <c r="Y232">
        <f>IF(Table1[[#This Row],[Mitigations Utility (unclipped)]]&gt;1,1, IF(Table1[[#This Row],[Mitigations Utility (unclipped)]]&lt;0,0, Table1[[#This Row],[Mitigations Utility (unclipped)]]) )</f>
        <v>0.12727272727272726</v>
      </c>
      <c r="Z232">
        <f>SUM(Table1[[#This Row],[Num. CAR]:[Num. Splunk]])</f>
        <v>30</v>
      </c>
      <c r="AA232">
        <f>(Table1[[#This Row],[Total Detections]]-parameters!$D$4)/(parameters!$D$5-parameters!$D$4)</f>
        <v>0.3</v>
      </c>
      <c r="AB232">
        <f>IF(Table1[[#This Row],[Detections Utility (unclipped)]]&gt;1,1, IF(Table1[[#This Row],[Detections Utility (unclipped)]]&lt;0,0, Table1[[#This Row],[Detections Utility (unclipped)]]) )</f>
        <v>0.3</v>
      </c>
      <c r="AC232" s="29" t="s">
        <v>1000</v>
      </c>
      <c r="AD232" s="25" t="str" cm="1">
        <f t="array" ref="AD232">IF(SUMPRODUCT(--(NOT(ISERR(SEARCH({"Process","Command","Script","WMI","Module","Pipe","Service"},AC232)))))&gt;0,"1","0")</f>
        <v>1</v>
      </c>
      <c r="AE232" s="25">
        <f>IF(AD232="1",'TOP 10 TECHNIQUES'!C$15,0)</f>
        <v>0.19800000000000001</v>
      </c>
      <c r="AF232" s="25" t="str" cm="1">
        <f t="array" ref="AF232">IF(SUMPRODUCT(--(NOT(ISERR(SEARCH({"Network","Firewall"},AC232)))))&gt;0,"1","0")</f>
        <v>0</v>
      </c>
      <c r="AG232" s="25">
        <f>IF(AF232="1",'TOP 10 TECHNIQUES'!C$16,0)</f>
        <v>0</v>
      </c>
      <c r="AH232" s="25" t="str" cm="1">
        <f t="array" ref="AH232">IF(SUMPRODUCT(--(NOT(ISERR(SEARCH({"File","Group","Logon","Schedule","User","Registry","Active","Application"},AC232)))))&gt;0,"1","0")</f>
        <v>1</v>
      </c>
      <c r="AI232" s="25">
        <f>IF(AH232="1",'TOP 10 TECHNIQUES'!C$17,0)</f>
        <v>0.13200000000000001</v>
      </c>
      <c r="AJ232" s="25" t="str" cm="1">
        <f t="array" ref="AJ232">IF(SUMPRODUCT(--(NOT(ISERR(SEARCH({"Cloud","Cluster","Container","Image","Instance","Pod","Snapshot","Volume"},AC232)))))&gt;0,"1","0")</f>
        <v>0</v>
      </c>
      <c r="AK232" s="25">
        <f>IF(AJ232="1",'TOP 10 TECHNIQUES'!C$18,0)</f>
        <v>0</v>
      </c>
      <c r="AL232" s="25" t="str" cm="1">
        <f t="array" ref="AL232">IF(SUMPRODUCT(--(NOT(ISERR(SEARCH({"Drive","Firmware","Host","Kernel"},AC232)))))&gt;0,"1","0")</f>
        <v>1</v>
      </c>
      <c r="AM232" s="25">
        <f>IF(AL232="1",'TOP 10 TECHNIQUES'!C$19,0)</f>
        <v>0</v>
      </c>
      <c r="AN232" s="52">
        <v>0</v>
      </c>
      <c r="AO232" s="51">
        <v>0</v>
      </c>
      <c r="AP232" s="25">
        <f>parameters!$J$21*Table1[[#This Row],[TAT Utility]]+parameters!$J$22*Table1[[#This Row],[Count Utility]]</f>
        <v>4.1166666666666664E-2</v>
      </c>
      <c r="AQ232" s="25">
        <f>(Table1[[#This Row],[Total Top Att&amp;ck Score ]]-parameters!$D$19)/(parameters!$D$20-parameters!$D$19)</f>
        <v>0.13722222222222222</v>
      </c>
      <c r="AR232" s="25">
        <f>IF(Table1[[#This Row],[TAT Utility (unclipped)]]&gt;1,1, IF(Table1[[#This Row],[TAT Utility (unclipped)]]&lt;0,0, Table1[[#This Row],[TAT Utility (unclipped)]]) )</f>
        <v>0.13722222222222222</v>
      </c>
      <c r="AS232" s="25">
        <f>(Table1[[#This Row],[Ransomware (Total '# of ATT&amp;CK Observations)]]-parameters!$D$21)/(parameters!$D$22-parameters!$D$21)</f>
        <v>0</v>
      </c>
      <c r="AT232" s="25">
        <f>IF(Table1[[#This Row],[Count Utility (unclipped)]]&gt;1,1, IF(Table1[[#This Row],[Count Utility (unclipped)]]&lt;0,0, Table1[[#This Row],[Count Utility (unclipped)]]) )</f>
        <v>0</v>
      </c>
      <c r="AU2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3" spans="1:47" x14ac:dyDescent="0.2">
      <c r="A233" s="25">
        <f>parameters!$J$21*Table1[[#This Row],[TAT Utility]]+parameters!$J$22*Table1[[#This Row],[Count Utility]]</f>
        <v>3.5476190476190481E-2</v>
      </c>
      <c r="B233" s="25">
        <f t="shared" si="3"/>
        <v>0.35476190476190483</v>
      </c>
      <c r="C233" s="25" t="s">
        <v>1001</v>
      </c>
      <c r="D233" s="25" t="s">
        <v>1002</v>
      </c>
      <c r="E233" s="25" t="s">
        <v>89</v>
      </c>
      <c r="F233" s="51">
        <v>2</v>
      </c>
      <c r="G233" s="51">
        <v>1</v>
      </c>
      <c r="H233" s="25">
        <f>parameters!$J$10*Table1[[#This Row],[Before Utility]]+parameters!$J$11*Table1[[#This Row],[After Utility]]</f>
        <v>0.15000000000000002</v>
      </c>
      <c r="I233">
        <f>(Table1[[#This Row],[Num. TID Before]]-parameters!$D$8)/(parameters!$D$9-parameters!$D$8)</f>
        <v>0.2</v>
      </c>
      <c r="J233">
        <f>IF(Table1[[#This Row],[Before Utility (unclipped)]]&gt;1,1, IF(Table1[[#This Row],[Before Utility (unclipped)]]&lt;0,0, Table1[[#This Row],[Before Utility (unclipped)]]))</f>
        <v>0.2</v>
      </c>
      <c r="K233">
        <f>(Table1[[#This Row],[Num. TID After]]-parameters!$D$10)/(parameters!$D$11-parameters!$D$10)</f>
        <v>0.1</v>
      </c>
      <c r="L233">
        <f>IF(Table1[[#This Row],[After Utility (unclipped)]]&gt;1,1, IF(Table1[[#This Row],[After Utility (unclipped)]]&lt;0,0, Table1[[#This Row],[After Utility (unclipped)]]))</f>
        <v>0.1</v>
      </c>
      <c r="M233" s="25">
        <v>0</v>
      </c>
      <c r="N233" s="51">
        <v>1</v>
      </c>
      <c r="O233" s="51">
        <v>3</v>
      </c>
      <c r="P233" s="51">
        <v>0</v>
      </c>
      <c r="Q233" s="51">
        <v>1</v>
      </c>
      <c r="R233" s="51" t="s">
        <v>1003</v>
      </c>
      <c r="S233" s="51">
        <v>9</v>
      </c>
      <c r="T233" s="51" t="s">
        <v>1004</v>
      </c>
      <c r="U233" s="51">
        <v>10</v>
      </c>
      <c r="V233" s="25">
        <f>parameters!$J$4*Table1[[#This Row],[Mitigations Utility]] + parameters!$J$5*Table1[[#This Row],[Detections Utility]]</f>
        <v>0.20476190476190478</v>
      </c>
      <c r="W233">
        <f>SUM(Table1[[#This Row],[Num. 800-53 (r5)]],Table1[[#This Row],[Num. CIS Controls]])</f>
        <v>19</v>
      </c>
      <c r="X233">
        <f>(Table1[[#This Row],[Total Mitigations]]-parameters!$D$2)/(parameters!$D$3-parameters!$D$2)</f>
        <v>0.34545454545454546</v>
      </c>
      <c r="Y233">
        <f>IF(Table1[[#This Row],[Mitigations Utility (unclipped)]]&gt;1,1, IF(Table1[[#This Row],[Mitigations Utility (unclipped)]]&lt;0,0, Table1[[#This Row],[Mitigations Utility (unclipped)]]) )</f>
        <v>0.34545454545454546</v>
      </c>
      <c r="Z233">
        <f>SUM(Table1[[#This Row],[Num. CAR]:[Num. Splunk]])</f>
        <v>5</v>
      </c>
      <c r="AA233">
        <f>(Table1[[#This Row],[Total Detections]]-parameters!$D$4)/(parameters!$D$5-parameters!$D$4)</f>
        <v>0.05</v>
      </c>
      <c r="AB233">
        <f>IF(Table1[[#This Row],[Detections Utility (unclipped)]]&gt;1,1, IF(Table1[[#This Row],[Detections Utility (unclipped)]]&lt;0,0, Table1[[#This Row],[Detections Utility (unclipped)]]) )</f>
        <v>0.05</v>
      </c>
      <c r="AC233" s="29"/>
      <c r="AD233" s="25" t="str" cm="1">
        <f t="array" ref="AD233">IF(SUMPRODUCT(--(NOT(ISERR(SEARCH({"Process","Command","Script","WMI","Module","Pipe","Service"},AC233)))))&gt;0,"1","0")</f>
        <v>0</v>
      </c>
      <c r="AE233" s="25">
        <f>IF(AD233="1",'TOP 10 TECHNIQUES'!C$15,0)</f>
        <v>0</v>
      </c>
      <c r="AF233" s="25" t="str" cm="1">
        <f t="array" ref="AF233">IF(SUMPRODUCT(--(NOT(ISERR(SEARCH({"Network","Firewall"},AC233)))))&gt;0,"1","0")</f>
        <v>0</v>
      </c>
      <c r="AG233" s="25">
        <f>IF(AF233="1",'TOP 10 TECHNIQUES'!C$16,0)</f>
        <v>0</v>
      </c>
      <c r="AH233" s="25" t="str" cm="1">
        <f t="array" ref="AH233">IF(SUMPRODUCT(--(NOT(ISERR(SEARCH({"File","Group","Logon","Schedule","User","Registry","Active","Application"},AC233)))))&gt;0,"1","0")</f>
        <v>0</v>
      </c>
      <c r="AI233" s="25">
        <f>IF(AH233="1",'TOP 10 TECHNIQUES'!C$17,0)</f>
        <v>0</v>
      </c>
      <c r="AJ233" s="25" t="str" cm="1">
        <f t="array" ref="AJ233">IF(SUMPRODUCT(--(NOT(ISERR(SEARCH({"Cloud","Cluster","Container","Image","Instance","Pod","Snapshot","Volume"},AC233)))))&gt;0,"1","0")</f>
        <v>0</v>
      </c>
      <c r="AK233" s="25">
        <f>IF(AJ233="1",'TOP 10 TECHNIQUES'!C$18,0)</f>
        <v>0</v>
      </c>
      <c r="AL233" s="25" t="str" cm="1">
        <f t="array" ref="AL233">IF(SUMPRODUCT(--(NOT(ISERR(SEARCH({"Drive","Firmware","Host","Kernel"},AC233)))))&gt;0,"1","0")</f>
        <v>0</v>
      </c>
      <c r="AM233" s="25">
        <f>IF(AL233="1",'TOP 10 TECHNIQUES'!C$19,0)</f>
        <v>0</v>
      </c>
      <c r="AN233" s="60">
        <v>0</v>
      </c>
      <c r="AO233" s="51">
        <v>0</v>
      </c>
      <c r="AP233" s="25">
        <f>parameters!$J$21*Table1[[#This Row],[TAT Utility]]+parameters!$J$22*Table1[[#This Row],[Count Utility]]</f>
        <v>3.5476190476190481E-2</v>
      </c>
      <c r="AQ233" s="25">
        <f>(Table1[[#This Row],[Total Top Att&amp;ck Score ]]-parameters!$D$19)/(parameters!$D$20-parameters!$D$19)</f>
        <v>0.11825396825396828</v>
      </c>
      <c r="AR233" s="25">
        <f>IF(Table1[[#This Row],[TAT Utility (unclipped)]]&gt;1,1, IF(Table1[[#This Row],[TAT Utility (unclipped)]]&lt;0,0, Table1[[#This Row],[TAT Utility (unclipped)]]) )</f>
        <v>0.11825396825396828</v>
      </c>
      <c r="AS233" s="25">
        <f>(Table1[[#This Row],[Ransomware (Total '# of ATT&amp;CK Observations)]]-parameters!$D$21)/(parameters!$D$22-parameters!$D$21)</f>
        <v>0</v>
      </c>
      <c r="AT233" s="25">
        <f>IF(Table1[[#This Row],[Count Utility (unclipped)]]&gt;1,1, IF(Table1[[#This Row],[Count Utility (unclipped)]]&lt;0,0, Table1[[#This Row],[Count Utility (unclipped)]]) )</f>
        <v>0</v>
      </c>
      <c r="AU2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4" spans="1:47" ht="32" x14ac:dyDescent="0.2">
      <c r="A234" s="25">
        <f>parameters!$J$21*Table1[[#This Row],[TAT Utility]]+parameters!$J$22*Table1[[#This Row],[Count Utility]]</f>
        <v>0.13449904761904763</v>
      </c>
      <c r="B234" s="25">
        <f t="shared" si="3"/>
        <v>0.34499047619047624</v>
      </c>
      <c r="C234" s="25" t="s">
        <v>1005</v>
      </c>
      <c r="D234" s="25" t="s">
        <v>180</v>
      </c>
      <c r="E234" s="25" t="s">
        <v>1006</v>
      </c>
      <c r="F234" s="51">
        <v>1</v>
      </c>
      <c r="G234" s="51">
        <v>1</v>
      </c>
      <c r="H234" s="25">
        <f>parameters!$J$10*Table1[[#This Row],[Before Utility]]+parameters!$J$11*Table1[[#This Row],[After Utility]]</f>
        <v>0.1</v>
      </c>
      <c r="I234">
        <f>(Table1[[#This Row],[Num. TID Before]]-parameters!$D$8)/(parameters!$D$9-parameters!$D$8)</f>
        <v>0.1</v>
      </c>
      <c r="J234">
        <f>IF(Table1[[#This Row],[Before Utility (unclipped)]]&gt;1,1, IF(Table1[[#This Row],[Before Utility (unclipped)]]&lt;0,0, Table1[[#This Row],[Before Utility (unclipped)]]))</f>
        <v>0.1</v>
      </c>
      <c r="K234">
        <f>(Table1[[#This Row],[Num. TID After]]-parameters!$D$10)/(parameters!$D$11-parameters!$D$10)</f>
        <v>0.1</v>
      </c>
      <c r="L234">
        <f>IF(Table1[[#This Row],[After Utility (unclipped)]]&gt;1,1, IF(Table1[[#This Row],[After Utility (unclipped)]]&lt;0,0, Table1[[#This Row],[After Utility (unclipped)]]))</f>
        <v>0.1</v>
      </c>
      <c r="M234" s="25">
        <v>0</v>
      </c>
      <c r="N234" s="51">
        <v>0</v>
      </c>
      <c r="O234" s="51">
        <v>1</v>
      </c>
      <c r="P234" s="51">
        <v>0</v>
      </c>
      <c r="Q234" s="51">
        <v>0</v>
      </c>
      <c r="R234" s="52" t="s">
        <v>181</v>
      </c>
      <c r="S234" s="51">
        <v>10</v>
      </c>
      <c r="T234" s="51" t="s">
        <v>1007</v>
      </c>
      <c r="U234" s="51">
        <v>11</v>
      </c>
      <c r="V234" s="25">
        <f>parameters!$J$4*Table1[[#This Row],[Mitigations Utility]] + parameters!$J$5*Table1[[#This Row],[Detections Utility]]</f>
        <v>0.20476190476190478</v>
      </c>
      <c r="W234">
        <f>SUM(Table1[[#This Row],[Num. 800-53 (r5)]],Table1[[#This Row],[Num. CIS Controls]])</f>
        <v>21</v>
      </c>
      <c r="X234">
        <f>(Table1[[#This Row],[Total Mitigations]]-parameters!$D$2)/(parameters!$D$3-parameters!$D$2)</f>
        <v>0.38181818181818183</v>
      </c>
      <c r="Y234">
        <f>IF(Table1[[#This Row],[Mitigations Utility (unclipped)]]&gt;1,1, IF(Table1[[#This Row],[Mitigations Utility (unclipped)]]&lt;0,0, Table1[[#This Row],[Mitigations Utility (unclipped)]]) )</f>
        <v>0.38181818181818183</v>
      </c>
      <c r="Z234">
        <f>SUM(Table1[[#This Row],[Num. CAR]:[Num. Splunk]])</f>
        <v>1</v>
      </c>
      <c r="AA234">
        <f>(Table1[[#This Row],[Total Detections]]-parameters!$D$4)/(parameters!$D$5-parameters!$D$4)</f>
        <v>0.01</v>
      </c>
      <c r="AB234">
        <f>IF(Table1[[#This Row],[Detections Utility (unclipped)]]&gt;1,1, IF(Table1[[#This Row],[Detections Utility (unclipped)]]&lt;0,0, Table1[[#This Row],[Detections Utility (unclipped)]]) )</f>
        <v>0.01</v>
      </c>
      <c r="AC234" s="29" t="s">
        <v>183</v>
      </c>
      <c r="AD234" s="25" t="str" cm="1">
        <f t="array" ref="AD234">IF(SUMPRODUCT(--(NOT(ISERR(SEARCH({"Process","Command","Script","WMI","Module","Pipe","Service"},AC234)))))&gt;0,"1","0")</f>
        <v>0</v>
      </c>
      <c r="AE234" s="25">
        <f>IF(AD234="1",'TOP 10 TECHNIQUES'!C$15,0)</f>
        <v>0</v>
      </c>
      <c r="AF234" s="25" t="str" cm="1">
        <f t="array" ref="AF234">IF(SUMPRODUCT(--(NOT(ISERR(SEARCH({"Network","Firewall"},AC234)))))&gt;0,"1","0")</f>
        <v>0</v>
      </c>
      <c r="AG234" s="25">
        <f>IF(AF234="1",'TOP 10 TECHNIQUES'!C$16,0)</f>
        <v>0</v>
      </c>
      <c r="AH234" s="25" t="str" cm="1">
        <f t="array" ref="AH234">IF(SUMPRODUCT(--(NOT(ISERR(SEARCH({"File","Group","Logon","Schedule","User","Registry","Active","Application"},AC234)))))&gt;0,"1","0")</f>
        <v>1</v>
      </c>
      <c r="AI234" s="25">
        <f>IF(AH234="1",'TOP 10 TECHNIQUES'!C$17,0)</f>
        <v>0.13200000000000001</v>
      </c>
      <c r="AJ234" s="25" t="str" cm="1">
        <f t="array" ref="AJ234">IF(SUMPRODUCT(--(NOT(ISERR(SEARCH({"Cloud","Cluster","Container","Image","Instance","Pod","Snapshot","Volume"},AC234)))))&gt;0,"1","0")</f>
        <v>0</v>
      </c>
      <c r="AK234" s="25">
        <f>IF(AJ234="1",'TOP 10 TECHNIQUES'!C$18,0)</f>
        <v>0</v>
      </c>
      <c r="AL234" s="25" t="str" cm="1">
        <f t="array" ref="AL234">IF(SUMPRODUCT(--(NOT(ISERR(SEARCH({"Drive","Firmware","Host","Kernel"},AC234)))))&gt;0,"1","0")</f>
        <v>0</v>
      </c>
      <c r="AM234" s="25">
        <f>IF(AL234="1",'TOP 10 TECHNIQUES'!C$19,0)</f>
        <v>0</v>
      </c>
      <c r="AN234" s="60">
        <v>3</v>
      </c>
      <c r="AO234" s="51">
        <v>1</v>
      </c>
      <c r="AP234" s="25">
        <f>parameters!$J$21*Table1[[#This Row],[TAT Utility]]+parameters!$J$22*Table1[[#This Row],[Count Utility]]</f>
        <v>0.13449904761904763</v>
      </c>
      <c r="AQ234" s="25">
        <f>(Table1[[#This Row],[Total Top Att&amp;ck Score ]]-parameters!$D$19)/(parameters!$D$20-parameters!$D$19)</f>
        <v>0.11499682539682542</v>
      </c>
      <c r="AR234" s="25">
        <f>IF(Table1[[#This Row],[TAT Utility (unclipped)]]&gt;1,1, IF(Table1[[#This Row],[TAT Utility (unclipped)]]&lt;0,0, Table1[[#This Row],[TAT Utility (unclipped)]]) )</f>
        <v>0.11499682539682542</v>
      </c>
      <c r="AS234" s="25">
        <f>(Table1[[#This Row],[Ransomware (Total '# of ATT&amp;CK Observations)]]-parameters!$D$21)/(parameters!$D$22-parameters!$D$21)</f>
        <v>0.14285714285714285</v>
      </c>
      <c r="AT234" s="25">
        <f>IF(Table1[[#This Row],[Count Utility (unclipped)]]&gt;1,1, IF(Table1[[#This Row],[Count Utility (unclipped)]]&lt;0,0, Table1[[#This Row],[Count Utility (unclipped)]]) )</f>
        <v>0.14285714285714285</v>
      </c>
      <c r="AU2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5" spans="1:47" ht="48" x14ac:dyDescent="0.2">
      <c r="A235" s="25">
        <f>parameters!$J$21*Table1[[#This Row],[TAT Utility]]+parameters!$J$22*Table1[[#This Row],[Count Utility]]</f>
        <v>3.4499047619047624E-2</v>
      </c>
      <c r="B235" s="25">
        <f t="shared" si="3"/>
        <v>0.34499047619047624</v>
      </c>
      <c r="C235" s="25" t="s">
        <v>1008</v>
      </c>
      <c r="D235" s="25" t="s">
        <v>447</v>
      </c>
      <c r="E235" s="25" t="s">
        <v>1009</v>
      </c>
      <c r="F235" s="51">
        <v>1</v>
      </c>
      <c r="G235" s="51">
        <v>1</v>
      </c>
      <c r="H235" s="25">
        <f>parameters!$J$10*Table1[[#This Row],[Before Utility]]+parameters!$J$11*Table1[[#This Row],[After Utility]]</f>
        <v>0.1</v>
      </c>
      <c r="I235">
        <f>(Table1[[#This Row],[Num. TID Before]]-parameters!$D$8)/(parameters!$D$9-parameters!$D$8)</f>
        <v>0.1</v>
      </c>
      <c r="J235">
        <f>IF(Table1[[#This Row],[Before Utility (unclipped)]]&gt;1,1, IF(Table1[[#This Row],[Before Utility (unclipped)]]&lt;0,0, Table1[[#This Row],[Before Utility (unclipped)]]))</f>
        <v>0.1</v>
      </c>
      <c r="K235">
        <f>(Table1[[#This Row],[Num. TID After]]-parameters!$D$10)/(parameters!$D$11-parameters!$D$10)</f>
        <v>0.1</v>
      </c>
      <c r="L235">
        <f>IF(Table1[[#This Row],[After Utility (unclipped)]]&gt;1,1, IF(Table1[[#This Row],[After Utility (unclipped)]]&lt;0,0, Table1[[#This Row],[After Utility (unclipped)]]))</f>
        <v>0.1</v>
      </c>
      <c r="M235" s="25">
        <v>0</v>
      </c>
      <c r="N235" s="51">
        <v>1</v>
      </c>
      <c r="O235" s="51">
        <v>3</v>
      </c>
      <c r="P235" s="51">
        <v>0</v>
      </c>
      <c r="Q235" s="51">
        <v>1</v>
      </c>
      <c r="R235" s="52" t="s">
        <v>100</v>
      </c>
      <c r="S235" s="51">
        <v>8</v>
      </c>
      <c r="T235" s="52" t="s">
        <v>448</v>
      </c>
      <c r="U235" s="51">
        <v>11</v>
      </c>
      <c r="V235" s="25">
        <f>parameters!$J$4*Table1[[#This Row],[Mitigations Utility]] + parameters!$J$5*Table1[[#This Row],[Detections Utility]]</f>
        <v>0.20476190476190478</v>
      </c>
      <c r="W235">
        <f>SUM(Table1[[#This Row],[Num. 800-53 (r5)]],Table1[[#This Row],[Num. CIS Controls]])</f>
        <v>19</v>
      </c>
      <c r="X235">
        <f>(Table1[[#This Row],[Total Mitigations]]-parameters!$D$2)/(parameters!$D$3-parameters!$D$2)</f>
        <v>0.34545454545454546</v>
      </c>
      <c r="Y235">
        <f>IF(Table1[[#This Row],[Mitigations Utility (unclipped)]]&gt;1,1, IF(Table1[[#This Row],[Mitigations Utility (unclipped)]]&lt;0,0, Table1[[#This Row],[Mitigations Utility (unclipped)]]) )</f>
        <v>0.34545454545454546</v>
      </c>
      <c r="Z235">
        <f>SUM(Table1[[#This Row],[Num. CAR]:[Num. Splunk]])</f>
        <v>5</v>
      </c>
      <c r="AA235">
        <f>(Table1[[#This Row],[Total Detections]]-parameters!$D$4)/(parameters!$D$5-parameters!$D$4)</f>
        <v>0.05</v>
      </c>
      <c r="AB235">
        <f>IF(Table1[[#This Row],[Detections Utility (unclipped)]]&gt;1,1, IF(Table1[[#This Row],[Detections Utility (unclipped)]]&lt;0,0, Table1[[#This Row],[Detections Utility (unclipped)]]) )</f>
        <v>0.05</v>
      </c>
      <c r="AC235" s="29" t="s">
        <v>1010</v>
      </c>
      <c r="AD235" s="25" t="str" cm="1">
        <f t="array" ref="AD235">IF(SUMPRODUCT(--(NOT(ISERR(SEARCH({"Process","Command","Script","WMI","Module","Pipe","Service"},AC235)))))&gt;0,"1","0")</f>
        <v>0</v>
      </c>
      <c r="AE235" s="25">
        <f>IF(AD235="1",'TOP 10 TECHNIQUES'!C$15,0)</f>
        <v>0</v>
      </c>
      <c r="AF235" s="25" t="str" cm="1">
        <f t="array" ref="AF235">IF(SUMPRODUCT(--(NOT(ISERR(SEARCH({"Network","Firewall"},AC235)))))&gt;0,"1","0")</f>
        <v>1</v>
      </c>
      <c r="AG235" s="25">
        <f>IF(AF235="1",'TOP 10 TECHNIQUES'!C$16,0)</f>
        <v>0</v>
      </c>
      <c r="AH235" s="25" t="str" cm="1">
        <f t="array" ref="AH235">IF(SUMPRODUCT(--(NOT(ISERR(SEARCH({"File","Group","Logon","Schedule","User","Registry","Active","Application"},AC235)))))&gt;0,"1","0")</f>
        <v>1</v>
      </c>
      <c r="AI235" s="25">
        <f>IF(AH235="1",'TOP 10 TECHNIQUES'!C$17,0)</f>
        <v>0.13200000000000001</v>
      </c>
      <c r="AJ235" s="25" t="str" cm="1">
        <f t="array" ref="AJ235">IF(SUMPRODUCT(--(NOT(ISERR(SEARCH({"Cloud","Cluster","Container","Image","Instance","Pod","Snapshot","Volume"},AC235)))))&gt;0,"1","0")</f>
        <v>0</v>
      </c>
      <c r="AK235" s="25">
        <f>IF(AJ235="1",'TOP 10 TECHNIQUES'!C$18,0)</f>
        <v>0</v>
      </c>
      <c r="AL235" s="25" t="str" cm="1">
        <f t="array" ref="AL235">IF(SUMPRODUCT(--(NOT(ISERR(SEARCH({"Drive","Firmware","Host","Kernel"},AC235)))))&gt;0,"1","0")</f>
        <v>0</v>
      </c>
      <c r="AM235" s="25">
        <f>IF(AL235="1",'TOP 10 TECHNIQUES'!C$19,0)</f>
        <v>0</v>
      </c>
      <c r="AN235" s="60">
        <v>0</v>
      </c>
      <c r="AO235" s="51">
        <v>0</v>
      </c>
      <c r="AP235" s="25">
        <f>parameters!$J$21*Table1[[#This Row],[TAT Utility]]+parameters!$J$22*Table1[[#This Row],[Count Utility]]</f>
        <v>3.4499047619047624E-2</v>
      </c>
      <c r="AQ235" s="25">
        <f>(Table1[[#This Row],[Total Top Att&amp;ck Score ]]-parameters!$D$19)/(parameters!$D$20-parameters!$D$19)</f>
        <v>0.11499682539682542</v>
      </c>
      <c r="AR235" s="25">
        <f>IF(Table1[[#This Row],[TAT Utility (unclipped)]]&gt;1,1, IF(Table1[[#This Row],[TAT Utility (unclipped)]]&lt;0,0, Table1[[#This Row],[TAT Utility (unclipped)]]) )</f>
        <v>0.11499682539682542</v>
      </c>
      <c r="AS235" s="25">
        <f>(Table1[[#This Row],[Ransomware (Total '# of ATT&amp;CK Observations)]]-parameters!$D$21)/(parameters!$D$22-parameters!$D$21)</f>
        <v>0</v>
      </c>
      <c r="AT235" s="25">
        <f>IF(Table1[[#This Row],[Count Utility (unclipped)]]&gt;1,1, IF(Table1[[#This Row],[Count Utility (unclipped)]]&lt;0,0, Table1[[#This Row],[Count Utility (unclipped)]]) )</f>
        <v>0</v>
      </c>
      <c r="AU2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6" spans="1:47" ht="48" x14ac:dyDescent="0.2">
      <c r="A236" s="25">
        <f>parameters!$J$21*Table1[[#This Row],[TAT Utility]]+parameters!$J$22*Table1[[#This Row],[Count Utility]]</f>
        <v>4.0533333333333338E-2</v>
      </c>
      <c r="B236" s="25">
        <f t="shared" si="3"/>
        <v>0.40533333333333338</v>
      </c>
      <c r="C236" s="25" t="s">
        <v>1011</v>
      </c>
      <c r="D236" s="25" t="s">
        <v>331</v>
      </c>
      <c r="E236" s="25" t="s">
        <v>1012</v>
      </c>
      <c r="F236" s="51">
        <v>1</v>
      </c>
      <c r="G236" s="51">
        <v>1</v>
      </c>
      <c r="H236" s="25">
        <f>parameters!$J$10*Table1[[#This Row],[Before Utility]]+parameters!$J$11*Table1[[#This Row],[After Utility]]</f>
        <v>0.1</v>
      </c>
      <c r="I236">
        <f>(Table1[[#This Row],[Num. TID Before]]-parameters!$D$8)/(parameters!$D$9-parameters!$D$8)</f>
        <v>0.1</v>
      </c>
      <c r="J236">
        <f>IF(Table1[[#This Row],[Before Utility (unclipped)]]&gt;1,1, IF(Table1[[#This Row],[Before Utility (unclipped)]]&lt;0,0, Table1[[#This Row],[Before Utility (unclipped)]]))</f>
        <v>0.1</v>
      </c>
      <c r="K236">
        <f>(Table1[[#This Row],[Num. TID After]]-parameters!$D$10)/(parameters!$D$11-parameters!$D$10)</f>
        <v>0.1</v>
      </c>
      <c r="L236">
        <f>IF(Table1[[#This Row],[After Utility (unclipped)]]&gt;1,1, IF(Table1[[#This Row],[After Utility (unclipped)]]&lt;0,0, Table1[[#This Row],[After Utility (unclipped)]]))</f>
        <v>0.1</v>
      </c>
      <c r="M236" s="25">
        <v>0</v>
      </c>
      <c r="N236" s="51">
        <v>1</v>
      </c>
      <c r="O236" s="51">
        <v>0</v>
      </c>
      <c r="P236" s="51">
        <v>0</v>
      </c>
      <c r="Q236" s="51">
        <v>0</v>
      </c>
      <c r="R236" s="52" t="s">
        <v>332</v>
      </c>
      <c r="S236" s="51">
        <v>7</v>
      </c>
      <c r="T236" s="52" t="s">
        <v>1013</v>
      </c>
      <c r="U236" s="51">
        <v>14</v>
      </c>
      <c r="V236" s="25">
        <f>parameters!$J$4*Table1[[#This Row],[Mitigations Utility]] + parameters!$J$5*Table1[[#This Row],[Detections Utility]]</f>
        <v>0.20476190476190478</v>
      </c>
      <c r="W236">
        <f>SUM(Table1[[#This Row],[Num. 800-53 (r5)]],Table1[[#This Row],[Num. CIS Controls]])</f>
        <v>21</v>
      </c>
      <c r="X236">
        <f>(Table1[[#This Row],[Total Mitigations]]-parameters!$D$2)/(parameters!$D$3-parameters!$D$2)</f>
        <v>0.38181818181818183</v>
      </c>
      <c r="Y236">
        <f>IF(Table1[[#This Row],[Mitigations Utility (unclipped)]]&gt;1,1, IF(Table1[[#This Row],[Mitigations Utility (unclipped)]]&lt;0,0, Table1[[#This Row],[Mitigations Utility (unclipped)]]) )</f>
        <v>0.38181818181818183</v>
      </c>
      <c r="Z236">
        <f>SUM(Table1[[#This Row],[Num. CAR]:[Num. Splunk]])</f>
        <v>1</v>
      </c>
      <c r="AA236">
        <f>(Table1[[#This Row],[Total Detections]]-parameters!$D$4)/(parameters!$D$5-parameters!$D$4)</f>
        <v>0.01</v>
      </c>
      <c r="AB236">
        <f>IF(Table1[[#This Row],[Detections Utility (unclipped)]]&gt;1,1, IF(Table1[[#This Row],[Detections Utility (unclipped)]]&lt;0,0, Table1[[#This Row],[Detections Utility (unclipped)]]) )</f>
        <v>0.01</v>
      </c>
      <c r="AC236" s="29" t="s">
        <v>1014</v>
      </c>
      <c r="AD236" s="25" t="str" cm="1">
        <f t="array" ref="AD236">IF(SUMPRODUCT(--(NOT(ISERR(SEARCH({"Process","Command","Script","WMI","Module","Pipe","Service"},AC236)))))&gt;0,"1","0")</f>
        <v>1</v>
      </c>
      <c r="AE236" s="25">
        <f>IF(AD236="1",'TOP 10 TECHNIQUES'!C$15,0)</f>
        <v>0.19800000000000001</v>
      </c>
      <c r="AF236" s="25" t="str" cm="1">
        <f t="array" ref="AF236">IF(SUMPRODUCT(--(NOT(ISERR(SEARCH({"Network","Firewall"},AC236)))))&gt;0,"1","0")</f>
        <v>1</v>
      </c>
      <c r="AG236" s="25">
        <f>IF(AF236="1",'TOP 10 TECHNIQUES'!C$16,0)</f>
        <v>0</v>
      </c>
      <c r="AH236" s="25" t="str" cm="1">
        <f t="array" ref="AH236">IF(SUMPRODUCT(--(NOT(ISERR(SEARCH({"File","Group","Logon","Schedule","User","Registry","Active","Application"},AC236)))))&gt;0,"1","0")</f>
        <v>1</v>
      </c>
      <c r="AI236" s="25">
        <f>IF(AH236="1",'TOP 10 TECHNIQUES'!C$17,0)</f>
        <v>0.13200000000000001</v>
      </c>
      <c r="AJ236" s="25" t="str" cm="1">
        <f t="array" ref="AJ236">IF(SUMPRODUCT(--(NOT(ISERR(SEARCH({"Cloud","Cluster","Container","Image","Instance","Pod","Snapshot","Volume"},AC236)))))&gt;0,"1","0")</f>
        <v>0</v>
      </c>
      <c r="AK236" s="25">
        <f>IF(AJ236="1",'TOP 10 TECHNIQUES'!C$18,0)</f>
        <v>0</v>
      </c>
      <c r="AL236" s="25" t="str" cm="1">
        <f t="array" ref="AL236">IF(SUMPRODUCT(--(NOT(ISERR(SEARCH({"Drive","Firmware","Host","Kernel"},AC236)))))&gt;0,"1","0")</f>
        <v>0</v>
      </c>
      <c r="AM236" s="25">
        <f>IF(AL236="1",'TOP 10 TECHNIQUES'!C$19,0)</f>
        <v>0</v>
      </c>
      <c r="AN236" s="60">
        <v>0</v>
      </c>
      <c r="AO236" s="51">
        <v>0</v>
      </c>
      <c r="AP236" s="25">
        <f>parameters!$J$21*Table1[[#This Row],[TAT Utility]]+parameters!$J$22*Table1[[#This Row],[Count Utility]]</f>
        <v>4.0533333333333338E-2</v>
      </c>
      <c r="AQ236" s="25">
        <f>(Table1[[#This Row],[Total Top Att&amp;ck Score ]]-parameters!$D$19)/(parameters!$D$20-parameters!$D$19)</f>
        <v>0.13511111111111113</v>
      </c>
      <c r="AR236" s="25">
        <f>IF(Table1[[#This Row],[TAT Utility (unclipped)]]&gt;1,1, IF(Table1[[#This Row],[TAT Utility (unclipped)]]&lt;0,0, Table1[[#This Row],[TAT Utility (unclipped)]]) )</f>
        <v>0.13511111111111113</v>
      </c>
      <c r="AS236" s="25">
        <f>(Table1[[#This Row],[Ransomware (Total '# of ATT&amp;CK Observations)]]-parameters!$D$21)/(parameters!$D$22-parameters!$D$21)</f>
        <v>0</v>
      </c>
      <c r="AT236" s="25">
        <f>IF(Table1[[#This Row],[Count Utility (unclipped)]]&gt;1,1, IF(Table1[[#This Row],[Count Utility (unclipped)]]&lt;0,0, Table1[[#This Row],[Count Utility (unclipped)]]) )</f>
        <v>0</v>
      </c>
      <c r="AU2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7" spans="1:47" ht="48" x14ac:dyDescent="0.2">
      <c r="A237" s="25">
        <f>parameters!$J$21*Table1[[#This Row],[TAT Utility]]+parameters!$J$22*Table1[[#This Row],[Count Utility]]</f>
        <v>3.0000000000000006E-2</v>
      </c>
      <c r="B237" s="25">
        <f t="shared" si="3"/>
        <v>0.30000000000000004</v>
      </c>
      <c r="C237" s="25" t="s">
        <v>1015</v>
      </c>
      <c r="D237" s="25" t="s">
        <v>1016</v>
      </c>
      <c r="E237" s="25" t="s">
        <v>89</v>
      </c>
      <c r="F237" s="51">
        <v>1</v>
      </c>
      <c r="G237" s="51">
        <v>1</v>
      </c>
      <c r="H237" s="25">
        <f>parameters!$J$10*Table1[[#This Row],[Before Utility]]+parameters!$J$11*Table1[[#This Row],[After Utility]]</f>
        <v>0.1</v>
      </c>
      <c r="I237">
        <f>(Table1[[#This Row],[Num. TID Before]]-parameters!$D$8)/(parameters!$D$9-parameters!$D$8)</f>
        <v>0.1</v>
      </c>
      <c r="J237">
        <f>IF(Table1[[#This Row],[Before Utility (unclipped)]]&gt;1,1, IF(Table1[[#This Row],[Before Utility (unclipped)]]&lt;0,0, Table1[[#This Row],[Before Utility (unclipped)]]))</f>
        <v>0.1</v>
      </c>
      <c r="K237">
        <f>(Table1[[#This Row],[Num. TID After]]-parameters!$D$10)/(parameters!$D$11-parameters!$D$10)</f>
        <v>0.1</v>
      </c>
      <c r="L237">
        <f>IF(Table1[[#This Row],[After Utility (unclipped)]]&gt;1,1, IF(Table1[[#This Row],[After Utility (unclipped)]]&lt;0,0, Table1[[#This Row],[After Utility (unclipped)]]))</f>
        <v>0.1</v>
      </c>
      <c r="M237" s="25">
        <v>0</v>
      </c>
      <c r="N237" s="51">
        <v>0</v>
      </c>
      <c r="O237" s="51">
        <v>1</v>
      </c>
      <c r="P237" s="51">
        <v>1</v>
      </c>
      <c r="Q237" s="51">
        <v>0</v>
      </c>
      <c r="R237" s="52" t="s">
        <v>1017</v>
      </c>
      <c r="S237" s="51">
        <v>3</v>
      </c>
      <c r="T237" s="52" t="s">
        <v>1018</v>
      </c>
      <c r="U237" s="51">
        <v>17</v>
      </c>
      <c r="V237" s="25">
        <f>parameters!$J$4*Table1[[#This Row],[Mitigations Utility]] + parameters!$J$5*Table1[[#This Row],[Detections Utility]]</f>
        <v>0.2</v>
      </c>
      <c r="W237">
        <f>SUM(Table1[[#This Row],[Num. 800-53 (r5)]],Table1[[#This Row],[Num. CIS Controls]])</f>
        <v>20</v>
      </c>
      <c r="X237">
        <f>(Table1[[#This Row],[Total Mitigations]]-parameters!$D$2)/(parameters!$D$3-parameters!$D$2)</f>
        <v>0.36363636363636365</v>
      </c>
      <c r="Y237">
        <f>IF(Table1[[#This Row],[Mitigations Utility (unclipped)]]&gt;1,1, IF(Table1[[#This Row],[Mitigations Utility (unclipped)]]&lt;0,0, Table1[[#This Row],[Mitigations Utility (unclipped)]]) )</f>
        <v>0.36363636363636365</v>
      </c>
      <c r="Z237">
        <f>SUM(Table1[[#This Row],[Num. CAR]:[Num. Splunk]])</f>
        <v>2</v>
      </c>
      <c r="AA237">
        <f>(Table1[[#This Row],[Total Detections]]-parameters!$D$4)/(parameters!$D$5-parameters!$D$4)</f>
        <v>0.02</v>
      </c>
      <c r="AB237">
        <f>IF(Table1[[#This Row],[Detections Utility (unclipped)]]&gt;1,1, IF(Table1[[#This Row],[Detections Utility (unclipped)]]&lt;0,0, Table1[[#This Row],[Detections Utility (unclipped)]]) )</f>
        <v>0.02</v>
      </c>
      <c r="AC237" s="29" t="s">
        <v>141</v>
      </c>
      <c r="AD237" s="25" t="str" cm="1">
        <f t="array" ref="AD237">IF(SUMPRODUCT(--(NOT(ISERR(SEARCH({"Process","Command","Script","WMI","Module","Pipe","Service"},AC237)))))&gt;0,"1","0")</f>
        <v>0</v>
      </c>
      <c r="AE237" s="25">
        <f>IF(AD237="1",'TOP 10 TECHNIQUES'!C$15,0)</f>
        <v>0</v>
      </c>
      <c r="AF237" s="25" t="str" cm="1">
        <f t="array" ref="AF237">IF(SUMPRODUCT(--(NOT(ISERR(SEARCH({"Network","Firewall"},AC237)))))&gt;0,"1","0")</f>
        <v>1</v>
      </c>
      <c r="AG237" s="25">
        <f>IF(AF237="1",'TOP 10 TECHNIQUES'!C$16,0)</f>
        <v>0</v>
      </c>
      <c r="AH237" s="25" t="str" cm="1">
        <f t="array" ref="AH237">IF(SUMPRODUCT(--(NOT(ISERR(SEARCH({"File","Group","Logon","Schedule","User","Registry","Active","Application"},AC237)))))&gt;0,"1","0")</f>
        <v>0</v>
      </c>
      <c r="AI237" s="25">
        <f>IF(AH237="1",'TOP 10 TECHNIQUES'!C$17,0)</f>
        <v>0</v>
      </c>
      <c r="AJ237" s="25" t="str" cm="1">
        <f t="array" ref="AJ237">IF(SUMPRODUCT(--(NOT(ISERR(SEARCH({"Cloud","Cluster","Container","Image","Instance","Pod","Snapshot","Volume"},AC237)))))&gt;0,"1","0")</f>
        <v>0</v>
      </c>
      <c r="AK237" s="25">
        <f>IF(AJ237="1",'TOP 10 TECHNIQUES'!C$18,0)</f>
        <v>0</v>
      </c>
      <c r="AL237" s="25" t="str" cm="1">
        <f t="array" ref="AL237">IF(SUMPRODUCT(--(NOT(ISERR(SEARCH({"Drive","Firmware","Host","Kernel"},AC237)))))&gt;0,"1","0")</f>
        <v>0</v>
      </c>
      <c r="AM237" s="25">
        <f>IF(AL237="1",'TOP 10 TECHNIQUES'!C$19,0)</f>
        <v>0</v>
      </c>
      <c r="AN237" s="52">
        <v>0</v>
      </c>
      <c r="AO237" s="51">
        <v>0</v>
      </c>
      <c r="AP237" s="25">
        <f>parameters!$J$21*Table1[[#This Row],[TAT Utility]]+parameters!$J$22*Table1[[#This Row],[Count Utility]]</f>
        <v>3.0000000000000006E-2</v>
      </c>
      <c r="AQ237" s="25">
        <f>(Table1[[#This Row],[Total Top Att&amp;ck Score ]]-parameters!$D$19)/(parameters!$D$20-parameters!$D$19)</f>
        <v>0.10000000000000002</v>
      </c>
      <c r="AR237" s="25">
        <f>IF(Table1[[#This Row],[TAT Utility (unclipped)]]&gt;1,1, IF(Table1[[#This Row],[TAT Utility (unclipped)]]&lt;0,0, Table1[[#This Row],[TAT Utility (unclipped)]]) )</f>
        <v>0.10000000000000002</v>
      </c>
      <c r="AS237" s="25">
        <f>(Table1[[#This Row],[Ransomware (Total '# of ATT&amp;CK Observations)]]-parameters!$D$21)/(parameters!$D$22-parameters!$D$21)</f>
        <v>0</v>
      </c>
      <c r="AT237" s="25">
        <f>IF(Table1[[#This Row],[Count Utility (unclipped)]]&gt;1,1, IF(Table1[[#This Row],[Count Utility (unclipped)]]&lt;0,0, Table1[[#This Row],[Count Utility (unclipped)]]) )</f>
        <v>0</v>
      </c>
      <c r="AU2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8" spans="1:47" x14ac:dyDescent="0.2">
      <c r="A238" s="25">
        <f>parameters!$J$21*Table1[[#This Row],[TAT Utility]]+parameters!$J$22*Table1[[#This Row],[Count Utility]]</f>
        <v>3.5940000000000007E-2</v>
      </c>
      <c r="B238" s="25">
        <f t="shared" si="3"/>
        <v>0.35940000000000005</v>
      </c>
      <c r="C238" s="25" t="s">
        <v>1019</v>
      </c>
      <c r="D238" s="25" t="s">
        <v>114</v>
      </c>
      <c r="E238" s="25" t="s">
        <v>1020</v>
      </c>
      <c r="F238" s="51">
        <v>1</v>
      </c>
      <c r="G238" s="51">
        <v>1</v>
      </c>
      <c r="H238" s="25">
        <f>parameters!$J$10*Table1[[#This Row],[Before Utility]]+parameters!$J$11*Table1[[#This Row],[After Utility]]</f>
        <v>0.1</v>
      </c>
      <c r="I238">
        <f>(Table1[[#This Row],[Num. TID Before]]-parameters!$D$8)/(parameters!$D$9-parameters!$D$8)</f>
        <v>0.1</v>
      </c>
      <c r="J238">
        <f>IF(Table1[[#This Row],[Before Utility (unclipped)]]&gt;1,1, IF(Table1[[#This Row],[Before Utility (unclipped)]]&lt;0,0, Table1[[#This Row],[Before Utility (unclipped)]]))</f>
        <v>0.1</v>
      </c>
      <c r="K238">
        <f>(Table1[[#This Row],[Num. TID After]]-parameters!$D$10)/(parameters!$D$11-parameters!$D$10)</f>
        <v>0.1</v>
      </c>
      <c r="L238">
        <f>IF(Table1[[#This Row],[After Utility (unclipped)]]&gt;1,1, IF(Table1[[#This Row],[After Utility (unclipped)]]&lt;0,0, Table1[[#This Row],[After Utility (unclipped)]]))</f>
        <v>0.1</v>
      </c>
      <c r="M238" s="25">
        <v>0</v>
      </c>
      <c r="N238" s="51">
        <v>0</v>
      </c>
      <c r="O238" s="51">
        <v>0</v>
      </c>
      <c r="P238" s="51">
        <v>0</v>
      </c>
      <c r="Q238" s="51">
        <v>0</v>
      </c>
      <c r="R238" s="52" t="s">
        <v>115</v>
      </c>
      <c r="S238" s="51">
        <v>9</v>
      </c>
      <c r="T238" s="51" t="s">
        <v>116</v>
      </c>
      <c r="U238" s="51">
        <v>12</v>
      </c>
      <c r="V238" s="25">
        <f>parameters!$J$4*Table1[[#This Row],[Mitigations Utility]] + parameters!$J$5*Table1[[#This Row],[Detections Utility]]</f>
        <v>0.2</v>
      </c>
      <c r="W238">
        <f>SUM(Table1[[#This Row],[Num. 800-53 (r5)]],Table1[[#This Row],[Num. CIS Controls]])</f>
        <v>21</v>
      </c>
      <c r="X238">
        <f>(Table1[[#This Row],[Total Mitigations]]-parameters!$D$2)/(parameters!$D$3-parameters!$D$2)</f>
        <v>0.38181818181818183</v>
      </c>
      <c r="Y238">
        <f>IF(Table1[[#This Row],[Mitigations Utility (unclipped)]]&gt;1,1, IF(Table1[[#This Row],[Mitigations Utility (unclipped)]]&lt;0,0, Table1[[#This Row],[Mitigations Utility (unclipped)]]) )</f>
        <v>0.38181818181818183</v>
      </c>
      <c r="Z238">
        <f>SUM(Table1[[#This Row],[Num. CAR]:[Num. Splunk]])</f>
        <v>0</v>
      </c>
      <c r="AA238">
        <f>(Table1[[#This Row],[Total Detections]]-parameters!$D$4)/(parameters!$D$5-parameters!$D$4)</f>
        <v>0</v>
      </c>
      <c r="AB238">
        <f>IF(Table1[[#This Row],[Detections Utility (unclipped)]]&gt;1,1, IF(Table1[[#This Row],[Detections Utility (unclipped)]]&lt;0,0, Table1[[#This Row],[Detections Utility (unclipped)]]) )</f>
        <v>0</v>
      </c>
      <c r="AC238" s="29" t="s">
        <v>1021</v>
      </c>
      <c r="AD238" s="25" t="str" cm="1">
        <f t="array" ref="AD238">IF(SUMPRODUCT(--(NOT(ISERR(SEARCH({"Process","Command","Script","WMI","Module","Pipe","Service"},AC238)))))&gt;0,"1","0")</f>
        <v>1</v>
      </c>
      <c r="AE238" s="25">
        <f>IF(AD238="1",'TOP 10 TECHNIQUES'!C$15,0)</f>
        <v>0.19800000000000001</v>
      </c>
      <c r="AF238" s="25" t="str" cm="1">
        <f t="array" ref="AF238">IF(SUMPRODUCT(--(NOT(ISERR(SEARCH({"Network","Firewall"},AC238)))))&gt;0,"1","0")</f>
        <v>0</v>
      </c>
      <c r="AG238" s="25">
        <f>IF(AF238="1",'TOP 10 TECHNIQUES'!C$16,0)</f>
        <v>0</v>
      </c>
      <c r="AH238" s="25" t="str" cm="1">
        <f t="array" ref="AH238">IF(SUMPRODUCT(--(NOT(ISERR(SEARCH({"File","Group","Logon","Schedule","User","Registry","Active","Application"},AC238)))))&gt;0,"1","0")</f>
        <v>0</v>
      </c>
      <c r="AI238" s="25">
        <f>IF(AH238="1",'TOP 10 TECHNIQUES'!C$17,0)</f>
        <v>0</v>
      </c>
      <c r="AJ238" s="25" t="str" cm="1">
        <f t="array" ref="AJ238">IF(SUMPRODUCT(--(NOT(ISERR(SEARCH({"Cloud","Cluster","Container","Image","Instance","Pod","Snapshot","Volume"},AC238)))))&gt;0,"1","0")</f>
        <v>0</v>
      </c>
      <c r="AK238" s="25">
        <f>IF(AJ238="1",'TOP 10 TECHNIQUES'!C$18,0)</f>
        <v>0</v>
      </c>
      <c r="AL238" s="25" t="str" cm="1">
        <f t="array" ref="AL238">IF(SUMPRODUCT(--(NOT(ISERR(SEARCH({"Drive","Firmware","Host","Kernel"},AC238)))))&gt;0,"1","0")</f>
        <v>0</v>
      </c>
      <c r="AM238" s="25">
        <f>IF(AL238="1",'TOP 10 TECHNIQUES'!C$19,0)</f>
        <v>0</v>
      </c>
      <c r="AN238" s="59">
        <v>0</v>
      </c>
      <c r="AO238" s="51">
        <v>0</v>
      </c>
      <c r="AP238" s="25">
        <f>parameters!$J$21*Table1[[#This Row],[TAT Utility]]+parameters!$J$22*Table1[[#This Row],[Count Utility]]</f>
        <v>3.5940000000000007E-2</v>
      </c>
      <c r="AQ238" s="25">
        <f>(Table1[[#This Row],[Total Top Att&amp;ck Score ]]-parameters!$D$19)/(parameters!$D$20-parameters!$D$19)</f>
        <v>0.11980000000000002</v>
      </c>
      <c r="AR238" s="25">
        <f>IF(Table1[[#This Row],[TAT Utility (unclipped)]]&gt;1,1, IF(Table1[[#This Row],[TAT Utility (unclipped)]]&lt;0,0, Table1[[#This Row],[TAT Utility (unclipped)]]) )</f>
        <v>0.11980000000000002</v>
      </c>
      <c r="AS238" s="25">
        <f>(Table1[[#This Row],[Ransomware (Total '# of ATT&amp;CK Observations)]]-parameters!$D$21)/(parameters!$D$22-parameters!$D$21)</f>
        <v>0</v>
      </c>
      <c r="AT238" s="25">
        <f>IF(Table1[[#This Row],[Count Utility (unclipped)]]&gt;1,1, IF(Table1[[#This Row],[Count Utility (unclipped)]]&lt;0,0, Table1[[#This Row],[Count Utility (unclipped)]]) )</f>
        <v>0</v>
      </c>
      <c r="AU2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9" spans="1:47" ht="32" x14ac:dyDescent="0.2">
      <c r="A239" s="25">
        <f>parameters!$J$21*Table1[[#This Row],[TAT Utility]]+parameters!$J$22*Table1[[#This Row],[Count Utility]]</f>
        <v>3.5940000000000007E-2</v>
      </c>
      <c r="B239" s="25">
        <f t="shared" si="3"/>
        <v>0.35940000000000005</v>
      </c>
      <c r="C239" s="25" t="s">
        <v>1022</v>
      </c>
      <c r="D239" s="25" t="s">
        <v>690</v>
      </c>
      <c r="E239" s="25" t="s">
        <v>1023</v>
      </c>
      <c r="F239" s="51">
        <v>1</v>
      </c>
      <c r="G239" s="51">
        <v>1</v>
      </c>
      <c r="H239" s="25">
        <f>parameters!$J$10*Table1[[#This Row],[Before Utility]]+parameters!$J$11*Table1[[#This Row],[After Utility]]</f>
        <v>0.1</v>
      </c>
      <c r="I239">
        <f>(Table1[[#This Row],[Num. TID Before]]-parameters!$D$8)/(parameters!$D$9-parameters!$D$8)</f>
        <v>0.1</v>
      </c>
      <c r="J239">
        <f>IF(Table1[[#This Row],[Before Utility (unclipped)]]&gt;1,1, IF(Table1[[#This Row],[Before Utility (unclipped)]]&lt;0,0, Table1[[#This Row],[Before Utility (unclipped)]]))</f>
        <v>0.1</v>
      </c>
      <c r="K239">
        <f>(Table1[[#This Row],[Num. TID After]]-parameters!$D$10)/(parameters!$D$11-parameters!$D$10)</f>
        <v>0.1</v>
      </c>
      <c r="L239">
        <f>IF(Table1[[#This Row],[After Utility (unclipped)]]&gt;1,1, IF(Table1[[#This Row],[After Utility (unclipped)]]&lt;0,0, Table1[[#This Row],[After Utility (unclipped)]]))</f>
        <v>0.1</v>
      </c>
      <c r="M239" s="25">
        <v>0</v>
      </c>
      <c r="N239" s="51">
        <v>0</v>
      </c>
      <c r="O239" s="51">
        <v>0</v>
      </c>
      <c r="P239" s="51">
        <v>0</v>
      </c>
      <c r="Q239" s="51">
        <v>0</v>
      </c>
      <c r="R239" s="52" t="s">
        <v>1024</v>
      </c>
      <c r="S239" s="51">
        <v>9</v>
      </c>
      <c r="T239" s="52" t="s">
        <v>1025</v>
      </c>
      <c r="U239" s="51">
        <v>12</v>
      </c>
      <c r="V239" s="25">
        <f>parameters!$J$4*Table1[[#This Row],[Mitigations Utility]] + parameters!$J$5*Table1[[#This Row],[Detections Utility]]</f>
        <v>0.2</v>
      </c>
      <c r="W239">
        <f>SUM(Table1[[#This Row],[Num. 800-53 (r5)]],Table1[[#This Row],[Num. CIS Controls]])</f>
        <v>21</v>
      </c>
      <c r="X239">
        <f>(Table1[[#This Row],[Total Mitigations]]-parameters!$D$2)/(parameters!$D$3-parameters!$D$2)</f>
        <v>0.38181818181818183</v>
      </c>
      <c r="Y239">
        <f>IF(Table1[[#This Row],[Mitigations Utility (unclipped)]]&gt;1,1, IF(Table1[[#This Row],[Mitigations Utility (unclipped)]]&lt;0,0, Table1[[#This Row],[Mitigations Utility (unclipped)]]) )</f>
        <v>0.38181818181818183</v>
      </c>
      <c r="Z239">
        <f>SUM(Table1[[#This Row],[Num. CAR]:[Num. Splunk]])</f>
        <v>0</v>
      </c>
      <c r="AA239">
        <f>(Table1[[#This Row],[Total Detections]]-parameters!$D$4)/(parameters!$D$5-parameters!$D$4)</f>
        <v>0</v>
      </c>
      <c r="AB239">
        <f>IF(Table1[[#This Row],[Detections Utility (unclipped)]]&gt;1,1, IF(Table1[[#This Row],[Detections Utility (unclipped)]]&lt;0,0, Table1[[#This Row],[Detections Utility (unclipped)]]) )</f>
        <v>0</v>
      </c>
      <c r="AC239" s="29" t="s">
        <v>856</v>
      </c>
      <c r="AD239" s="25" t="str" cm="1">
        <f t="array" ref="AD239">IF(SUMPRODUCT(--(NOT(ISERR(SEARCH({"Process","Command","Script","WMI","Module","Pipe","Service"},AC239)))))&gt;0,"1","0")</f>
        <v>1</v>
      </c>
      <c r="AE239" s="25">
        <f>IF(AD239="1",'TOP 10 TECHNIQUES'!C$15,0)</f>
        <v>0.19800000000000001</v>
      </c>
      <c r="AF239" s="25" t="str" cm="1">
        <f t="array" ref="AF239">IF(SUMPRODUCT(--(NOT(ISERR(SEARCH({"Network","Firewall"},AC239)))))&gt;0,"1","0")</f>
        <v>0</v>
      </c>
      <c r="AG239" s="25">
        <f>IF(AF239="1",'TOP 10 TECHNIQUES'!C$16,0)</f>
        <v>0</v>
      </c>
      <c r="AH239" s="25" t="str" cm="1">
        <f t="array" ref="AH239">IF(SUMPRODUCT(--(NOT(ISERR(SEARCH({"File","Group","Logon","Schedule","User","Registry","Active","Application"},AC239)))))&gt;0,"1","0")</f>
        <v>0</v>
      </c>
      <c r="AI239" s="25">
        <f>IF(AH239="1",'TOP 10 TECHNIQUES'!C$17,0)</f>
        <v>0</v>
      </c>
      <c r="AJ239" s="25" t="str" cm="1">
        <f t="array" ref="AJ239">IF(SUMPRODUCT(--(NOT(ISERR(SEARCH({"Cloud","Cluster","Container","Image","Instance","Pod","Snapshot","Volume"},AC239)))))&gt;0,"1","0")</f>
        <v>0</v>
      </c>
      <c r="AK239" s="25">
        <f>IF(AJ239="1",'TOP 10 TECHNIQUES'!C$18,0)</f>
        <v>0</v>
      </c>
      <c r="AL239" s="25" t="str" cm="1">
        <f t="array" ref="AL239">IF(SUMPRODUCT(--(NOT(ISERR(SEARCH({"Drive","Firmware","Host","Kernel"},AC239)))))&gt;0,"1","0")</f>
        <v>0</v>
      </c>
      <c r="AM239" s="25">
        <f>IF(AL239="1",'TOP 10 TECHNIQUES'!C$19,0)</f>
        <v>0</v>
      </c>
      <c r="AN239" s="60">
        <v>0</v>
      </c>
      <c r="AO239" s="51">
        <v>0</v>
      </c>
      <c r="AP239" s="25">
        <f>parameters!$J$21*Table1[[#This Row],[TAT Utility]]+parameters!$J$22*Table1[[#This Row],[Count Utility]]</f>
        <v>3.5940000000000007E-2</v>
      </c>
      <c r="AQ239" s="25">
        <f>(Table1[[#This Row],[Total Top Att&amp;ck Score ]]-parameters!$D$19)/(parameters!$D$20-parameters!$D$19)</f>
        <v>0.11980000000000002</v>
      </c>
      <c r="AR239" s="25">
        <f>IF(Table1[[#This Row],[TAT Utility (unclipped)]]&gt;1,1, IF(Table1[[#This Row],[TAT Utility (unclipped)]]&lt;0,0, Table1[[#This Row],[TAT Utility (unclipped)]]) )</f>
        <v>0.11980000000000002</v>
      </c>
      <c r="AS239" s="25">
        <f>(Table1[[#This Row],[Ransomware (Total '# of ATT&amp;CK Observations)]]-parameters!$D$21)/(parameters!$D$22-parameters!$D$21)</f>
        <v>0</v>
      </c>
      <c r="AT239" s="25">
        <f>IF(Table1[[#This Row],[Count Utility (unclipped)]]&gt;1,1, IF(Table1[[#This Row],[Count Utility (unclipped)]]&lt;0,0, Table1[[#This Row],[Count Utility (unclipped)]]) )</f>
        <v>0</v>
      </c>
      <c r="AU2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0" spans="1:47" ht="48" x14ac:dyDescent="0.2">
      <c r="A240" s="25">
        <f>parameters!$J$21*Table1[[#This Row],[TAT Utility]]+parameters!$J$22*Table1[[#This Row],[Count Utility]]</f>
        <v>3.3420952380952385E-2</v>
      </c>
      <c r="B240" s="25">
        <f t="shared" si="3"/>
        <v>0.3342095238095239</v>
      </c>
      <c r="C240" s="25" t="s">
        <v>1026</v>
      </c>
      <c r="D240" s="25" t="s">
        <v>447</v>
      </c>
      <c r="E240" s="25" t="s">
        <v>1027</v>
      </c>
      <c r="F240" s="51">
        <v>1</v>
      </c>
      <c r="G240" s="51">
        <v>1</v>
      </c>
      <c r="H240" s="25">
        <f>parameters!$J$10*Table1[[#This Row],[Before Utility]]+parameters!$J$11*Table1[[#This Row],[After Utility]]</f>
        <v>0.1</v>
      </c>
      <c r="I240">
        <f>(Table1[[#This Row],[Num. TID Before]]-parameters!$D$8)/(parameters!$D$9-parameters!$D$8)</f>
        <v>0.1</v>
      </c>
      <c r="J240">
        <f>IF(Table1[[#This Row],[Before Utility (unclipped)]]&gt;1,1, IF(Table1[[#This Row],[Before Utility (unclipped)]]&lt;0,0, Table1[[#This Row],[Before Utility (unclipped)]]))</f>
        <v>0.1</v>
      </c>
      <c r="K240">
        <f>(Table1[[#This Row],[Num. TID After]]-parameters!$D$10)/(parameters!$D$11-parameters!$D$10)</f>
        <v>0.1</v>
      </c>
      <c r="L240">
        <f>IF(Table1[[#This Row],[After Utility (unclipped)]]&gt;1,1, IF(Table1[[#This Row],[After Utility (unclipped)]]&lt;0,0, Table1[[#This Row],[After Utility (unclipped)]]))</f>
        <v>0.1</v>
      </c>
      <c r="M240" s="25">
        <v>0</v>
      </c>
      <c r="N240" s="51">
        <v>1</v>
      </c>
      <c r="O240" s="51">
        <v>2</v>
      </c>
      <c r="P240" s="51">
        <v>0</v>
      </c>
      <c r="Q240" s="51">
        <v>0</v>
      </c>
      <c r="R240" s="52" t="s">
        <v>100</v>
      </c>
      <c r="S240" s="51">
        <v>8</v>
      </c>
      <c r="T240" s="52" t="s">
        <v>448</v>
      </c>
      <c r="U240" s="51">
        <v>11</v>
      </c>
      <c r="V240" s="25">
        <f>parameters!$J$4*Table1[[#This Row],[Mitigations Utility]] + parameters!$J$5*Table1[[#This Row],[Detections Utility]]</f>
        <v>0.19523809523809527</v>
      </c>
      <c r="W240">
        <f>SUM(Table1[[#This Row],[Num. 800-53 (r5)]],Table1[[#This Row],[Num. CIS Controls]])</f>
        <v>19</v>
      </c>
      <c r="X240">
        <f>(Table1[[#This Row],[Total Mitigations]]-parameters!$D$2)/(parameters!$D$3-parameters!$D$2)</f>
        <v>0.34545454545454546</v>
      </c>
      <c r="Y240">
        <f>IF(Table1[[#This Row],[Mitigations Utility (unclipped)]]&gt;1,1, IF(Table1[[#This Row],[Mitigations Utility (unclipped)]]&lt;0,0, Table1[[#This Row],[Mitigations Utility (unclipped)]]) )</f>
        <v>0.34545454545454546</v>
      </c>
      <c r="Z240">
        <f>SUM(Table1[[#This Row],[Num. CAR]:[Num. Splunk]])</f>
        <v>3</v>
      </c>
      <c r="AA240">
        <f>(Table1[[#This Row],[Total Detections]]-parameters!$D$4)/(parameters!$D$5-parameters!$D$4)</f>
        <v>0.03</v>
      </c>
      <c r="AB240">
        <f>IF(Table1[[#This Row],[Detections Utility (unclipped)]]&gt;1,1, IF(Table1[[#This Row],[Detections Utility (unclipped)]]&lt;0,0, Table1[[#This Row],[Detections Utility (unclipped)]]) )</f>
        <v>0.03</v>
      </c>
      <c r="AC240" s="29" t="s">
        <v>1010</v>
      </c>
      <c r="AD240" s="25" t="str" cm="1">
        <f t="array" ref="AD240">IF(SUMPRODUCT(--(NOT(ISERR(SEARCH({"Process","Command","Script","WMI","Module","Pipe","Service"},AC240)))))&gt;0,"1","0")</f>
        <v>0</v>
      </c>
      <c r="AE240" s="25">
        <f>IF(AD240="1",'TOP 10 TECHNIQUES'!C$15,0)</f>
        <v>0</v>
      </c>
      <c r="AF240" s="25" t="str" cm="1">
        <f t="array" ref="AF240">IF(SUMPRODUCT(--(NOT(ISERR(SEARCH({"Network","Firewall"},AC240)))))&gt;0,"1","0")</f>
        <v>1</v>
      </c>
      <c r="AG240" s="25">
        <f>IF(AF240="1",'TOP 10 TECHNIQUES'!C$16,0)</f>
        <v>0</v>
      </c>
      <c r="AH240" s="25" t="str" cm="1">
        <f t="array" ref="AH240">IF(SUMPRODUCT(--(NOT(ISERR(SEARCH({"File","Group","Logon","Schedule","User","Registry","Active","Application"},AC240)))))&gt;0,"1","0")</f>
        <v>1</v>
      </c>
      <c r="AI240" s="25">
        <f>IF(AH240="1",'TOP 10 TECHNIQUES'!C$17,0)</f>
        <v>0.13200000000000001</v>
      </c>
      <c r="AJ240" s="25" t="str" cm="1">
        <f t="array" ref="AJ240">IF(SUMPRODUCT(--(NOT(ISERR(SEARCH({"Cloud","Cluster","Container","Image","Instance","Pod","Snapshot","Volume"},AC240)))))&gt;0,"1","0")</f>
        <v>0</v>
      </c>
      <c r="AK240" s="25">
        <f>IF(AJ240="1",'TOP 10 TECHNIQUES'!C$18,0)</f>
        <v>0</v>
      </c>
      <c r="AL240" s="25" t="str" cm="1">
        <f t="array" ref="AL240">IF(SUMPRODUCT(--(NOT(ISERR(SEARCH({"Drive","Firmware","Host","Kernel"},AC240)))))&gt;0,"1","0")</f>
        <v>0</v>
      </c>
      <c r="AM240" s="25">
        <f>IF(AL240="1",'TOP 10 TECHNIQUES'!C$19,0)</f>
        <v>0</v>
      </c>
      <c r="AN240" s="52">
        <v>0</v>
      </c>
      <c r="AO240" s="51">
        <v>0</v>
      </c>
      <c r="AP240" s="25">
        <f>parameters!$J$21*Table1[[#This Row],[TAT Utility]]+parameters!$J$22*Table1[[#This Row],[Count Utility]]</f>
        <v>3.3420952380952385E-2</v>
      </c>
      <c r="AQ240" s="25">
        <f>(Table1[[#This Row],[Total Top Att&amp;ck Score ]]-parameters!$D$19)/(parameters!$D$20-parameters!$D$19)</f>
        <v>0.11140317460317463</v>
      </c>
      <c r="AR240" s="25">
        <f>IF(Table1[[#This Row],[TAT Utility (unclipped)]]&gt;1,1, IF(Table1[[#This Row],[TAT Utility (unclipped)]]&lt;0,0, Table1[[#This Row],[TAT Utility (unclipped)]]) )</f>
        <v>0.11140317460317463</v>
      </c>
      <c r="AS240" s="25">
        <f>(Table1[[#This Row],[Ransomware (Total '# of ATT&amp;CK Observations)]]-parameters!$D$21)/(parameters!$D$22-parameters!$D$21)</f>
        <v>0</v>
      </c>
      <c r="AT240" s="25">
        <f>IF(Table1[[#This Row],[Count Utility (unclipped)]]&gt;1,1, IF(Table1[[#This Row],[Count Utility (unclipped)]]&lt;0,0, Table1[[#This Row],[Count Utility (unclipped)]]) )</f>
        <v>0</v>
      </c>
      <c r="AU2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1" spans="1:47" ht="48" x14ac:dyDescent="0.2">
      <c r="A241" s="25">
        <f>parameters!$J$21*Table1[[#This Row],[TAT Utility]]+parameters!$J$22*Table1[[#This Row],[Count Utility]]</f>
        <v>3.5369523809523802E-2</v>
      </c>
      <c r="B241" s="25">
        <f t="shared" si="3"/>
        <v>0.35369523809523806</v>
      </c>
      <c r="C241" s="25" t="s">
        <v>1028</v>
      </c>
      <c r="D241" s="25" t="s">
        <v>348</v>
      </c>
      <c r="E241" s="25" t="s">
        <v>1029</v>
      </c>
      <c r="F241" s="51">
        <v>1</v>
      </c>
      <c r="G241" s="51">
        <v>1</v>
      </c>
      <c r="H241" s="25">
        <f>parameters!$J$10*Table1[[#This Row],[Before Utility]]+parameters!$J$11*Table1[[#This Row],[After Utility]]</f>
        <v>0.1</v>
      </c>
      <c r="I241">
        <f>(Table1[[#This Row],[Num. TID Before]]-parameters!$D$8)/(parameters!$D$9-parameters!$D$8)</f>
        <v>0.1</v>
      </c>
      <c r="J241">
        <f>IF(Table1[[#This Row],[Before Utility (unclipped)]]&gt;1,1, IF(Table1[[#This Row],[Before Utility (unclipped)]]&lt;0,0, Table1[[#This Row],[Before Utility (unclipped)]]))</f>
        <v>0.1</v>
      </c>
      <c r="K241">
        <f>(Table1[[#This Row],[Num. TID After]]-parameters!$D$10)/(parameters!$D$11-parameters!$D$10)</f>
        <v>0.1</v>
      </c>
      <c r="L241">
        <f>IF(Table1[[#This Row],[After Utility (unclipped)]]&gt;1,1, IF(Table1[[#This Row],[After Utility (unclipped)]]&lt;0,0, Table1[[#This Row],[After Utility (unclipped)]]))</f>
        <v>0.1</v>
      </c>
      <c r="M241" s="25">
        <v>0</v>
      </c>
      <c r="N241" s="51">
        <v>1</v>
      </c>
      <c r="O241" s="51">
        <v>19</v>
      </c>
      <c r="P241" s="51">
        <v>2</v>
      </c>
      <c r="Q241" s="51">
        <v>3</v>
      </c>
      <c r="R241" s="51"/>
      <c r="S241" s="51">
        <v>0</v>
      </c>
      <c r="T241" s="52" t="s">
        <v>1030</v>
      </c>
      <c r="U241" s="51">
        <v>8</v>
      </c>
      <c r="V241" s="25">
        <f>parameters!$J$4*Table1[[#This Row],[Mitigations Utility]] + parameters!$J$5*Table1[[#This Row],[Detections Utility]]</f>
        <v>0.19523809523809524</v>
      </c>
      <c r="W241">
        <f>SUM(Table1[[#This Row],[Num. 800-53 (r5)]],Table1[[#This Row],[Num. CIS Controls]])</f>
        <v>8</v>
      </c>
      <c r="X241">
        <f>(Table1[[#This Row],[Total Mitigations]]-parameters!$D$2)/(parameters!$D$3-parameters!$D$2)</f>
        <v>0.14545454545454545</v>
      </c>
      <c r="Y241">
        <f>IF(Table1[[#This Row],[Mitigations Utility (unclipped)]]&gt;1,1, IF(Table1[[#This Row],[Mitigations Utility (unclipped)]]&lt;0,0, Table1[[#This Row],[Mitigations Utility (unclipped)]]) )</f>
        <v>0.14545454545454545</v>
      </c>
      <c r="Z241">
        <f>SUM(Table1[[#This Row],[Num. CAR]:[Num. Splunk]])</f>
        <v>25</v>
      </c>
      <c r="AA241">
        <f>(Table1[[#This Row],[Total Detections]]-parameters!$D$4)/(parameters!$D$5-parameters!$D$4)</f>
        <v>0.25</v>
      </c>
      <c r="AB241">
        <f>IF(Table1[[#This Row],[Detections Utility (unclipped)]]&gt;1,1, IF(Table1[[#This Row],[Detections Utility (unclipped)]]&lt;0,0, Table1[[#This Row],[Detections Utility (unclipped)]]) )</f>
        <v>0.25</v>
      </c>
      <c r="AC241" s="29" t="s">
        <v>1031</v>
      </c>
      <c r="AD241" s="25" t="str" cm="1">
        <f t="array" ref="AD241">IF(SUMPRODUCT(--(NOT(ISERR(SEARCH({"Process","Command","Script","WMI","Module","Pipe","Service"},AC241)))))&gt;0,"1","0")</f>
        <v>0</v>
      </c>
      <c r="AE241" s="25">
        <f>IF(AD241="1",'TOP 10 TECHNIQUES'!C$15,0)</f>
        <v>0</v>
      </c>
      <c r="AF241" s="25" t="str" cm="1">
        <f t="array" ref="AF241">IF(SUMPRODUCT(--(NOT(ISERR(SEARCH({"Network","Firewall"},AC241)))))&gt;0,"1","0")</f>
        <v>0</v>
      </c>
      <c r="AG241" s="25">
        <f>IF(AF241="1",'TOP 10 TECHNIQUES'!C$16,0)</f>
        <v>0</v>
      </c>
      <c r="AH241" s="25" t="str" cm="1">
        <f t="array" ref="AH241">IF(SUMPRODUCT(--(NOT(ISERR(SEARCH({"File","Group","Logon","Schedule","User","Registry","Active","Application"},AC241)))))&gt;0,"1","0")</f>
        <v>0</v>
      </c>
      <c r="AI241" s="25">
        <f>IF(AH241="1",'TOP 10 TECHNIQUES'!C$17,0)</f>
        <v>0</v>
      </c>
      <c r="AJ241" s="25" t="str" cm="1">
        <f t="array" ref="AJ241">IF(SUMPRODUCT(--(NOT(ISERR(SEARCH({"Cloud","Cluster","Container","Image","Instance","Pod","Snapshot","Volume"},AC241)))))&gt;0,"1","0")</f>
        <v>1</v>
      </c>
      <c r="AK241" s="25">
        <f>IF(AJ241="1",'TOP 10 TECHNIQUES'!C$18,0)</f>
        <v>0.19800000000000001</v>
      </c>
      <c r="AL241" s="25" t="str" cm="1">
        <f t="array" ref="AL241">IF(SUMPRODUCT(--(NOT(ISERR(SEARCH({"Drive","Firmware","Host","Kernel"},AC241)))))&gt;0,"1","0")</f>
        <v>0</v>
      </c>
      <c r="AM241" s="25">
        <f>IF(AL241="1",'TOP 10 TECHNIQUES'!C$19,0)</f>
        <v>0</v>
      </c>
      <c r="AN241" s="60">
        <v>0</v>
      </c>
      <c r="AO241" s="51">
        <v>0</v>
      </c>
      <c r="AP241" s="25">
        <f>parameters!$J$21*Table1[[#This Row],[TAT Utility]]+parameters!$J$22*Table1[[#This Row],[Count Utility]]</f>
        <v>3.5369523809523802E-2</v>
      </c>
      <c r="AQ241" s="25">
        <f>(Table1[[#This Row],[Total Top Att&amp;ck Score ]]-parameters!$D$19)/(parameters!$D$20-parameters!$D$19)</f>
        <v>0.11789841269841268</v>
      </c>
      <c r="AR241" s="25">
        <f>IF(Table1[[#This Row],[TAT Utility (unclipped)]]&gt;1,1, IF(Table1[[#This Row],[TAT Utility (unclipped)]]&lt;0,0, Table1[[#This Row],[TAT Utility (unclipped)]]) )</f>
        <v>0.11789841269841268</v>
      </c>
      <c r="AS241" s="25">
        <f>(Table1[[#This Row],[Ransomware (Total '# of ATT&amp;CK Observations)]]-parameters!$D$21)/(parameters!$D$22-parameters!$D$21)</f>
        <v>0</v>
      </c>
      <c r="AT241" s="25">
        <f>IF(Table1[[#This Row],[Count Utility (unclipped)]]&gt;1,1, IF(Table1[[#This Row],[Count Utility (unclipped)]]&lt;0,0, Table1[[#This Row],[Count Utility (unclipped)]]) )</f>
        <v>0</v>
      </c>
      <c r="AU2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2" spans="1:47" ht="80" x14ac:dyDescent="0.2">
      <c r="A242" s="25">
        <f>parameters!$J$21*Table1[[#This Row],[TAT Utility]]+parameters!$J$22*Table1[[#This Row],[Count Utility]]</f>
        <v>0.20530000000000004</v>
      </c>
      <c r="B242" s="25">
        <f t="shared" si="3"/>
        <v>0.38633333333333336</v>
      </c>
      <c r="C242" s="25" t="s">
        <v>1032</v>
      </c>
      <c r="D242" s="25" t="s">
        <v>292</v>
      </c>
      <c r="E242" s="25" t="s">
        <v>1033</v>
      </c>
      <c r="F242" s="51">
        <v>1</v>
      </c>
      <c r="G242" s="51">
        <v>1</v>
      </c>
      <c r="H242" s="25">
        <f>parameters!$J$10*Table1[[#This Row],[Before Utility]]+parameters!$J$11*Table1[[#This Row],[After Utility]]</f>
        <v>0.1</v>
      </c>
      <c r="I242">
        <f>(Table1[[#This Row],[Num. TID Before]]-parameters!$D$8)/(parameters!$D$9-parameters!$D$8)</f>
        <v>0.1</v>
      </c>
      <c r="J242">
        <f>IF(Table1[[#This Row],[Before Utility (unclipped)]]&gt;1,1, IF(Table1[[#This Row],[Before Utility (unclipped)]]&lt;0,0, Table1[[#This Row],[Before Utility (unclipped)]]))</f>
        <v>0.1</v>
      </c>
      <c r="K242">
        <f>(Table1[[#This Row],[Num. TID After]]-parameters!$D$10)/(parameters!$D$11-parameters!$D$10)</f>
        <v>0.1</v>
      </c>
      <c r="L242">
        <f>IF(Table1[[#This Row],[After Utility (unclipped)]]&gt;1,1, IF(Table1[[#This Row],[After Utility (unclipped)]]&lt;0,0, Table1[[#This Row],[After Utility (unclipped)]]))</f>
        <v>0.1</v>
      </c>
      <c r="M242" s="25">
        <v>0</v>
      </c>
      <c r="N242" s="51">
        <v>0</v>
      </c>
      <c r="O242" s="51">
        <v>0</v>
      </c>
      <c r="P242" s="51">
        <v>7</v>
      </c>
      <c r="Q242" s="51">
        <v>1</v>
      </c>
      <c r="R242" s="52" t="s">
        <v>1034</v>
      </c>
      <c r="S242" s="51">
        <v>5</v>
      </c>
      <c r="T242" s="52" t="s">
        <v>1035</v>
      </c>
      <c r="U242" s="51">
        <v>11</v>
      </c>
      <c r="V242" s="25">
        <f>parameters!$J$4*Table1[[#This Row],[Mitigations Utility]] + parameters!$J$5*Table1[[#This Row],[Detections Utility]]</f>
        <v>0.19047619047619049</v>
      </c>
      <c r="W242">
        <f>SUM(Table1[[#This Row],[Num. 800-53 (r5)]],Table1[[#This Row],[Num. CIS Controls]])</f>
        <v>16</v>
      </c>
      <c r="X242">
        <f>(Table1[[#This Row],[Total Mitigations]]-parameters!$D$2)/(parameters!$D$3-parameters!$D$2)</f>
        <v>0.29090909090909089</v>
      </c>
      <c r="Y242">
        <f>IF(Table1[[#This Row],[Mitigations Utility (unclipped)]]&gt;1,1, IF(Table1[[#This Row],[Mitigations Utility (unclipped)]]&lt;0,0, Table1[[#This Row],[Mitigations Utility (unclipped)]]) )</f>
        <v>0.29090909090909089</v>
      </c>
      <c r="Z242">
        <f>SUM(Table1[[#This Row],[Num. CAR]:[Num. Splunk]])</f>
        <v>8</v>
      </c>
      <c r="AA242">
        <f>(Table1[[#This Row],[Total Detections]]-parameters!$D$4)/(parameters!$D$5-parameters!$D$4)</f>
        <v>0.08</v>
      </c>
      <c r="AB242">
        <f>IF(Table1[[#This Row],[Detections Utility (unclipped)]]&gt;1,1, IF(Table1[[#This Row],[Detections Utility (unclipped)]]&lt;0,0, Table1[[#This Row],[Detections Utility (unclipped)]]) )</f>
        <v>0.08</v>
      </c>
      <c r="AC242" s="29" t="s">
        <v>1036</v>
      </c>
      <c r="AD242" s="25" t="str" cm="1">
        <f t="array" ref="AD242">IF(SUMPRODUCT(--(NOT(ISERR(SEARCH({"Process","Command","Script","WMI","Module","Pipe","Service"},AC242)))))&gt;0,"1","0")</f>
        <v>1</v>
      </c>
      <c r="AE242" s="25">
        <f>IF(AD242="1",'TOP 10 TECHNIQUES'!C$15,0)</f>
        <v>0.19800000000000001</v>
      </c>
      <c r="AF242" s="25" t="str" cm="1">
        <f t="array" ref="AF242">IF(SUMPRODUCT(--(NOT(ISERR(SEARCH({"Network","Firewall"},AC242)))))&gt;0,"1","0")</f>
        <v>1</v>
      </c>
      <c r="AG242" s="25">
        <f>IF(AF242="1",'TOP 10 TECHNIQUES'!C$16,0)</f>
        <v>0</v>
      </c>
      <c r="AH242" s="25" t="str" cm="1">
        <f t="array" ref="AH242">IF(SUMPRODUCT(--(NOT(ISERR(SEARCH({"File","Group","Logon","Schedule","User","Registry","Active","Application"},AC242)))))&gt;0,"1","0")</f>
        <v>1</v>
      </c>
      <c r="AI242" s="25">
        <f>IF(AH242="1",'TOP 10 TECHNIQUES'!C$17,0)</f>
        <v>0.13200000000000001</v>
      </c>
      <c r="AJ242" s="25" t="str" cm="1">
        <f t="array" ref="AJ242">IF(SUMPRODUCT(--(NOT(ISERR(SEARCH({"Cloud","Cluster","Container","Image","Instance","Pod","Snapshot","Volume"},AC242)))))&gt;0,"1","0")</f>
        <v>0</v>
      </c>
      <c r="AK242" s="25">
        <f>IF(AJ242="1",'TOP 10 TECHNIQUES'!C$18,0)</f>
        <v>0</v>
      </c>
      <c r="AL242" s="25" t="str" cm="1">
        <f t="array" ref="AL242">IF(SUMPRODUCT(--(NOT(ISERR(SEARCH({"Drive","Firmware","Host","Kernel"},AC242)))))&gt;0,"1","0")</f>
        <v>0</v>
      </c>
      <c r="AM242" s="25">
        <f>IF(AL242="1",'TOP 10 TECHNIQUES'!C$19,0)</f>
        <v>0</v>
      </c>
      <c r="AN242" s="52">
        <v>5</v>
      </c>
      <c r="AO242" s="51">
        <v>1</v>
      </c>
      <c r="AP242" s="25">
        <f>parameters!$J$21*Table1[[#This Row],[TAT Utility]]+parameters!$J$22*Table1[[#This Row],[Count Utility]]</f>
        <v>0.20530000000000004</v>
      </c>
      <c r="AQ242" s="25">
        <f>(Table1[[#This Row],[Total Top Att&amp;ck Score ]]-parameters!$D$19)/(parameters!$D$20-parameters!$D$19)</f>
        <v>0.1287777777777778</v>
      </c>
      <c r="AR242" s="25">
        <f>IF(Table1[[#This Row],[TAT Utility (unclipped)]]&gt;1,1, IF(Table1[[#This Row],[TAT Utility (unclipped)]]&lt;0,0, Table1[[#This Row],[TAT Utility (unclipped)]]) )</f>
        <v>0.1287777777777778</v>
      </c>
      <c r="AS242" s="25">
        <f>(Table1[[#This Row],[Ransomware (Total '# of ATT&amp;CK Observations)]]-parameters!$D$21)/(parameters!$D$22-parameters!$D$21)</f>
        <v>0.23809523809523808</v>
      </c>
      <c r="AT242" s="25">
        <f>IF(Table1[[#This Row],[Count Utility (unclipped)]]&gt;1,1, IF(Table1[[#This Row],[Count Utility (unclipped)]]&lt;0,0, Table1[[#This Row],[Count Utility (unclipped)]]) )</f>
        <v>0.23809523809523808</v>
      </c>
      <c r="AU2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3" spans="1:47" ht="48" x14ac:dyDescent="0.2">
      <c r="A243" s="25">
        <f>parameters!$J$21*Table1[[#This Row],[TAT Utility]]+parameters!$J$22*Table1[[#This Row],[Count Utility]]</f>
        <v>3.2881904761904765E-2</v>
      </c>
      <c r="B243" s="25">
        <f t="shared" si="3"/>
        <v>0.32881904761904768</v>
      </c>
      <c r="C243" s="25" t="s">
        <v>1037</v>
      </c>
      <c r="D243" s="25" t="s">
        <v>358</v>
      </c>
      <c r="E243" s="25" t="s">
        <v>1038</v>
      </c>
      <c r="F243" s="51">
        <v>1</v>
      </c>
      <c r="G243" s="51">
        <v>1</v>
      </c>
      <c r="H243" s="25">
        <f>parameters!$J$10*Table1[[#This Row],[Before Utility]]+parameters!$J$11*Table1[[#This Row],[After Utility]]</f>
        <v>0.1</v>
      </c>
      <c r="I243">
        <f>(Table1[[#This Row],[Num. TID Before]]-parameters!$D$8)/(parameters!$D$9-parameters!$D$8)</f>
        <v>0.1</v>
      </c>
      <c r="J243">
        <f>IF(Table1[[#This Row],[Before Utility (unclipped)]]&gt;1,1, IF(Table1[[#This Row],[Before Utility (unclipped)]]&lt;0,0, Table1[[#This Row],[Before Utility (unclipped)]]))</f>
        <v>0.1</v>
      </c>
      <c r="K243">
        <f>(Table1[[#This Row],[Num. TID After]]-parameters!$D$10)/(parameters!$D$11-parameters!$D$10)</f>
        <v>0.1</v>
      </c>
      <c r="L243">
        <f>IF(Table1[[#This Row],[After Utility (unclipped)]]&gt;1,1, IF(Table1[[#This Row],[After Utility (unclipped)]]&lt;0,0, Table1[[#This Row],[After Utility (unclipped)]]))</f>
        <v>0.1</v>
      </c>
      <c r="M243" s="25">
        <v>0</v>
      </c>
      <c r="N243" s="51">
        <v>0</v>
      </c>
      <c r="O243" s="51">
        <v>0</v>
      </c>
      <c r="P243" s="51">
        <v>0</v>
      </c>
      <c r="Q243" s="51">
        <v>0</v>
      </c>
      <c r="R243" s="52" t="s">
        <v>1039</v>
      </c>
      <c r="S243" s="51">
        <v>9</v>
      </c>
      <c r="T243" s="51" t="s">
        <v>900</v>
      </c>
      <c r="U243" s="51">
        <v>11</v>
      </c>
      <c r="V243" s="25">
        <f>parameters!$J$4*Table1[[#This Row],[Mitigations Utility]] + parameters!$J$5*Table1[[#This Row],[Detections Utility]]</f>
        <v>0.19047619047619049</v>
      </c>
      <c r="W243">
        <f>SUM(Table1[[#This Row],[Num. 800-53 (r5)]],Table1[[#This Row],[Num. CIS Controls]])</f>
        <v>20</v>
      </c>
      <c r="X243">
        <f>(Table1[[#This Row],[Total Mitigations]]-parameters!$D$2)/(parameters!$D$3-parameters!$D$2)</f>
        <v>0.36363636363636365</v>
      </c>
      <c r="Y243">
        <f>IF(Table1[[#This Row],[Mitigations Utility (unclipped)]]&gt;1,1, IF(Table1[[#This Row],[Mitigations Utility (unclipped)]]&lt;0,0, Table1[[#This Row],[Mitigations Utility (unclipped)]]) )</f>
        <v>0.36363636363636365</v>
      </c>
      <c r="Z243">
        <f>SUM(Table1[[#This Row],[Num. CAR]:[Num. Splunk]])</f>
        <v>0</v>
      </c>
      <c r="AA243">
        <f>(Table1[[#This Row],[Total Detections]]-parameters!$D$4)/(parameters!$D$5-parameters!$D$4)</f>
        <v>0</v>
      </c>
      <c r="AB243">
        <f>IF(Table1[[#This Row],[Detections Utility (unclipped)]]&gt;1,1, IF(Table1[[#This Row],[Detections Utility (unclipped)]]&lt;0,0, Table1[[#This Row],[Detections Utility (unclipped)]]) )</f>
        <v>0</v>
      </c>
      <c r="AC243" s="29" t="s">
        <v>1040</v>
      </c>
      <c r="AD243" s="25" t="str" cm="1">
        <f t="array" ref="AD243">IF(SUMPRODUCT(--(NOT(ISERR(SEARCH({"Process","Command","Script","WMI","Module","Pipe","Service"},AC243)))))&gt;0,"1","0")</f>
        <v>0</v>
      </c>
      <c r="AE243" s="25">
        <f>IF(AD243="1",'TOP 10 TECHNIQUES'!C$15,0)</f>
        <v>0</v>
      </c>
      <c r="AF243" s="25" t="str" cm="1">
        <f t="array" ref="AF243">IF(SUMPRODUCT(--(NOT(ISERR(SEARCH({"Network","Firewall"},AC243)))))&gt;0,"1","0")</f>
        <v>1</v>
      </c>
      <c r="AG243" s="25">
        <f>IF(AF243="1",'TOP 10 TECHNIQUES'!C$16,0)</f>
        <v>0</v>
      </c>
      <c r="AH243" s="25" t="str" cm="1">
        <f t="array" ref="AH243">IF(SUMPRODUCT(--(NOT(ISERR(SEARCH({"File","Group","Logon","Schedule","User","Registry","Active","Application"},AC243)))))&gt;0,"1","0")</f>
        <v>1</v>
      </c>
      <c r="AI243" s="25">
        <f>IF(AH243="1",'TOP 10 TECHNIQUES'!C$17,0)</f>
        <v>0.13200000000000001</v>
      </c>
      <c r="AJ243" s="25" t="str" cm="1">
        <f t="array" ref="AJ243">IF(SUMPRODUCT(--(NOT(ISERR(SEARCH({"Cloud","Cluster","Container","Image","Instance","Pod","Snapshot","Volume"},AC243)))))&gt;0,"1","0")</f>
        <v>0</v>
      </c>
      <c r="AK243" s="25">
        <f>IF(AJ243="1",'TOP 10 TECHNIQUES'!C$18,0)</f>
        <v>0</v>
      </c>
      <c r="AL243" s="25" t="str" cm="1">
        <f t="array" ref="AL243">IF(SUMPRODUCT(--(NOT(ISERR(SEARCH({"Drive","Firmware","Host","Kernel"},AC243)))))&gt;0,"1","0")</f>
        <v>0</v>
      </c>
      <c r="AM243" s="25">
        <f>IF(AL243="1",'TOP 10 TECHNIQUES'!C$19,0)</f>
        <v>0</v>
      </c>
      <c r="AN243" s="60">
        <v>0</v>
      </c>
      <c r="AO243" s="51">
        <v>0</v>
      </c>
      <c r="AP243" s="25">
        <f>parameters!$J$21*Table1[[#This Row],[TAT Utility]]+parameters!$J$22*Table1[[#This Row],[Count Utility]]</f>
        <v>3.2881904761904765E-2</v>
      </c>
      <c r="AQ243" s="25">
        <f>(Table1[[#This Row],[Total Top Att&amp;ck Score ]]-parameters!$D$19)/(parameters!$D$20-parameters!$D$19)</f>
        <v>0.10960634920634922</v>
      </c>
      <c r="AR243" s="25">
        <f>IF(Table1[[#This Row],[TAT Utility (unclipped)]]&gt;1,1, IF(Table1[[#This Row],[TAT Utility (unclipped)]]&lt;0,0, Table1[[#This Row],[TAT Utility (unclipped)]]) )</f>
        <v>0.10960634920634922</v>
      </c>
      <c r="AS243" s="25">
        <f>(Table1[[#This Row],[Ransomware (Total '# of ATT&amp;CK Observations)]]-parameters!$D$21)/(parameters!$D$22-parameters!$D$21)</f>
        <v>0</v>
      </c>
      <c r="AT243" s="25">
        <f>IF(Table1[[#This Row],[Count Utility (unclipped)]]&gt;1,1, IF(Table1[[#This Row],[Count Utility (unclipped)]]&lt;0,0, Table1[[#This Row],[Count Utility (unclipped)]]) )</f>
        <v>0</v>
      </c>
      <c r="AU2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4" spans="1:47" ht="32" x14ac:dyDescent="0.2">
      <c r="A244" s="25">
        <f>parameters!$J$21*Table1[[#This Row],[TAT Utility]]+parameters!$J$22*Table1[[#This Row],[Count Utility]]</f>
        <v>3.4799047619047618E-2</v>
      </c>
      <c r="B244" s="25">
        <f t="shared" si="3"/>
        <v>0.34799047619047618</v>
      </c>
      <c r="C244" s="25" t="s">
        <v>1041</v>
      </c>
      <c r="D244" s="25" t="s">
        <v>88</v>
      </c>
      <c r="E244" s="25" t="s">
        <v>1042</v>
      </c>
      <c r="F244" s="51">
        <v>1</v>
      </c>
      <c r="G244" s="51">
        <v>1</v>
      </c>
      <c r="H244" s="25">
        <f>parameters!$J$10*Table1[[#This Row],[Before Utility]]+parameters!$J$11*Table1[[#This Row],[After Utility]]</f>
        <v>0.1</v>
      </c>
      <c r="I244">
        <f>(Table1[[#This Row],[Num. TID Before]]-parameters!$D$8)/(parameters!$D$9-parameters!$D$8)</f>
        <v>0.1</v>
      </c>
      <c r="J244">
        <f>IF(Table1[[#This Row],[Before Utility (unclipped)]]&gt;1,1, IF(Table1[[#This Row],[Before Utility (unclipped)]]&lt;0,0, Table1[[#This Row],[Before Utility (unclipped)]]))</f>
        <v>0.1</v>
      </c>
      <c r="K244">
        <f>(Table1[[#This Row],[Num. TID After]]-parameters!$D$10)/(parameters!$D$11-parameters!$D$10)</f>
        <v>0.1</v>
      </c>
      <c r="L244">
        <f>IF(Table1[[#This Row],[After Utility (unclipped)]]&gt;1,1, IF(Table1[[#This Row],[After Utility (unclipped)]]&lt;0,0, Table1[[#This Row],[After Utility (unclipped)]]))</f>
        <v>0.1</v>
      </c>
      <c r="M244" s="25">
        <v>0</v>
      </c>
      <c r="N244" s="51">
        <v>0</v>
      </c>
      <c r="O244" s="51">
        <v>1</v>
      </c>
      <c r="P244" s="51">
        <v>1</v>
      </c>
      <c r="Q244" s="51">
        <v>0</v>
      </c>
      <c r="R244" s="52" t="s">
        <v>1043</v>
      </c>
      <c r="S244" s="51">
        <v>3</v>
      </c>
      <c r="T244" s="51" t="s">
        <v>1044</v>
      </c>
      <c r="U244" s="51">
        <v>16</v>
      </c>
      <c r="V244" s="25">
        <f>parameters!$J$4*Table1[[#This Row],[Mitigations Utility]] + parameters!$J$5*Table1[[#This Row],[Detections Utility]]</f>
        <v>0.19047619047619049</v>
      </c>
      <c r="W244">
        <f>SUM(Table1[[#This Row],[Num. 800-53 (r5)]],Table1[[#This Row],[Num. CIS Controls]])</f>
        <v>19</v>
      </c>
      <c r="X244">
        <f>(Table1[[#This Row],[Total Mitigations]]-parameters!$D$2)/(parameters!$D$3-parameters!$D$2)</f>
        <v>0.34545454545454546</v>
      </c>
      <c r="Y244">
        <f>IF(Table1[[#This Row],[Mitigations Utility (unclipped)]]&gt;1,1, IF(Table1[[#This Row],[Mitigations Utility (unclipped)]]&lt;0,0, Table1[[#This Row],[Mitigations Utility (unclipped)]]) )</f>
        <v>0.34545454545454546</v>
      </c>
      <c r="Z244">
        <f>SUM(Table1[[#This Row],[Num. CAR]:[Num. Splunk]])</f>
        <v>2</v>
      </c>
      <c r="AA244">
        <f>(Table1[[#This Row],[Total Detections]]-parameters!$D$4)/(parameters!$D$5-parameters!$D$4)</f>
        <v>0.02</v>
      </c>
      <c r="AB244">
        <f>IF(Table1[[#This Row],[Detections Utility (unclipped)]]&gt;1,1, IF(Table1[[#This Row],[Detections Utility (unclipped)]]&lt;0,0, Table1[[#This Row],[Detections Utility (unclipped)]]) )</f>
        <v>0.02</v>
      </c>
      <c r="AC244" s="29" t="s">
        <v>92</v>
      </c>
      <c r="AD244" s="25" t="str" cm="1">
        <f t="array" ref="AD244">IF(SUMPRODUCT(--(NOT(ISERR(SEARCH({"Process","Command","Script","WMI","Module","Pipe","Service"},AC244)))))&gt;0,"1","0")</f>
        <v>1</v>
      </c>
      <c r="AE244" s="25">
        <f>IF(AD244="1",'TOP 10 TECHNIQUES'!C$15,0)</f>
        <v>0.19800000000000001</v>
      </c>
      <c r="AF244" s="25" t="str" cm="1">
        <f t="array" ref="AF244">IF(SUMPRODUCT(--(NOT(ISERR(SEARCH({"Network","Firewall"},AC244)))))&gt;0,"1","0")</f>
        <v>0</v>
      </c>
      <c r="AG244" s="25">
        <f>IF(AF244="1",'TOP 10 TECHNIQUES'!C$16,0)</f>
        <v>0</v>
      </c>
      <c r="AH244" s="25" t="str" cm="1">
        <f t="array" ref="AH244">IF(SUMPRODUCT(--(NOT(ISERR(SEARCH({"File","Group","Logon","Schedule","User","Registry","Active","Application"},AC244)))))&gt;0,"1","0")</f>
        <v>0</v>
      </c>
      <c r="AI244" s="25">
        <f>IF(AH244="1",'TOP 10 TECHNIQUES'!C$17,0)</f>
        <v>0</v>
      </c>
      <c r="AJ244" s="25" t="str" cm="1">
        <f t="array" ref="AJ244">IF(SUMPRODUCT(--(NOT(ISERR(SEARCH({"Cloud","Cluster","Container","Image","Instance","Pod","Snapshot","Volume"},AC244)))))&gt;0,"1","0")</f>
        <v>0</v>
      </c>
      <c r="AK244" s="25">
        <f>IF(AJ244="1",'TOP 10 TECHNIQUES'!C$18,0)</f>
        <v>0</v>
      </c>
      <c r="AL244" s="25" t="str" cm="1">
        <f t="array" ref="AL244">IF(SUMPRODUCT(--(NOT(ISERR(SEARCH({"Drive","Firmware","Host","Kernel"},AC244)))))&gt;0,"1","0")</f>
        <v>0</v>
      </c>
      <c r="AM244" s="25">
        <f>IF(AL244="1",'TOP 10 TECHNIQUES'!C$19,0)</f>
        <v>0</v>
      </c>
      <c r="AN244" s="59">
        <v>0</v>
      </c>
      <c r="AO244" s="51">
        <v>0</v>
      </c>
      <c r="AP244" s="25">
        <f>parameters!$J$21*Table1[[#This Row],[TAT Utility]]+parameters!$J$22*Table1[[#This Row],[Count Utility]]</f>
        <v>3.4799047619047618E-2</v>
      </c>
      <c r="AQ244" s="25">
        <f>(Table1[[#This Row],[Total Top Att&amp;ck Score ]]-parameters!$D$19)/(parameters!$D$20-parameters!$D$19)</f>
        <v>0.11599682539682539</v>
      </c>
      <c r="AR244" s="25">
        <f>IF(Table1[[#This Row],[TAT Utility (unclipped)]]&gt;1,1, IF(Table1[[#This Row],[TAT Utility (unclipped)]]&lt;0,0, Table1[[#This Row],[TAT Utility (unclipped)]]) )</f>
        <v>0.11599682539682539</v>
      </c>
      <c r="AS244" s="25">
        <f>(Table1[[#This Row],[Ransomware (Total '# of ATT&amp;CK Observations)]]-parameters!$D$21)/(parameters!$D$22-parameters!$D$21)</f>
        <v>0</v>
      </c>
      <c r="AT244" s="25">
        <f>IF(Table1[[#This Row],[Count Utility (unclipped)]]&gt;1,1, IF(Table1[[#This Row],[Count Utility (unclipped)]]&lt;0,0, Table1[[#This Row],[Count Utility (unclipped)]]) )</f>
        <v>0</v>
      </c>
      <c r="AU2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5" spans="1:47" x14ac:dyDescent="0.2">
      <c r="A245" s="25">
        <f>parameters!$J$21*Table1[[#This Row],[TAT Utility]]+parameters!$J$22*Table1[[#This Row],[Count Utility]]</f>
        <v>3.2342857142857152E-2</v>
      </c>
      <c r="B245" s="25">
        <f t="shared" si="3"/>
        <v>0.32342857142857151</v>
      </c>
      <c r="C245" s="25" t="s">
        <v>1045</v>
      </c>
      <c r="D245" s="25" t="s">
        <v>1046</v>
      </c>
      <c r="E245" s="25" t="s">
        <v>1047</v>
      </c>
      <c r="F245" s="51">
        <v>1</v>
      </c>
      <c r="G245" s="51">
        <v>1</v>
      </c>
      <c r="H245" s="25">
        <f>parameters!$J$10*Table1[[#This Row],[Before Utility]]+parameters!$J$11*Table1[[#This Row],[After Utility]]</f>
        <v>0.1</v>
      </c>
      <c r="I245">
        <f>(Table1[[#This Row],[Num. TID Before]]-parameters!$D$8)/(parameters!$D$9-parameters!$D$8)</f>
        <v>0.1</v>
      </c>
      <c r="J245">
        <f>IF(Table1[[#This Row],[Before Utility (unclipped)]]&gt;1,1, IF(Table1[[#This Row],[Before Utility (unclipped)]]&lt;0,0, Table1[[#This Row],[Before Utility (unclipped)]]))</f>
        <v>0.1</v>
      </c>
      <c r="K245">
        <f>(Table1[[#This Row],[Num. TID After]]-parameters!$D$10)/(parameters!$D$11-parameters!$D$10)</f>
        <v>0.1</v>
      </c>
      <c r="L245">
        <f>IF(Table1[[#This Row],[After Utility (unclipped)]]&gt;1,1, IF(Table1[[#This Row],[After Utility (unclipped)]]&lt;0,0, Table1[[#This Row],[After Utility (unclipped)]]))</f>
        <v>0.1</v>
      </c>
      <c r="M245" s="25">
        <v>0</v>
      </c>
      <c r="N245" s="51">
        <v>0</v>
      </c>
      <c r="O245" s="51">
        <v>1</v>
      </c>
      <c r="P245" s="51">
        <v>0</v>
      </c>
      <c r="Q245" s="51">
        <v>0</v>
      </c>
      <c r="R245" s="52" t="s">
        <v>1048</v>
      </c>
      <c r="S245" s="51">
        <v>8</v>
      </c>
      <c r="T245" s="52" t="s">
        <v>1049</v>
      </c>
      <c r="U245" s="51">
        <v>11</v>
      </c>
      <c r="V245" s="25">
        <f>parameters!$J$4*Table1[[#This Row],[Mitigations Utility]] + parameters!$J$5*Table1[[#This Row],[Detections Utility]]</f>
        <v>0.18571428571428575</v>
      </c>
      <c r="W245">
        <f>SUM(Table1[[#This Row],[Num. 800-53 (r5)]],Table1[[#This Row],[Num. CIS Controls]])</f>
        <v>19</v>
      </c>
      <c r="X245">
        <f>(Table1[[#This Row],[Total Mitigations]]-parameters!$D$2)/(parameters!$D$3-parameters!$D$2)</f>
        <v>0.34545454545454546</v>
      </c>
      <c r="Y245">
        <f>IF(Table1[[#This Row],[Mitigations Utility (unclipped)]]&gt;1,1, IF(Table1[[#This Row],[Mitigations Utility (unclipped)]]&lt;0,0, Table1[[#This Row],[Mitigations Utility (unclipped)]]) )</f>
        <v>0.34545454545454546</v>
      </c>
      <c r="Z245">
        <f>SUM(Table1[[#This Row],[Num. CAR]:[Num. Splunk]])</f>
        <v>1</v>
      </c>
      <c r="AA245">
        <f>(Table1[[#This Row],[Total Detections]]-parameters!$D$4)/(parameters!$D$5-parameters!$D$4)</f>
        <v>0.01</v>
      </c>
      <c r="AB245">
        <f>IF(Table1[[#This Row],[Detections Utility (unclipped)]]&gt;1,1, IF(Table1[[#This Row],[Detections Utility (unclipped)]]&lt;0,0, Table1[[#This Row],[Detections Utility (unclipped)]]) )</f>
        <v>0.01</v>
      </c>
      <c r="AC245" s="29" t="s">
        <v>1050</v>
      </c>
      <c r="AD245" s="25" t="str" cm="1">
        <f t="array" ref="AD245">IF(SUMPRODUCT(--(NOT(ISERR(SEARCH({"Process","Command","Script","WMI","Module","Pipe","Service"},AC245)))))&gt;0,"1","0")</f>
        <v>0</v>
      </c>
      <c r="AE245" s="25">
        <f>IF(AD245="1",'TOP 10 TECHNIQUES'!C$15,0)</f>
        <v>0</v>
      </c>
      <c r="AF245" s="25" t="str" cm="1">
        <f t="array" ref="AF245">IF(SUMPRODUCT(--(NOT(ISERR(SEARCH({"Network","Firewall"},AC245)))))&gt;0,"1","0")</f>
        <v>0</v>
      </c>
      <c r="AG245" s="25">
        <f>IF(AF245="1",'TOP 10 TECHNIQUES'!C$16,0)</f>
        <v>0</v>
      </c>
      <c r="AH245" s="25" t="str" cm="1">
        <f t="array" ref="AH245">IF(SUMPRODUCT(--(NOT(ISERR(SEARCH({"File","Group","Logon","Schedule","User","Registry","Active","Application"},AC245)))))&gt;0,"1","0")</f>
        <v>1</v>
      </c>
      <c r="AI245" s="25">
        <f>IF(AH245="1",'TOP 10 TECHNIQUES'!C$17,0)</f>
        <v>0.13200000000000001</v>
      </c>
      <c r="AJ245" s="25" t="str" cm="1">
        <f t="array" ref="AJ245">IF(SUMPRODUCT(--(NOT(ISERR(SEARCH({"Cloud","Cluster","Container","Image","Instance","Pod","Snapshot","Volume"},AC245)))))&gt;0,"1","0")</f>
        <v>0</v>
      </c>
      <c r="AK245" s="25">
        <f>IF(AJ245="1",'TOP 10 TECHNIQUES'!C$18,0)</f>
        <v>0</v>
      </c>
      <c r="AL245" s="25" t="str" cm="1">
        <f t="array" ref="AL245">IF(SUMPRODUCT(--(NOT(ISERR(SEARCH({"Drive","Firmware","Host","Kernel"},AC245)))))&gt;0,"1","0")</f>
        <v>0</v>
      </c>
      <c r="AM245" s="25">
        <f>IF(AL245="1",'TOP 10 TECHNIQUES'!C$19,0)</f>
        <v>0</v>
      </c>
      <c r="AN245" s="60">
        <v>0</v>
      </c>
      <c r="AO245" s="51">
        <v>0</v>
      </c>
      <c r="AP245" s="25">
        <f>parameters!$J$21*Table1[[#This Row],[TAT Utility]]+parameters!$J$22*Table1[[#This Row],[Count Utility]]</f>
        <v>3.2342857142857152E-2</v>
      </c>
      <c r="AQ245" s="25">
        <f>(Table1[[#This Row],[Total Top Att&amp;ck Score ]]-parameters!$D$19)/(parameters!$D$20-parameters!$D$19)</f>
        <v>0.10780952380952384</v>
      </c>
      <c r="AR245" s="25">
        <f>IF(Table1[[#This Row],[TAT Utility (unclipped)]]&gt;1,1, IF(Table1[[#This Row],[TAT Utility (unclipped)]]&lt;0,0, Table1[[#This Row],[TAT Utility (unclipped)]]) )</f>
        <v>0.10780952380952384</v>
      </c>
      <c r="AS245" s="25">
        <f>(Table1[[#This Row],[Ransomware (Total '# of ATT&amp;CK Observations)]]-parameters!$D$21)/(parameters!$D$22-parameters!$D$21)</f>
        <v>0</v>
      </c>
      <c r="AT245" s="25">
        <f>IF(Table1[[#This Row],[Count Utility (unclipped)]]&gt;1,1, IF(Table1[[#This Row],[Count Utility (unclipped)]]&lt;0,0, Table1[[#This Row],[Count Utility (unclipped)]]) )</f>
        <v>0</v>
      </c>
      <c r="AU2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6" spans="1:47" ht="32" x14ac:dyDescent="0.2">
      <c r="A246" s="25">
        <f>parameters!$J$21*Table1[[#This Row],[TAT Utility]]+parameters!$J$22*Table1[[#This Row],[Count Utility]]</f>
        <v>2.8571428571428574E-2</v>
      </c>
      <c r="B246" s="25">
        <f t="shared" si="3"/>
        <v>0.28571428571428575</v>
      </c>
      <c r="C246" s="25" t="s">
        <v>1051</v>
      </c>
      <c r="D246" s="25" t="s">
        <v>507</v>
      </c>
      <c r="E246" s="25" t="s">
        <v>1052</v>
      </c>
      <c r="F246" s="51">
        <v>1</v>
      </c>
      <c r="G246" s="51">
        <v>1</v>
      </c>
      <c r="H246" s="25">
        <f>parameters!$J$10*Table1[[#This Row],[Before Utility]]+parameters!$J$11*Table1[[#This Row],[After Utility]]</f>
        <v>0.1</v>
      </c>
      <c r="I246">
        <f>(Table1[[#This Row],[Num. TID Before]]-parameters!$D$8)/(parameters!$D$9-parameters!$D$8)</f>
        <v>0.1</v>
      </c>
      <c r="J246">
        <f>IF(Table1[[#This Row],[Before Utility (unclipped)]]&gt;1,1, IF(Table1[[#This Row],[Before Utility (unclipped)]]&lt;0,0, Table1[[#This Row],[Before Utility (unclipped)]]))</f>
        <v>0.1</v>
      </c>
      <c r="K246">
        <f>(Table1[[#This Row],[Num. TID After]]-parameters!$D$10)/(parameters!$D$11-parameters!$D$10)</f>
        <v>0.1</v>
      </c>
      <c r="L246">
        <f>IF(Table1[[#This Row],[After Utility (unclipped)]]&gt;1,1, IF(Table1[[#This Row],[After Utility (unclipped)]]&lt;0,0, Table1[[#This Row],[After Utility (unclipped)]]))</f>
        <v>0.1</v>
      </c>
      <c r="M246" s="25">
        <v>0</v>
      </c>
      <c r="N246" s="51">
        <v>0</v>
      </c>
      <c r="O246" s="51">
        <v>0</v>
      </c>
      <c r="P246" s="51">
        <v>0</v>
      </c>
      <c r="Q246" s="51">
        <v>1</v>
      </c>
      <c r="R246" s="53" t="s">
        <v>1053</v>
      </c>
      <c r="S246" s="51">
        <v>3</v>
      </c>
      <c r="T246" s="51" t="s">
        <v>1054</v>
      </c>
      <c r="U246" s="51">
        <v>16</v>
      </c>
      <c r="V246" s="25">
        <f>parameters!$J$4*Table1[[#This Row],[Mitigations Utility]] + parameters!$J$5*Table1[[#This Row],[Detections Utility]]</f>
        <v>0.18571428571428575</v>
      </c>
      <c r="W246">
        <f>SUM(Table1[[#This Row],[Num. 800-53 (r5)]],Table1[[#This Row],[Num. CIS Controls]])</f>
        <v>19</v>
      </c>
      <c r="X246">
        <f>(Table1[[#This Row],[Total Mitigations]]-parameters!$D$2)/(parameters!$D$3-parameters!$D$2)</f>
        <v>0.34545454545454546</v>
      </c>
      <c r="Y246">
        <f>IF(Table1[[#This Row],[Mitigations Utility (unclipped)]]&gt;1,1, IF(Table1[[#This Row],[Mitigations Utility (unclipped)]]&lt;0,0, Table1[[#This Row],[Mitigations Utility (unclipped)]]) )</f>
        <v>0.34545454545454546</v>
      </c>
      <c r="Z246">
        <f>SUM(Table1[[#This Row],[Num. CAR]:[Num. Splunk]])</f>
        <v>1</v>
      </c>
      <c r="AA246">
        <f>(Table1[[#This Row],[Total Detections]]-parameters!$D$4)/(parameters!$D$5-parameters!$D$4)</f>
        <v>0.01</v>
      </c>
      <c r="AB246">
        <f>IF(Table1[[#This Row],[Detections Utility (unclipped)]]&gt;1,1, IF(Table1[[#This Row],[Detections Utility (unclipped)]]&lt;0,0, Table1[[#This Row],[Detections Utility (unclipped)]]) )</f>
        <v>0.01</v>
      </c>
      <c r="AC246" s="29" t="s">
        <v>467</v>
      </c>
      <c r="AD246" s="25" t="str" cm="1">
        <f t="array" ref="AD246">IF(SUMPRODUCT(--(NOT(ISERR(SEARCH({"Process","Command","Script","WMI","Module","Pipe","Service"},AC246)))))&gt;0,"1","0")</f>
        <v>0</v>
      </c>
      <c r="AE246" s="25">
        <f>IF(AD246="1",'TOP 10 TECHNIQUES'!C$15,0)</f>
        <v>0</v>
      </c>
      <c r="AF246" s="25" t="str" cm="1">
        <f t="array" ref="AF246">IF(SUMPRODUCT(--(NOT(ISERR(SEARCH({"Network","Firewall"},AC246)))))&gt;0,"1","0")</f>
        <v>1</v>
      </c>
      <c r="AG246" s="25">
        <f>IF(AF246="1",'TOP 10 TECHNIQUES'!C$16,0)</f>
        <v>0</v>
      </c>
      <c r="AH246" s="25" t="str" cm="1">
        <f t="array" ref="AH246">IF(SUMPRODUCT(--(NOT(ISERR(SEARCH({"File","Group","Logon","Schedule","User","Registry","Active","Application"},AC246)))))&gt;0,"1","0")</f>
        <v>0</v>
      </c>
      <c r="AI246" s="25">
        <f>IF(AH246="1",'TOP 10 TECHNIQUES'!C$17,0)</f>
        <v>0</v>
      </c>
      <c r="AJ246" s="25" t="str" cm="1">
        <f t="array" ref="AJ246">IF(SUMPRODUCT(--(NOT(ISERR(SEARCH({"Cloud","Cluster","Container","Image","Instance","Pod","Snapshot","Volume"},AC246)))))&gt;0,"1","0")</f>
        <v>0</v>
      </c>
      <c r="AK246" s="25">
        <f>IF(AJ246="1",'TOP 10 TECHNIQUES'!C$18,0)</f>
        <v>0</v>
      </c>
      <c r="AL246" s="25" t="str" cm="1">
        <f t="array" ref="AL246">IF(SUMPRODUCT(--(NOT(ISERR(SEARCH({"Drive","Firmware","Host","Kernel"},AC246)))))&gt;0,"1","0")</f>
        <v>0</v>
      </c>
      <c r="AM246" s="25">
        <f>IF(AL246="1",'TOP 10 TECHNIQUES'!C$19,0)</f>
        <v>0</v>
      </c>
      <c r="AN246" s="59">
        <v>0</v>
      </c>
      <c r="AO246" s="51">
        <v>0</v>
      </c>
      <c r="AP246" s="25">
        <f>parameters!$J$21*Table1[[#This Row],[TAT Utility]]+parameters!$J$22*Table1[[#This Row],[Count Utility]]</f>
        <v>2.8571428571428574E-2</v>
      </c>
      <c r="AQ246" s="25">
        <f>(Table1[[#This Row],[Total Top Att&amp;ck Score ]]-parameters!$D$19)/(parameters!$D$20-parameters!$D$19)</f>
        <v>9.5238095238095247E-2</v>
      </c>
      <c r="AR246" s="25">
        <f>IF(Table1[[#This Row],[TAT Utility (unclipped)]]&gt;1,1, IF(Table1[[#This Row],[TAT Utility (unclipped)]]&lt;0,0, Table1[[#This Row],[TAT Utility (unclipped)]]) )</f>
        <v>9.5238095238095247E-2</v>
      </c>
      <c r="AS246" s="25">
        <f>(Table1[[#This Row],[Ransomware (Total '# of ATT&amp;CK Observations)]]-parameters!$D$21)/(parameters!$D$22-parameters!$D$21)</f>
        <v>0</v>
      </c>
      <c r="AT246" s="25">
        <f>IF(Table1[[#This Row],[Count Utility (unclipped)]]&gt;1,1, IF(Table1[[#This Row],[Count Utility (unclipped)]]&lt;0,0, Table1[[#This Row],[Count Utility (unclipped)]]) )</f>
        <v>0</v>
      </c>
      <c r="AU2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7" spans="1:47" x14ac:dyDescent="0.2">
      <c r="A247" s="25">
        <f>parameters!$J$21*Table1[[#This Row],[TAT Utility]]+parameters!$J$22*Table1[[#This Row],[Count Utility]]</f>
        <v>2.8571428571428574E-2</v>
      </c>
      <c r="B247" s="25">
        <f t="shared" si="3"/>
        <v>0.28571428571428575</v>
      </c>
      <c r="C247" s="25" t="s">
        <v>1055</v>
      </c>
      <c r="D247" s="25" t="s">
        <v>1046</v>
      </c>
      <c r="E247" s="25" t="s">
        <v>89</v>
      </c>
      <c r="F247" s="51">
        <v>1</v>
      </c>
      <c r="G247" s="51">
        <v>1</v>
      </c>
      <c r="H247" s="25">
        <f>parameters!$J$10*Table1[[#This Row],[Before Utility]]+parameters!$J$11*Table1[[#This Row],[After Utility]]</f>
        <v>0.1</v>
      </c>
      <c r="I247">
        <f>(Table1[[#This Row],[Num. TID Before]]-parameters!$D$8)/(parameters!$D$9-parameters!$D$8)</f>
        <v>0.1</v>
      </c>
      <c r="J247">
        <f>IF(Table1[[#This Row],[Before Utility (unclipped)]]&gt;1,1, IF(Table1[[#This Row],[Before Utility (unclipped)]]&lt;0,0, Table1[[#This Row],[Before Utility (unclipped)]]))</f>
        <v>0.1</v>
      </c>
      <c r="K247">
        <f>(Table1[[#This Row],[Num. TID After]]-parameters!$D$10)/(parameters!$D$11-parameters!$D$10)</f>
        <v>0.1</v>
      </c>
      <c r="L247">
        <f>IF(Table1[[#This Row],[After Utility (unclipped)]]&gt;1,1, IF(Table1[[#This Row],[After Utility (unclipped)]]&lt;0,0, Table1[[#This Row],[After Utility (unclipped)]]))</f>
        <v>0.1</v>
      </c>
      <c r="M247" s="25">
        <v>0</v>
      </c>
      <c r="N247" s="51">
        <v>0</v>
      </c>
      <c r="O247" s="51">
        <v>1</v>
      </c>
      <c r="P247" s="51">
        <v>0</v>
      </c>
      <c r="Q247" s="51">
        <v>0</v>
      </c>
      <c r="R247" s="52" t="s">
        <v>1048</v>
      </c>
      <c r="S247" s="51">
        <v>8</v>
      </c>
      <c r="T247" s="52" t="s">
        <v>1049</v>
      </c>
      <c r="U247" s="51">
        <v>11</v>
      </c>
      <c r="V247" s="25">
        <f>parameters!$J$4*Table1[[#This Row],[Mitigations Utility]] + parameters!$J$5*Table1[[#This Row],[Detections Utility]]</f>
        <v>0.18571428571428575</v>
      </c>
      <c r="W247">
        <f>SUM(Table1[[#This Row],[Num. 800-53 (r5)]],Table1[[#This Row],[Num. CIS Controls]])</f>
        <v>19</v>
      </c>
      <c r="X247">
        <f>(Table1[[#This Row],[Total Mitigations]]-parameters!$D$2)/(parameters!$D$3-parameters!$D$2)</f>
        <v>0.34545454545454546</v>
      </c>
      <c r="Y247">
        <f>IF(Table1[[#This Row],[Mitigations Utility (unclipped)]]&gt;1,1, IF(Table1[[#This Row],[Mitigations Utility (unclipped)]]&lt;0,0, Table1[[#This Row],[Mitigations Utility (unclipped)]]) )</f>
        <v>0.34545454545454546</v>
      </c>
      <c r="Z247">
        <f>SUM(Table1[[#This Row],[Num. CAR]:[Num. Splunk]])</f>
        <v>1</v>
      </c>
      <c r="AA247">
        <f>(Table1[[#This Row],[Total Detections]]-parameters!$D$4)/(parameters!$D$5-parameters!$D$4)</f>
        <v>0.01</v>
      </c>
      <c r="AB247">
        <f>IF(Table1[[#This Row],[Detections Utility (unclipped)]]&gt;1,1, IF(Table1[[#This Row],[Detections Utility (unclipped)]]&lt;0,0, Table1[[#This Row],[Detections Utility (unclipped)]]) )</f>
        <v>0.01</v>
      </c>
      <c r="AC247" s="29" t="s">
        <v>665</v>
      </c>
      <c r="AD247" s="25" t="str" cm="1">
        <f t="array" ref="AD247">IF(SUMPRODUCT(--(NOT(ISERR(SEARCH({"Process","Command","Script","WMI","Module","Pipe","Service"},AC247)))))&gt;0,"1","0")</f>
        <v>0</v>
      </c>
      <c r="AE247" s="25">
        <f>IF(AD247="1",'TOP 10 TECHNIQUES'!C$15,0)</f>
        <v>0</v>
      </c>
      <c r="AF247" s="25" t="str" cm="1">
        <f t="array" ref="AF247">IF(SUMPRODUCT(--(NOT(ISERR(SEARCH({"Network","Firewall"},AC247)))))&gt;0,"1","0")</f>
        <v>0</v>
      </c>
      <c r="AG247" s="25">
        <f>IF(AF247="1",'TOP 10 TECHNIQUES'!C$16,0)</f>
        <v>0</v>
      </c>
      <c r="AH247" s="25" t="str" cm="1">
        <f t="array" ref="AH247">IF(SUMPRODUCT(--(NOT(ISERR(SEARCH({"File","Group","Logon","Schedule","User","Registry","Active","Application"},AC247)))))&gt;0,"1","0")</f>
        <v>0</v>
      </c>
      <c r="AI247" s="25">
        <f>IF(AH247="1",'TOP 10 TECHNIQUES'!C$17,0)</f>
        <v>0</v>
      </c>
      <c r="AJ247" s="25" t="str" cm="1">
        <f t="array" ref="AJ247">IF(SUMPRODUCT(--(NOT(ISERR(SEARCH({"Cloud","Cluster","Container","Image","Instance","Pod","Snapshot","Volume"},AC247)))))&gt;0,"1","0")</f>
        <v>0</v>
      </c>
      <c r="AK247" s="25">
        <f>IF(AJ247="1",'TOP 10 TECHNIQUES'!C$18,0)</f>
        <v>0</v>
      </c>
      <c r="AL247" s="25" t="str" cm="1">
        <f t="array" ref="AL247">IF(SUMPRODUCT(--(NOT(ISERR(SEARCH({"Drive","Firmware","Host","Kernel"},AC247)))))&gt;0,"1","0")</f>
        <v>0</v>
      </c>
      <c r="AM247" s="25">
        <f>IF(AL247="1",'TOP 10 TECHNIQUES'!C$19,0)</f>
        <v>0</v>
      </c>
      <c r="AN247" s="52">
        <v>0</v>
      </c>
      <c r="AO247" s="51">
        <v>0</v>
      </c>
      <c r="AP247" s="25">
        <f>parameters!$J$21*Table1[[#This Row],[TAT Utility]]+parameters!$J$22*Table1[[#This Row],[Count Utility]]</f>
        <v>2.8571428571428574E-2</v>
      </c>
      <c r="AQ247" s="25">
        <f>(Table1[[#This Row],[Total Top Att&amp;ck Score ]]-parameters!$D$19)/(parameters!$D$20-parameters!$D$19)</f>
        <v>9.5238095238095247E-2</v>
      </c>
      <c r="AR247" s="25">
        <f>IF(Table1[[#This Row],[TAT Utility (unclipped)]]&gt;1,1, IF(Table1[[#This Row],[TAT Utility (unclipped)]]&lt;0,0, Table1[[#This Row],[TAT Utility (unclipped)]]) )</f>
        <v>9.5238095238095247E-2</v>
      </c>
      <c r="AS247" s="25">
        <f>(Table1[[#This Row],[Ransomware (Total '# of ATT&amp;CK Observations)]]-parameters!$D$21)/(parameters!$D$22-parameters!$D$21)</f>
        <v>0</v>
      </c>
      <c r="AT247" s="25">
        <f>IF(Table1[[#This Row],[Count Utility (unclipped)]]&gt;1,1, IF(Table1[[#This Row],[Count Utility (unclipped)]]&lt;0,0, Table1[[#This Row],[Count Utility (unclipped)]]) )</f>
        <v>0</v>
      </c>
      <c r="AU2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8" spans="1:47" ht="32" x14ac:dyDescent="0.2">
      <c r="A248" s="25">
        <f>parameters!$J$21*Table1[[#This Row],[TAT Utility]]+parameters!$J$22*Table1[[#This Row],[Count Utility]]</f>
        <v>7.1333333333333332E-2</v>
      </c>
      <c r="B248" s="25">
        <f t="shared" si="3"/>
        <v>0.38</v>
      </c>
      <c r="C248" s="25" t="s">
        <v>1056</v>
      </c>
      <c r="D248" s="25" t="s">
        <v>208</v>
      </c>
      <c r="E248" s="25" t="s">
        <v>1057</v>
      </c>
      <c r="F248" s="51">
        <v>1</v>
      </c>
      <c r="G248" s="51">
        <v>1</v>
      </c>
      <c r="H248" s="25">
        <f>parameters!$J$10*Table1[[#This Row],[Before Utility]]+parameters!$J$11*Table1[[#This Row],[After Utility]]</f>
        <v>0.1</v>
      </c>
      <c r="I248">
        <f>(Table1[[#This Row],[Num. TID Before]]-parameters!$D$8)/(parameters!$D$9-parameters!$D$8)</f>
        <v>0.1</v>
      </c>
      <c r="J248">
        <f>IF(Table1[[#This Row],[Before Utility (unclipped)]]&gt;1,1, IF(Table1[[#This Row],[Before Utility (unclipped)]]&lt;0,0, Table1[[#This Row],[Before Utility (unclipped)]]))</f>
        <v>0.1</v>
      </c>
      <c r="K248">
        <f>(Table1[[#This Row],[Num. TID After]]-parameters!$D$10)/(parameters!$D$11-parameters!$D$10)</f>
        <v>0.1</v>
      </c>
      <c r="L248">
        <f>IF(Table1[[#This Row],[After Utility (unclipped)]]&gt;1,1, IF(Table1[[#This Row],[After Utility (unclipped)]]&lt;0,0, Table1[[#This Row],[After Utility (unclipped)]]))</f>
        <v>0.1</v>
      </c>
      <c r="M248" s="25">
        <v>0</v>
      </c>
      <c r="N248" s="51">
        <v>3</v>
      </c>
      <c r="O248" s="51">
        <v>4</v>
      </c>
      <c r="P248" s="51">
        <v>1</v>
      </c>
      <c r="Q248" s="51">
        <v>1</v>
      </c>
      <c r="R248" s="51" t="s">
        <v>1058</v>
      </c>
      <c r="S248" s="51">
        <v>9</v>
      </c>
      <c r="T248" s="52" t="s">
        <v>1059</v>
      </c>
      <c r="U248" s="51">
        <v>6</v>
      </c>
      <c r="V248" s="25">
        <f>parameters!$J$4*Table1[[#This Row],[Mitigations Utility]] + parameters!$J$5*Table1[[#This Row],[Detections Utility]]</f>
        <v>0.18571428571428569</v>
      </c>
      <c r="W248">
        <f>SUM(Table1[[#This Row],[Num. 800-53 (r5)]],Table1[[#This Row],[Num. CIS Controls]])</f>
        <v>15</v>
      </c>
      <c r="X248">
        <f>(Table1[[#This Row],[Total Mitigations]]-parameters!$D$2)/(parameters!$D$3-parameters!$D$2)</f>
        <v>0.27272727272727271</v>
      </c>
      <c r="Y248">
        <f>IF(Table1[[#This Row],[Mitigations Utility (unclipped)]]&gt;1,1, IF(Table1[[#This Row],[Mitigations Utility (unclipped)]]&lt;0,0, Table1[[#This Row],[Mitigations Utility (unclipped)]]) )</f>
        <v>0.27272727272727271</v>
      </c>
      <c r="Z248">
        <f>SUM(Table1[[#This Row],[Num. CAR]:[Num. Splunk]])</f>
        <v>9</v>
      </c>
      <c r="AA248">
        <f>(Table1[[#This Row],[Total Detections]]-parameters!$D$4)/(parameters!$D$5-parameters!$D$4)</f>
        <v>0.09</v>
      </c>
      <c r="AB248">
        <f>IF(Table1[[#This Row],[Detections Utility (unclipped)]]&gt;1,1, IF(Table1[[#This Row],[Detections Utility (unclipped)]]&lt;0,0, Table1[[#This Row],[Detections Utility (unclipped)]]) )</f>
        <v>0.09</v>
      </c>
      <c r="AC248" s="29" t="s">
        <v>1060</v>
      </c>
      <c r="AD248" s="25" t="str" cm="1">
        <f t="array" ref="AD248">IF(SUMPRODUCT(--(NOT(ISERR(SEARCH({"Process","Command","Script","WMI","Module","Pipe","Service"},AC248)))))&gt;0,"1","0")</f>
        <v>1</v>
      </c>
      <c r="AE248" s="25">
        <f>IF(AD248="1",'TOP 10 TECHNIQUES'!C$15,0)</f>
        <v>0.19800000000000001</v>
      </c>
      <c r="AF248" s="25" t="str" cm="1">
        <f t="array" ref="AF248">IF(SUMPRODUCT(--(NOT(ISERR(SEARCH({"Network","Firewall"},AC248)))))&gt;0,"1","0")</f>
        <v>0</v>
      </c>
      <c r="AG248" s="25">
        <f>IF(AF248="1",'TOP 10 TECHNIQUES'!C$16,0)</f>
        <v>0</v>
      </c>
      <c r="AH248" s="25" t="str" cm="1">
        <f t="array" ref="AH248">IF(SUMPRODUCT(--(NOT(ISERR(SEARCH({"File","Group","Logon","Schedule","User","Registry","Active","Application"},AC248)))))&gt;0,"1","0")</f>
        <v>1</v>
      </c>
      <c r="AI248" s="25">
        <f>IF(AH248="1",'TOP 10 TECHNIQUES'!C$17,0)</f>
        <v>0.13200000000000001</v>
      </c>
      <c r="AJ248" s="25" t="str" cm="1">
        <f t="array" ref="AJ248">IF(SUMPRODUCT(--(NOT(ISERR(SEARCH({"Cloud","Cluster","Container","Image","Instance","Pod","Snapshot","Volume"},AC248)))))&gt;0,"1","0")</f>
        <v>0</v>
      </c>
      <c r="AK248" s="25">
        <f>IF(AJ248="1",'TOP 10 TECHNIQUES'!C$18,0)</f>
        <v>0</v>
      </c>
      <c r="AL248" s="25" t="str" cm="1">
        <f t="array" ref="AL248">IF(SUMPRODUCT(--(NOT(ISERR(SEARCH({"Drive","Firmware","Host","Kernel"},AC248)))))&gt;0,"1","0")</f>
        <v>0</v>
      </c>
      <c r="AM248" s="25">
        <f>IF(AL248="1",'TOP 10 TECHNIQUES'!C$19,0)</f>
        <v>0</v>
      </c>
      <c r="AN248" s="52">
        <v>1</v>
      </c>
      <c r="AO248" s="51">
        <v>1</v>
      </c>
      <c r="AP248" s="25">
        <f>parameters!$J$21*Table1[[#This Row],[TAT Utility]]+parameters!$J$22*Table1[[#This Row],[Count Utility]]</f>
        <v>7.1333333333333332E-2</v>
      </c>
      <c r="AQ248" s="25">
        <f>(Table1[[#This Row],[Total Top Att&amp;ck Score ]]-parameters!$D$19)/(parameters!$D$20-parameters!$D$19)</f>
        <v>0.12666666666666668</v>
      </c>
      <c r="AR248" s="25">
        <f>IF(Table1[[#This Row],[TAT Utility (unclipped)]]&gt;1,1, IF(Table1[[#This Row],[TAT Utility (unclipped)]]&lt;0,0, Table1[[#This Row],[TAT Utility (unclipped)]]) )</f>
        <v>0.12666666666666668</v>
      </c>
      <c r="AS248" s="25">
        <f>(Table1[[#This Row],[Ransomware (Total '# of ATT&amp;CK Observations)]]-parameters!$D$21)/(parameters!$D$22-parameters!$D$21)</f>
        <v>4.7619047619047616E-2</v>
      </c>
      <c r="AT248" s="25">
        <f>IF(Table1[[#This Row],[Count Utility (unclipped)]]&gt;1,1, IF(Table1[[#This Row],[Count Utility (unclipped)]]&lt;0,0, Table1[[#This Row],[Count Utility (unclipped)]]) )</f>
        <v>4.7619047619047616E-2</v>
      </c>
      <c r="AU2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9" spans="1:47" ht="32" x14ac:dyDescent="0.2">
      <c r="A249" s="25">
        <f>parameters!$J$21*Table1[[#This Row],[TAT Utility]]+parameters!$J$22*Table1[[#This Row],[Count Utility]]</f>
        <v>6.142857142857143E-2</v>
      </c>
      <c r="B249" s="25">
        <f t="shared" si="3"/>
        <v>0.28095238095238095</v>
      </c>
      <c r="C249" s="25" t="s">
        <v>1061</v>
      </c>
      <c r="D249" s="25" t="s">
        <v>187</v>
      </c>
      <c r="E249" s="25" t="s">
        <v>1062</v>
      </c>
      <c r="F249" s="51">
        <v>1</v>
      </c>
      <c r="G249" s="51">
        <v>1</v>
      </c>
      <c r="H249" s="25">
        <f>parameters!$J$10*Table1[[#This Row],[Before Utility]]+parameters!$J$11*Table1[[#This Row],[After Utility]]</f>
        <v>0.1</v>
      </c>
      <c r="I249">
        <f>(Table1[[#This Row],[Num. TID Before]]-parameters!$D$8)/(parameters!$D$9-parameters!$D$8)</f>
        <v>0.1</v>
      </c>
      <c r="J249">
        <f>IF(Table1[[#This Row],[Before Utility (unclipped)]]&gt;1,1, IF(Table1[[#This Row],[Before Utility (unclipped)]]&lt;0,0, Table1[[#This Row],[Before Utility (unclipped)]]))</f>
        <v>0.1</v>
      </c>
      <c r="K249">
        <f>(Table1[[#This Row],[Num. TID After]]-parameters!$D$10)/(parameters!$D$11-parameters!$D$10)</f>
        <v>0.1</v>
      </c>
      <c r="L249">
        <f>IF(Table1[[#This Row],[After Utility (unclipped)]]&gt;1,1, IF(Table1[[#This Row],[After Utility (unclipped)]]&lt;0,0, Table1[[#This Row],[After Utility (unclipped)]]))</f>
        <v>0.1</v>
      </c>
      <c r="M249" s="25">
        <v>0</v>
      </c>
      <c r="N249" s="51">
        <v>1</v>
      </c>
      <c r="O249" s="51">
        <v>9</v>
      </c>
      <c r="P249" s="51">
        <v>1</v>
      </c>
      <c r="Q249" s="51">
        <v>5</v>
      </c>
      <c r="R249" s="52" t="s">
        <v>188</v>
      </c>
      <c r="S249" s="51">
        <v>6</v>
      </c>
      <c r="T249" s="52" t="s">
        <v>189</v>
      </c>
      <c r="U249" s="51">
        <v>5</v>
      </c>
      <c r="V249" s="25">
        <f>parameters!$J$4*Table1[[#This Row],[Mitigations Utility]] + parameters!$J$5*Table1[[#This Row],[Detections Utility]]</f>
        <v>0.18095238095238098</v>
      </c>
      <c r="W249">
        <f>SUM(Table1[[#This Row],[Num. 800-53 (r5)]],Table1[[#This Row],[Num. CIS Controls]])</f>
        <v>11</v>
      </c>
      <c r="X249">
        <f>(Table1[[#This Row],[Total Mitigations]]-parameters!$D$2)/(parameters!$D$3-parameters!$D$2)</f>
        <v>0.2</v>
      </c>
      <c r="Y249">
        <f>IF(Table1[[#This Row],[Mitigations Utility (unclipped)]]&gt;1,1, IF(Table1[[#This Row],[Mitigations Utility (unclipped)]]&lt;0,0, Table1[[#This Row],[Mitigations Utility (unclipped)]]) )</f>
        <v>0.2</v>
      </c>
      <c r="Z249">
        <f>SUM(Table1[[#This Row],[Num. CAR]:[Num. Splunk]])</f>
        <v>16</v>
      </c>
      <c r="AA249">
        <f>(Table1[[#This Row],[Total Detections]]-parameters!$D$4)/(parameters!$D$5-parameters!$D$4)</f>
        <v>0.16</v>
      </c>
      <c r="AB249">
        <f>IF(Table1[[#This Row],[Detections Utility (unclipped)]]&gt;1,1, IF(Table1[[#This Row],[Detections Utility (unclipped)]]&lt;0,0, Table1[[#This Row],[Detections Utility (unclipped)]]) )</f>
        <v>0.16</v>
      </c>
      <c r="AC249" s="29" t="s">
        <v>1063</v>
      </c>
      <c r="AD249" s="25" t="str" cm="1">
        <f t="array" ref="AD249">IF(SUMPRODUCT(--(NOT(ISERR(SEARCH({"Process","Command","Script","WMI","Module","Pipe","Service"},AC249)))))&gt;0,"1","0")</f>
        <v>0</v>
      </c>
      <c r="AE249" s="25">
        <f>IF(AD249="1",'TOP 10 TECHNIQUES'!C$15,0)</f>
        <v>0</v>
      </c>
      <c r="AF249" s="25" t="str" cm="1">
        <f t="array" ref="AF249">IF(SUMPRODUCT(--(NOT(ISERR(SEARCH({"Network","Firewall"},AC249)))))&gt;0,"1","0")</f>
        <v>1</v>
      </c>
      <c r="AG249" s="25">
        <f>IF(AF249="1",'TOP 10 TECHNIQUES'!C$16,0)</f>
        <v>0</v>
      </c>
      <c r="AH249" s="25" t="str" cm="1">
        <f t="array" ref="AH249">IF(SUMPRODUCT(--(NOT(ISERR(SEARCH({"File","Group","Logon","Schedule","User","Registry","Active","Application"},AC249)))))&gt;0,"1","0")</f>
        <v>0</v>
      </c>
      <c r="AI249" s="25">
        <f>IF(AH249="1",'TOP 10 TECHNIQUES'!C$17,0)</f>
        <v>0</v>
      </c>
      <c r="AJ249" s="25" t="str" cm="1">
        <f t="array" ref="AJ249">IF(SUMPRODUCT(--(NOT(ISERR(SEARCH({"Cloud","Cluster","Container","Image","Instance","Pod","Snapshot","Volume"},AC249)))))&gt;0,"1","0")</f>
        <v>0</v>
      </c>
      <c r="AK249" s="25">
        <f>IF(AJ249="1",'TOP 10 TECHNIQUES'!C$18,0)</f>
        <v>0</v>
      </c>
      <c r="AL249" s="25" t="str" cm="1">
        <f t="array" ref="AL249">IF(SUMPRODUCT(--(NOT(ISERR(SEARCH({"Drive","Firmware","Host","Kernel"},AC249)))))&gt;0,"1","0")</f>
        <v>0</v>
      </c>
      <c r="AM249" s="25">
        <f>IF(AL249="1",'TOP 10 TECHNIQUES'!C$19,0)</f>
        <v>0</v>
      </c>
      <c r="AN249" s="60">
        <v>1</v>
      </c>
      <c r="AO249" s="51">
        <v>1</v>
      </c>
      <c r="AP249" s="25">
        <f>parameters!$J$21*Table1[[#This Row],[TAT Utility]]+parameters!$J$22*Table1[[#This Row],[Count Utility]]</f>
        <v>6.142857142857143E-2</v>
      </c>
      <c r="AQ249" s="25">
        <f>(Table1[[#This Row],[Total Top Att&amp;ck Score ]]-parameters!$D$19)/(parameters!$D$20-parameters!$D$19)</f>
        <v>9.3650793650793651E-2</v>
      </c>
      <c r="AR249" s="25">
        <f>IF(Table1[[#This Row],[TAT Utility (unclipped)]]&gt;1,1, IF(Table1[[#This Row],[TAT Utility (unclipped)]]&lt;0,0, Table1[[#This Row],[TAT Utility (unclipped)]]) )</f>
        <v>9.3650793650793651E-2</v>
      </c>
      <c r="AS249" s="25">
        <f>(Table1[[#This Row],[Ransomware (Total '# of ATT&amp;CK Observations)]]-parameters!$D$21)/(parameters!$D$22-parameters!$D$21)</f>
        <v>4.7619047619047616E-2</v>
      </c>
      <c r="AT249" s="25">
        <f>IF(Table1[[#This Row],[Count Utility (unclipped)]]&gt;1,1, IF(Table1[[#This Row],[Count Utility (unclipped)]]&lt;0,0, Table1[[#This Row],[Count Utility (unclipped)]]) )</f>
        <v>4.7619047619047616E-2</v>
      </c>
      <c r="AU2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0" spans="1:47" x14ac:dyDescent="0.2">
      <c r="A250" s="25">
        <f>parameters!$J$21*Table1[[#This Row],[TAT Utility]]+parameters!$J$22*Table1[[#This Row],[Count Utility]]</f>
        <v>3.1803809523809526E-2</v>
      </c>
      <c r="B250" s="25">
        <f t="shared" si="3"/>
        <v>0.31803809523809529</v>
      </c>
      <c r="C250" s="25" t="s">
        <v>1064</v>
      </c>
      <c r="D250" s="25" t="s">
        <v>396</v>
      </c>
      <c r="E250" s="25" t="s">
        <v>1065</v>
      </c>
      <c r="F250" s="51">
        <v>1</v>
      </c>
      <c r="G250" s="51">
        <v>1</v>
      </c>
      <c r="H250" s="25">
        <f>parameters!$J$10*Table1[[#This Row],[Before Utility]]+parameters!$J$11*Table1[[#This Row],[After Utility]]</f>
        <v>0.1</v>
      </c>
      <c r="I250">
        <f>(Table1[[#This Row],[Num. TID Before]]-parameters!$D$8)/(parameters!$D$9-parameters!$D$8)</f>
        <v>0.1</v>
      </c>
      <c r="J250">
        <f>IF(Table1[[#This Row],[Before Utility (unclipped)]]&gt;1,1, IF(Table1[[#This Row],[Before Utility (unclipped)]]&lt;0,0, Table1[[#This Row],[Before Utility (unclipped)]]))</f>
        <v>0.1</v>
      </c>
      <c r="K250">
        <f>(Table1[[#This Row],[Num. TID After]]-parameters!$D$10)/(parameters!$D$11-parameters!$D$10)</f>
        <v>0.1</v>
      </c>
      <c r="L250">
        <f>IF(Table1[[#This Row],[After Utility (unclipped)]]&gt;1,1, IF(Table1[[#This Row],[After Utility (unclipped)]]&lt;0,0, Table1[[#This Row],[After Utility (unclipped)]]))</f>
        <v>0.1</v>
      </c>
      <c r="M250" s="25">
        <v>0</v>
      </c>
      <c r="N250" s="51">
        <v>0</v>
      </c>
      <c r="O250" s="51">
        <v>0</v>
      </c>
      <c r="P250" s="51">
        <v>0</v>
      </c>
      <c r="Q250" s="51">
        <v>0</v>
      </c>
      <c r="R250" s="52" t="s">
        <v>1066</v>
      </c>
      <c r="S250" s="51">
        <v>5</v>
      </c>
      <c r="T250" s="51" t="s">
        <v>398</v>
      </c>
      <c r="U250" s="51">
        <v>14</v>
      </c>
      <c r="V250" s="25">
        <f>parameters!$J$4*Table1[[#This Row],[Mitigations Utility]] + parameters!$J$5*Table1[[#This Row],[Detections Utility]]</f>
        <v>0.18095238095238098</v>
      </c>
      <c r="W250">
        <f>SUM(Table1[[#This Row],[Num. 800-53 (r5)]],Table1[[#This Row],[Num. CIS Controls]])</f>
        <v>19</v>
      </c>
      <c r="X250">
        <f>(Table1[[#This Row],[Total Mitigations]]-parameters!$D$2)/(parameters!$D$3-parameters!$D$2)</f>
        <v>0.34545454545454546</v>
      </c>
      <c r="Y250">
        <f>IF(Table1[[#This Row],[Mitigations Utility (unclipped)]]&gt;1,1, IF(Table1[[#This Row],[Mitigations Utility (unclipped)]]&lt;0,0, Table1[[#This Row],[Mitigations Utility (unclipped)]]) )</f>
        <v>0.34545454545454546</v>
      </c>
      <c r="Z250">
        <f>SUM(Table1[[#This Row],[Num. CAR]:[Num. Splunk]])</f>
        <v>0</v>
      </c>
      <c r="AA250">
        <f>(Table1[[#This Row],[Total Detections]]-parameters!$D$4)/(parameters!$D$5-parameters!$D$4)</f>
        <v>0</v>
      </c>
      <c r="AB250">
        <f>IF(Table1[[#This Row],[Detections Utility (unclipped)]]&gt;1,1, IF(Table1[[#This Row],[Detections Utility (unclipped)]]&lt;0,0, Table1[[#This Row],[Detections Utility (unclipped)]]) )</f>
        <v>0</v>
      </c>
      <c r="AC250" s="29" t="s">
        <v>1067</v>
      </c>
      <c r="AD250" s="25" t="str" cm="1">
        <f t="array" ref="AD250">IF(SUMPRODUCT(--(NOT(ISERR(SEARCH({"Process","Command","Script","WMI","Module","Pipe","Service"},AC250)))))&gt;0,"1","0")</f>
        <v>0</v>
      </c>
      <c r="AE250" s="25">
        <f>IF(AD250="1",'TOP 10 TECHNIQUES'!C$15,0)</f>
        <v>0</v>
      </c>
      <c r="AF250" s="25" t="str" cm="1">
        <f t="array" ref="AF250">IF(SUMPRODUCT(--(NOT(ISERR(SEARCH({"Network","Firewall"},AC250)))))&gt;0,"1","0")</f>
        <v>0</v>
      </c>
      <c r="AG250" s="25">
        <f>IF(AF250="1",'TOP 10 TECHNIQUES'!C$16,0)</f>
        <v>0</v>
      </c>
      <c r="AH250" s="25" t="str" cm="1">
        <f t="array" ref="AH250">IF(SUMPRODUCT(--(NOT(ISERR(SEARCH({"File","Group","Logon","Schedule","User","Registry","Active","Application"},AC250)))))&gt;0,"1","0")</f>
        <v>1</v>
      </c>
      <c r="AI250" s="25">
        <f>IF(AH250="1",'TOP 10 TECHNIQUES'!C$17,0)</f>
        <v>0.13200000000000001</v>
      </c>
      <c r="AJ250" s="25" t="str" cm="1">
        <f t="array" ref="AJ250">IF(SUMPRODUCT(--(NOT(ISERR(SEARCH({"Cloud","Cluster","Container","Image","Instance","Pod","Snapshot","Volume"},AC250)))))&gt;0,"1","0")</f>
        <v>0</v>
      </c>
      <c r="AK250" s="25">
        <f>IF(AJ250="1",'TOP 10 TECHNIQUES'!C$18,0)</f>
        <v>0</v>
      </c>
      <c r="AL250" s="25" t="str" cm="1">
        <f t="array" ref="AL250">IF(SUMPRODUCT(--(NOT(ISERR(SEARCH({"Drive","Firmware","Host","Kernel"},AC250)))))&gt;0,"1","0")</f>
        <v>0</v>
      </c>
      <c r="AM250" s="25">
        <f>IF(AL250="1",'TOP 10 TECHNIQUES'!C$19,0)</f>
        <v>0</v>
      </c>
      <c r="AN250" s="60">
        <v>0</v>
      </c>
      <c r="AO250" s="51">
        <v>0</v>
      </c>
      <c r="AP250" s="25">
        <f>parameters!$J$21*Table1[[#This Row],[TAT Utility]]+parameters!$J$22*Table1[[#This Row],[Count Utility]]</f>
        <v>3.1803809523809526E-2</v>
      </c>
      <c r="AQ250" s="25">
        <f>(Table1[[#This Row],[Total Top Att&amp;ck Score ]]-parameters!$D$19)/(parameters!$D$20-parameters!$D$19)</f>
        <v>0.10601269841269843</v>
      </c>
      <c r="AR250" s="25">
        <f>IF(Table1[[#This Row],[TAT Utility (unclipped)]]&gt;1,1, IF(Table1[[#This Row],[TAT Utility (unclipped)]]&lt;0,0, Table1[[#This Row],[TAT Utility (unclipped)]]) )</f>
        <v>0.10601269841269843</v>
      </c>
      <c r="AS250" s="25">
        <f>(Table1[[#This Row],[Ransomware (Total '# of ATT&amp;CK Observations)]]-parameters!$D$21)/(parameters!$D$22-parameters!$D$21)</f>
        <v>0</v>
      </c>
      <c r="AT250" s="25">
        <f>IF(Table1[[#This Row],[Count Utility (unclipped)]]&gt;1,1, IF(Table1[[#This Row],[Count Utility (unclipped)]]&lt;0,0, Table1[[#This Row],[Count Utility (unclipped)]]) )</f>
        <v>0</v>
      </c>
      <c r="AU2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1" spans="1:47" ht="32" x14ac:dyDescent="0.2">
      <c r="A251" s="25">
        <f>parameters!$J$21*Table1[[#This Row],[TAT Utility]]+parameters!$J$22*Table1[[#This Row],[Count Utility]]</f>
        <v>3.7366666666666673E-2</v>
      </c>
      <c r="B251" s="25">
        <f t="shared" si="3"/>
        <v>0.3736666666666667</v>
      </c>
      <c r="C251" s="25" t="s">
        <v>1068</v>
      </c>
      <c r="D251" s="25" t="s">
        <v>208</v>
      </c>
      <c r="E251" s="25" t="s">
        <v>1069</v>
      </c>
      <c r="F251" s="51">
        <v>1</v>
      </c>
      <c r="G251" s="51">
        <v>1</v>
      </c>
      <c r="H251" s="25">
        <f>parameters!$J$10*Table1[[#This Row],[Before Utility]]+parameters!$J$11*Table1[[#This Row],[After Utility]]</f>
        <v>0.1</v>
      </c>
      <c r="I251">
        <f>(Table1[[#This Row],[Num. TID Before]]-parameters!$D$8)/(parameters!$D$9-parameters!$D$8)</f>
        <v>0.1</v>
      </c>
      <c r="J251">
        <f>IF(Table1[[#This Row],[Before Utility (unclipped)]]&gt;1,1, IF(Table1[[#This Row],[Before Utility (unclipped)]]&lt;0,0, Table1[[#This Row],[Before Utility (unclipped)]]))</f>
        <v>0.1</v>
      </c>
      <c r="K251">
        <f>(Table1[[#This Row],[Num. TID After]]-parameters!$D$10)/(parameters!$D$11-parameters!$D$10)</f>
        <v>0.1</v>
      </c>
      <c r="L251">
        <f>IF(Table1[[#This Row],[After Utility (unclipped)]]&gt;1,1, IF(Table1[[#This Row],[After Utility (unclipped)]]&lt;0,0, Table1[[#This Row],[After Utility (unclipped)]]))</f>
        <v>0.1</v>
      </c>
      <c r="M251" s="25">
        <v>0</v>
      </c>
      <c r="N251" s="51">
        <v>0</v>
      </c>
      <c r="O251" s="51">
        <v>0</v>
      </c>
      <c r="P251" s="51">
        <v>0</v>
      </c>
      <c r="Q251" s="51">
        <v>0</v>
      </c>
      <c r="R251" s="52" t="s">
        <v>1070</v>
      </c>
      <c r="S251" s="51">
        <v>5</v>
      </c>
      <c r="T251" s="52" t="s">
        <v>1071</v>
      </c>
      <c r="U251" s="51">
        <v>14</v>
      </c>
      <c r="V251" s="25">
        <f>parameters!$J$4*Table1[[#This Row],[Mitigations Utility]] + parameters!$J$5*Table1[[#This Row],[Detections Utility]]</f>
        <v>0.18095238095238098</v>
      </c>
      <c r="W251">
        <f>SUM(Table1[[#This Row],[Num. 800-53 (r5)]],Table1[[#This Row],[Num. CIS Controls]])</f>
        <v>19</v>
      </c>
      <c r="X251">
        <f>(Table1[[#This Row],[Total Mitigations]]-parameters!$D$2)/(parameters!$D$3-parameters!$D$2)</f>
        <v>0.34545454545454546</v>
      </c>
      <c r="Y251">
        <f>IF(Table1[[#This Row],[Mitigations Utility (unclipped)]]&gt;1,1, IF(Table1[[#This Row],[Mitigations Utility (unclipped)]]&lt;0,0, Table1[[#This Row],[Mitigations Utility (unclipped)]]) )</f>
        <v>0.34545454545454546</v>
      </c>
      <c r="Z251">
        <f>SUM(Table1[[#This Row],[Num. CAR]:[Num. Splunk]])</f>
        <v>0</v>
      </c>
      <c r="AA251">
        <f>(Table1[[#This Row],[Total Detections]]-parameters!$D$4)/(parameters!$D$5-parameters!$D$4)</f>
        <v>0</v>
      </c>
      <c r="AB251">
        <f>IF(Table1[[#This Row],[Detections Utility (unclipped)]]&gt;1,1, IF(Table1[[#This Row],[Detections Utility (unclipped)]]&lt;0,0, Table1[[#This Row],[Detections Utility (unclipped)]]) )</f>
        <v>0</v>
      </c>
      <c r="AC251" s="29" t="s">
        <v>1060</v>
      </c>
      <c r="AD251" s="25" t="str" cm="1">
        <f t="array" ref="AD251">IF(SUMPRODUCT(--(NOT(ISERR(SEARCH({"Process","Command","Script","WMI","Module","Pipe","Service"},AC251)))))&gt;0,"1","0")</f>
        <v>1</v>
      </c>
      <c r="AE251" s="25">
        <f>IF(AD251="1",'TOP 10 TECHNIQUES'!C$15,0)</f>
        <v>0.19800000000000001</v>
      </c>
      <c r="AF251" s="25" t="str" cm="1">
        <f t="array" ref="AF251">IF(SUMPRODUCT(--(NOT(ISERR(SEARCH({"Network","Firewall"},AC251)))))&gt;0,"1","0")</f>
        <v>0</v>
      </c>
      <c r="AG251" s="25">
        <f>IF(AF251="1",'TOP 10 TECHNIQUES'!C$16,0)</f>
        <v>0</v>
      </c>
      <c r="AH251" s="25" t="str" cm="1">
        <f t="array" ref="AH251">IF(SUMPRODUCT(--(NOT(ISERR(SEARCH({"File","Group","Logon","Schedule","User","Registry","Active","Application"},AC251)))))&gt;0,"1","0")</f>
        <v>1</v>
      </c>
      <c r="AI251" s="25">
        <f>IF(AH251="1",'TOP 10 TECHNIQUES'!C$17,0)</f>
        <v>0.13200000000000001</v>
      </c>
      <c r="AJ251" s="25" t="str" cm="1">
        <f t="array" ref="AJ251">IF(SUMPRODUCT(--(NOT(ISERR(SEARCH({"Cloud","Cluster","Container","Image","Instance","Pod","Snapshot","Volume"},AC251)))))&gt;0,"1","0")</f>
        <v>0</v>
      </c>
      <c r="AK251" s="25">
        <f>IF(AJ251="1",'TOP 10 TECHNIQUES'!C$18,0)</f>
        <v>0</v>
      </c>
      <c r="AL251" s="25" t="str" cm="1">
        <f t="array" ref="AL251">IF(SUMPRODUCT(--(NOT(ISERR(SEARCH({"Drive","Firmware","Host","Kernel"},AC251)))))&gt;0,"1","0")</f>
        <v>0</v>
      </c>
      <c r="AM251" s="25">
        <f>IF(AL251="1",'TOP 10 TECHNIQUES'!C$19,0)</f>
        <v>0</v>
      </c>
      <c r="AN251" s="52">
        <v>0</v>
      </c>
      <c r="AO251" s="51">
        <v>0</v>
      </c>
      <c r="AP251" s="25">
        <f>parameters!$J$21*Table1[[#This Row],[TAT Utility]]+parameters!$J$22*Table1[[#This Row],[Count Utility]]</f>
        <v>3.7366666666666673E-2</v>
      </c>
      <c r="AQ251" s="25">
        <f>(Table1[[#This Row],[Total Top Att&amp;ck Score ]]-parameters!$D$19)/(parameters!$D$20-parameters!$D$19)</f>
        <v>0.12455555555555557</v>
      </c>
      <c r="AR251" s="25">
        <f>IF(Table1[[#This Row],[TAT Utility (unclipped)]]&gt;1,1, IF(Table1[[#This Row],[TAT Utility (unclipped)]]&lt;0,0, Table1[[#This Row],[TAT Utility (unclipped)]]) )</f>
        <v>0.12455555555555557</v>
      </c>
      <c r="AS251" s="25">
        <f>(Table1[[#This Row],[Ransomware (Total '# of ATT&amp;CK Observations)]]-parameters!$D$21)/(parameters!$D$22-parameters!$D$21)</f>
        <v>0</v>
      </c>
      <c r="AT251" s="25">
        <f>IF(Table1[[#This Row],[Count Utility (unclipped)]]&gt;1,1, IF(Table1[[#This Row],[Count Utility (unclipped)]]&lt;0,0, Table1[[#This Row],[Count Utility (unclipped)]]) )</f>
        <v>0</v>
      </c>
      <c r="AU2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2" spans="1:47" ht="32" x14ac:dyDescent="0.2">
      <c r="A252" s="25">
        <f>parameters!$J$21*Table1[[#This Row],[TAT Utility]]+parameters!$J$22*Table1[[#This Row],[Count Utility]]</f>
        <v>3.7366666666666673E-2</v>
      </c>
      <c r="B252" s="25">
        <f t="shared" si="3"/>
        <v>0.3736666666666667</v>
      </c>
      <c r="C252" s="25" t="s">
        <v>1072</v>
      </c>
      <c r="D252" s="25" t="s">
        <v>202</v>
      </c>
      <c r="E252" s="25" t="s">
        <v>1073</v>
      </c>
      <c r="F252" s="51">
        <v>1</v>
      </c>
      <c r="G252" s="51">
        <v>1</v>
      </c>
      <c r="H252" s="25">
        <f>parameters!$J$10*Table1[[#This Row],[Before Utility]]+parameters!$J$11*Table1[[#This Row],[After Utility]]</f>
        <v>0.1</v>
      </c>
      <c r="I252">
        <f>(Table1[[#This Row],[Num. TID Before]]-parameters!$D$8)/(parameters!$D$9-parameters!$D$8)</f>
        <v>0.1</v>
      </c>
      <c r="J252">
        <f>IF(Table1[[#This Row],[Before Utility (unclipped)]]&gt;1,1, IF(Table1[[#This Row],[Before Utility (unclipped)]]&lt;0,0, Table1[[#This Row],[Before Utility (unclipped)]]))</f>
        <v>0.1</v>
      </c>
      <c r="K252">
        <f>(Table1[[#This Row],[Num. TID After]]-parameters!$D$10)/(parameters!$D$11-parameters!$D$10)</f>
        <v>0.1</v>
      </c>
      <c r="L252">
        <f>IF(Table1[[#This Row],[After Utility (unclipped)]]&gt;1,1, IF(Table1[[#This Row],[After Utility (unclipped)]]&lt;0,0, Table1[[#This Row],[After Utility (unclipped)]]))</f>
        <v>0.1</v>
      </c>
      <c r="M252" s="25">
        <v>0</v>
      </c>
      <c r="N252" s="51">
        <v>0</v>
      </c>
      <c r="O252" s="51">
        <v>0</v>
      </c>
      <c r="P252" s="51">
        <v>0</v>
      </c>
      <c r="Q252" s="51">
        <v>0</v>
      </c>
      <c r="R252" s="51" t="s">
        <v>1074</v>
      </c>
      <c r="S252" s="51">
        <v>8</v>
      </c>
      <c r="T252" s="52" t="s">
        <v>1075</v>
      </c>
      <c r="U252" s="51">
        <v>11</v>
      </c>
      <c r="V252" s="25">
        <f>parameters!$J$4*Table1[[#This Row],[Mitigations Utility]] + parameters!$J$5*Table1[[#This Row],[Detections Utility]]</f>
        <v>0.18095238095238098</v>
      </c>
      <c r="W252">
        <f>SUM(Table1[[#This Row],[Num. 800-53 (r5)]],Table1[[#This Row],[Num. CIS Controls]])</f>
        <v>19</v>
      </c>
      <c r="X252">
        <f>(Table1[[#This Row],[Total Mitigations]]-parameters!$D$2)/(parameters!$D$3-parameters!$D$2)</f>
        <v>0.34545454545454546</v>
      </c>
      <c r="Y252">
        <f>IF(Table1[[#This Row],[Mitigations Utility (unclipped)]]&gt;1,1, IF(Table1[[#This Row],[Mitigations Utility (unclipped)]]&lt;0,0, Table1[[#This Row],[Mitigations Utility (unclipped)]]) )</f>
        <v>0.34545454545454546</v>
      </c>
      <c r="Z252">
        <f>SUM(Table1[[#This Row],[Num. CAR]:[Num. Splunk]])</f>
        <v>0</v>
      </c>
      <c r="AA252">
        <f>(Table1[[#This Row],[Total Detections]]-parameters!$D$4)/(parameters!$D$5-parameters!$D$4)</f>
        <v>0</v>
      </c>
      <c r="AB252">
        <f>IF(Table1[[#This Row],[Detections Utility (unclipped)]]&gt;1,1, IF(Table1[[#This Row],[Detections Utility (unclipped)]]&lt;0,0, Table1[[#This Row],[Detections Utility (unclipped)]]) )</f>
        <v>0</v>
      </c>
      <c r="AC252" s="29" t="s">
        <v>1076</v>
      </c>
      <c r="AD252" s="25" t="str" cm="1">
        <f t="array" ref="AD252">IF(SUMPRODUCT(--(NOT(ISERR(SEARCH({"Process","Command","Script","WMI","Module","Pipe","Service"},AC252)))))&gt;0,"1","0")</f>
        <v>1</v>
      </c>
      <c r="AE252" s="25">
        <f>IF(AD252="1",'TOP 10 TECHNIQUES'!C$15,0)</f>
        <v>0.19800000000000001</v>
      </c>
      <c r="AF252" s="25" t="str" cm="1">
        <f t="array" ref="AF252">IF(SUMPRODUCT(--(NOT(ISERR(SEARCH({"Network","Firewall"},AC252)))))&gt;0,"1","0")</f>
        <v>0</v>
      </c>
      <c r="AG252" s="25">
        <f>IF(AF252="1",'TOP 10 TECHNIQUES'!C$16,0)</f>
        <v>0</v>
      </c>
      <c r="AH252" s="25" t="str" cm="1">
        <f t="array" ref="AH252">IF(SUMPRODUCT(--(NOT(ISERR(SEARCH({"File","Group","Logon","Schedule","User","Registry","Active","Application"},AC252)))))&gt;0,"1","0")</f>
        <v>1</v>
      </c>
      <c r="AI252" s="25">
        <f>IF(AH252="1",'TOP 10 TECHNIQUES'!C$17,0)</f>
        <v>0.13200000000000001</v>
      </c>
      <c r="AJ252" s="25" t="str" cm="1">
        <f t="array" ref="AJ252">IF(SUMPRODUCT(--(NOT(ISERR(SEARCH({"Cloud","Cluster","Container","Image","Instance","Pod","Snapshot","Volume"},AC252)))))&gt;0,"1","0")</f>
        <v>0</v>
      </c>
      <c r="AK252" s="25">
        <f>IF(AJ252="1",'TOP 10 TECHNIQUES'!C$18,0)</f>
        <v>0</v>
      </c>
      <c r="AL252" s="25" t="str" cm="1">
        <f t="array" ref="AL252">IF(SUMPRODUCT(--(NOT(ISERR(SEARCH({"Drive","Firmware","Host","Kernel"},AC252)))))&gt;0,"1","0")</f>
        <v>0</v>
      </c>
      <c r="AM252" s="25">
        <f>IF(AL252="1",'TOP 10 TECHNIQUES'!C$19,0)</f>
        <v>0</v>
      </c>
      <c r="AN252" s="60">
        <v>0</v>
      </c>
      <c r="AO252" s="51">
        <v>0</v>
      </c>
      <c r="AP252" s="25">
        <f>parameters!$J$21*Table1[[#This Row],[TAT Utility]]+parameters!$J$22*Table1[[#This Row],[Count Utility]]</f>
        <v>3.7366666666666673E-2</v>
      </c>
      <c r="AQ252" s="25">
        <f>(Table1[[#This Row],[Total Top Att&amp;ck Score ]]-parameters!$D$19)/(parameters!$D$20-parameters!$D$19)</f>
        <v>0.12455555555555557</v>
      </c>
      <c r="AR252" s="25">
        <f>IF(Table1[[#This Row],[TAT Utility (unclipped)]]&gt;1,1, IF(Table1[[#This Row],[TAT Utility (unclipped)]]&lt;0,0, Table1[[#This Row],[TAT Utility (unclipped)]]) )</f>
        <v>0.12455555555555557</v>
      </c>
      <c r="AS252" s="25">
        <f>(Table1[[#This Row],[Ransomware (Total '# of ATT&amp;CK Observations)]]-parameters!$D$21)/(parameters!$D$22-parameters!$D$21)</f>
        <v>0</v>
      </c>
      <c r="AT252" s="25">
        <f>IF(Table1[[#This Row],[Count Utility (unclipped)]]&gt;1,1, IF(Table1[[#This Row],[Count Utility (unclipped)]]&lt;0,0, Table1[[#This Row],[Count Utility (unclipped)]]) )</f>
        <v>0</v>
      </c>
      <c r="AU2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3" spans="1:47" ht="48" x14ac:dyDescent="0.2">
      <c r="A253" s="25">
        <f>parameters!$J$21*Table1[[#This Row],[TAT Utility]]+parameters!$J$22*Table1[[#This Row],[Count Utility]]</f>
        <v>3.1803809523809526E-2</v>
      </c>
      <c r="B253" s="25">
        <f t="shared" si="3"/>
        <v>0.31803809523809529</v>
      </c>
      <c r="C253" s="25" t="s">
        <v>1077</v>
      </c>
      <c r="D253" s="25" t="s">
        <v>1046</v>
      </c>
      <c r="E253" s="25" t="s">
        <v>1078</v>
      </c>
      <c r="F253" s="51">
        <v>1</v>
      </c>
      <c r="G253" s="51">
        <v>1</v>
      </c>
      <c r="H253" s="25">
        <f>parameters!$J$10*Table1[[#This Row],[Before Utility]]+parameters!$J$11*Table1[[#This Row],[After Utility]]</f>
        <v>0.1</v>
      </c>
      <c r="I253">
        <f>(Table1[[#This Row],[Num. TID Before]]-parameters!$D$8)/(parameters!$D$9-parameters!$D$8)</f>
        <v>0.1</v>
      </c>
      <c r="J253">
        <f>IF(Table1[[#This Row],[Before Utility (unclipped)]]&gt;1,1, IF(Table1[[#This Row],[Before Utility (unclipped)]]&lt;0,0, Table1[[#This Row],[Before Utility (unclipped)]]))</f>
        <v>0.1</v>
      </c>
      <c r="K253">
        <f>(Table1[[#This Row],[Num. TID After]]-parameters!$D$10)/(parameters!$D$11-parameters!$D$10)</f>
        <v>0.1</v>
      </c>
      <c r="L253">
        <f>IF(Table1[[#This Row],[After Utility (unclipped)]]&gt;1,1, IF(Table1[[#This Row],[After Utility (unclipped)]]&lt;0,0, Table1[[#This Row],[After Utility (unclipped)]]))</f>
        <v>0.1</v>
      </c>
      <c r="M253" s="25">
        <v>0</v>
      </c>
      <c r="N253" s="51">
        <v>0</v>
      </c>
      <c r="O253" s="51">
        <v>0</v>
      </c>
      <c r="P253" s="51">
        <v>0</v>
      </c>
      <c r="Q253" s="51">
        <v>0</v>
      </c>
      <c r="R253" s="52" t="s">
        <v>1048</v>
      </c>
      <c r="S253" s="51">
        <v>8</v>
      </c>
      <c r="T253" s="52" t="s">
        <v>1049</v>
      </c>
      <c r="U253" s="51">
        <v>11</v>
      </c>
      <c r="V253" s="25">
        <f>parameters!$J$4*Table1[[#This Row],[Mitigations Utility]] + parameters!$J$5*Table1[[#This Row],[Detections Utility]]</f>
        <v>0.18095238095238098</v>
      </c>
      <c r="W253">
        <f>SUM(Table1[[#This Row],[Num. 800-53 (r5)]],Table1[[#This Row],[Num. CIS Controls]])</f>
        <v>19</v>
      </c>
      <c r="X253">
        <f>(Table1[[#This Row],[Total Mitigations]]-parameters!$D$2)/(parameters!$D$3-parameters!$D$2)</f>
        <v>0.34545454545454546</v>
      </c>
      <c r="Y253">
        <f>IF(Table1[[#This Row],[Mitigations Utility (unclipped)]]&gt;1,1, IF(Table1[[#This Row],[Mitigations Utility (unclipped)]]&lt;0,0, Table1[[#This Row],[Mitigations Utility (unclipped)]]) )</f>
        <v>0.34545454545454546</v>
      </c>
      <c r="Z253">
        <f>SUM(Table1[[#This Row],[Num. CAR]:[Num. Splunk]])</f>
        <v>0</v>
      </c>
      <c r="AA253">
        <f>(Table1[[#This Row],[Total Detections]]-parameters!$D$4)/(parameters!$D$5-parameters!$D$4)</f>
        <v>0</v>
      </c>
      <c r="AB253">
        <f>IF(Table1[[#This Row],[Detections Utility (unclipped)]]&gt;1,1, IF(Table1[[#This Row],[Detections Utility (unclipped)]]&lt;0,0, Table1[[#This Row],[Detections Utility (unclipped)]]) )</f>
        <v>0</v>
      </c>
      <c r="AC253" s="29" t="s">
        <v>838</v>
      </c>
      <c r="AD253" s="25" t="str" cm="1">
        <f t="array" ref="AD253">IF(SUMPRODUCT(--(NOT(ISERR(SEARCH({"Process","Command","Script","WMI","Module","Pipe","Service"},AC253)))))&gt;0,"1","0")</f>
        <v>0</v>
      </c>
      <c r="AE253" s="25">
        <f>IF(AD253="1",'TOP 10 TECHNIQUES'!C$15,0)</f>
        <v>0</v>
      </c>
      <c r="AF253" s="25" t="str" cm="1">
        <f t="array" ref="AF253">IF(SUMPRODUCT(--(NOT(ISERR(SEARCH({"Network","Firewall"},AC253)))))&gt;0,"1","0")</f>
        <v>0</v>
      </c>
      <c r="AG253" s="25">
        <f>IF(AF253="1",'TOP 10 TECHNIQUES'!C$16,0)</f>
        <v>0</v>
      </c>
      <c r="AH253" s="25" t="str" cm="1">
        <f t="array" ref="AH253">IF(SUMPRODUCT(--(NOT(ISERR(SEARCH({"File","Group","Logon","Schedule","User","Registry","Active","Application"},AC253)))))&gt;0,"1","0")</f>
        <v>1</v>
      </c>
      <c r="AI253" s="25">
        <f>IF(AH253="1",'TOP 10 TECHNIQUES'!C$17,0)</f>
        <v>0.13200000000000001</v>
      </c>
      <c r="AJ253" s="25" t="str" cm="1">
        <f t="array" ref="AJ253">IF(SUMPRODUCT(--(NOT(ISERR(SEARCH({"Cloud","Cluster","Container","Image","Instance","Pod","Snapshot","Volume"},AC253)))))&gt;0,"1","0")</f>
        <v>0</v>
      </c>
      <c r="AK253" s="25">
        <f>IF(AJ253="1",'TOP 10 TECHNIQUES'!C$18,0)</f>
        <v>0</v>
      </c>
      <c r="AL253" s="25" t="str" cm="1">
        <f t="array" ref="AL253">IF(SUMPRODUCT(--(NOT(ISERR(SEARCH({"Drive","Firmware","Host","Kernel"},AC253)))))&gt;0,"1","0")</f>
        <v>0</v>
      </c>
      <c r="AM253" s="25">
        <f>IF(AL253="1",'TOP 10 TECHNIQUES'!C$19,0)</f>
        <v>0</v>
      </c>
      <c r="AN253" s="60">
        <v>0</v>
      </c>
      <c r="AO253" s="51">
        <v>0</v>
      </c>
      <c r="AP253" s="25">
        <f>parameters!$J$21*Table1[[#This Row],[TAT Utility]]+parameters!$J$22*Table1[[#This Row],[Count Utility]]</f>
        <v>3.1803809523809526E-2</v>
      </c>
      <c r="AQ253" s="25">
        <f>(Table1[[#This Row],[Total Top Att&amp;ck Score ]]-parameters!$D$19)/(parameters!$D$20-parameters!$D$19)</f>
        <v>0.10601269841269843</v>
      </c>
      <c r="AR253" s="25">
        <f>IF(Table1[[#This Row],[TAT Utility (unclipped)]]&gt;1,1, IF(Table1[[#This Row],[TAT Utility (unclipped)]]&lt;0,0, Table1[[#This Row],[TAT Utility (unclipped)]]) )</f>
        <v>0.10601269841269843</v>
      </c>
      <c r="AS253" s="25">
        <f>(Table1[[#This Row],[Ransomware (Total '# of ATT&amp;CK Observations)]]-parameters!$D$21)/(parameters!$D$22-parameters!$D$21)</f>
        <v>0</v>
      </c>
      <c r="AT253" s="25">
        <f>IF(Table1[[#This Row],[Count Utility (unclipped)]]&gt;1,1, IF(Table1[[#This Row],[Count Utility (unclipped)]]&lt;0,0, Table1[[#This Row],[Count Utility (unclipped)]]) )</f>
        <v>0</v>
      </c>
      <c r="AU2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4" spans="1:47" ht="32" x14ac:dyDescent="0.2">
      <c r="A254" s="25">
        <f>parameters!$J$21*Table1[[#This Row],[TAT Utility]]+parameters!$J$22*Table1[[#This Row],[Count Utility]]</f>
        <v>3.1803809523809526E-2</v>
      </c>
      <c r="B254" s="25">
        <f t="shared" si="3"/>
        <v>0.31803809523809529</v>
      </c>
      <c r="C254" s="25" t="s">
        <v>1079</v>
      </c>
      <c r="D254" s="25" t="s">
        <v>1046</v>
      </c>
      <c r="E254" s="25" t="s">
        <v>1080</v>
      </c>
      <c r="F254" s="51">
        <v>1</v>
      </c>
      <c r="G254" s="51">
        <v>1</v>
      </c>
      <c r="H254" s="25">
        <f>parameters!$J$10*Table1[[#This Row],[Before Utility]]+parameters!$J$11*Table1[[#This Row],[After Utility]]</f>
        <v>0.1</v>
      </c>
      <c r="I254">
        <f>(Table1[[#This Row],[Num. TID Before]]-parameters!$D$8)/(parameters!$D$9-parameters!$D$8)</f>
        <v>0.1</v>
      </c>
      <c r="J254">
        <f>IF(Table1[[#This Row],[Before Utility (unclipped)]]&gt;1,1, IF(Table1[[#This Row],[Before Utility (unclipped)]]&lt;0,0, Table1[[#This Row],[Before Utility (unclipped)]]))</f>
        <v>0.1</v>
      </c>
      <c r="K254">
        <f>(Table1[[#This Row],[Num. TID After]]-parameters!$D$10)/(parameters!$D$11-parameters!$D$10)</f>
        <v>0.1</v>
      </c>
      <c r="L254">
        <f>IF(Table1[[#This Row],[After Utility (unclipped)]]&gt;1,1, IF(Table1[[#This Row],[After Utility (unclipped)]]&lt;0,0, Table1[[#This Row],[After Utility (unclipped)]]))</f>
        <v>0.1</v>
      </c>
      <c r="M254" s="25">
        <v>0</v>
      </c>
      <c r="N254" s="51">
        <v>0</v>
      </c>
      <c r="O254" s="51">
        <v>0</v>
      </c>
      <c r="P254" s="51">
        <v>0</v>
      </c>
      <c r="Q254" s="51">
        <v>0</v>
      </c>
      <c r="R254" s="52" t="s">
        <v>1048</v>
      </c>
      <c r="S254" s="51">
        <v>8</v>
      </c>
      <c r="T254" s="52" t="s">
        <v>1049</v>
      </c>
      <c r="U254" s="51">
        <v>11</v>
      </c>
      <c r="V254" s="25">
        <f>parameters!$J$4*Table1[[#This Row],[Mitigations Utility]] + parameters!$J$5*Table1[[#This Row],[Detections Utility]]</f>
        <v>0.18095238095238098</v>
      </c>
      <c r="W254">
        <f>SUM(Table1[[#This Row],[Num. 800-53 (r5)]],Table1[[#This Row],[Num. CIS Controls]])</f>
        <v>19</v>
      </c>
      <c r="X254">
        <f>(Table1[[#This Row],[Total Mitigations]]-parameters!$D$2)/(parameters!$D$3-parameters!$D$2)</f>
        <v>0.34545454545454546</v>
      </c>
      <c r="Y254">
        <f>IF(Table1[[#This Row],[Mitigations Utility (unclipped)]]&gt;1,1, IF(Table1[[#This Row],[Mitigations Utility (unclipped)]]&lt;0,0, Table1[[#This Row],[Mitigations Utility (unclipped)]]) )</f>
        <v>0.34545454545454546</v>
      </c>
      <c r="Z254">
        <f>SUM(Table1[[#This Row],[Num. CAR]:[Num. Splunk]])</f>
        <v>0</v>
      </c>
      <c r="AA254">
        <f>(Table1[[#This Row],[Total Detections]]-parameters!$D$4)/(parameters!$D$5-parameters!$D$4)</f>
        <v>0</v>
      </c>
      <c r="AB254">
        <f>IF(Table1[[#This Row],[Detections Utility (unclipped)]]&gt;1,1, IF(Table1[[#This Row],[Detections Utility (unclipped)]]&lt;0,0, Table1[[#This Row],[Detections Utility (unclipped)]]) )</f>
        <v>0</v>
      </c>
      <c r="AC254" s="29" t="s">
        <v>851</v>
      </c>
      <c r="AD254" s="25" t="str" cm="1">
        <f t="array" ref="AD254">IF(SUMPRODUCT(--(NOT(ISERR(SEARCH({"Process","Command","Script","WMI","Module","Pipe","Service"},AC254)))))&gt;0,"1","0")</f>
        <v>0</v>
      </c>
      <c r="AE254" s="25">
        <f>IF(AD254="1",'TOP 10 TECHNIQUES'!C$15,0)</f>
        <v>0</v>
      </c>
      <c r="AF254" s="25" t="str" cm="1">
        <f t="array" ref="AF254">IF(SUMPRODUCT(--(NOT(ISERR(SEARCH({"Network","Firewall"},AC254)))))&gt;0,"1","0")</f>
        <v>0</v>
      </c>
      <c r="AG254" s="25">
        <f>IF(AF254="1",'TOP 10 TECHNIQUES'!C$16,0)</f>
        <v>0</v>
      </c>
      <c r="AH254" s="25" t="str" cm="1">
        <f t="array" ref="AH254">IF(SUMPRODUCT(--(NOT(ISERR(SEARCH({"File","Group","Logon","Schedule","User","Registry","Active","Application"},AC254)))))&gt;0,"1","0")</f>
        <v>1</v>
      </c>
      <c r="AI254" s="25">
        <f>IF(AH254="1",'TOP 10 TECHNIQUES'!C$17,0)</f>
        <v>0.13200000000000001</v>
      </c>
      <c r="AJ254" s="25" t="str" cm="1">
        <f t="array" ref="AJ254">IF(SUMPRODUCT(--(NOT(ISERR(SEARCH({"Cloud","Cluster","Container","Image","Instance","Pod","Snapshot","Volume"},AC254)))))&gt;0,"1","0")</f>
        <v>0</v>
      </c>
      <c r="AK254" s="25">
        <f>IF(AJ254="1",'TOP 10 TECHNIQUES'!C$18,0)</f>
        <v>0</v>
      </c>
      <c r="AL254" s="25" t="str" cm="1">
        <f t="array" ref="AL254">IF(SUMPRODUCT(--(NOT(ISERR(SEARCH({"Drive","Firmware","Host","Kernel"},AC254)))))&gt;0,"1","0")</f>
        <v>0</v>
      </c>
      <c r="AM254" s="25">
        <f>IF(AL254="1",'TOP 10 TECHNIQUES'!C$19,0)</f>
        <v>0</v>
      </c>
      <c r="AN254" s="52">
        <v>0</v>
      </c>
      <c r="AO254" s="51">
        <v>0</v>
      </c>
      <c r="AP254" s="25">
        <f>parameters!$J$21*Table1[[#This Row],[TAT Utility]]+parameters!$J$22*Table1[[#This Row],[Count Utility]]</f>
        <v>3.1803809523809526E-2</v>
      </c>
      <c r="AQ254" s="25">
        <f>(Table1[[#This Row],[Total Top Att&amp;ck Score ]]-parameters!$D$19)/(parameters!$D$20-parameters!$D$19)</f>
        <v>0.10601269841269843</v>
      </c>
      <c r="AR254" s="25">
        <f>IF(Table1[[#This Row],[TAT Utility (unclipped)]]&gt;1,1, IF(Table1[[#This Row],[TAT Utility (unclipped)]]&lt;0,0, Table1[[#This Row],[TAT Utility (unclipped)]]) )</f>
        <v>0.10601269841269843</v>
      </c>
      <c r="AS254" s="25">
        <f>(Table1[[#This Row],[Ransomware (Total '# of ATT&amp;CK Observations)]]-parameters!$D$21)/(parameters!$D$22-parameters!$D$21)</f>
        <v>0</v>
      </c>
      <c r="AT254" s="25">
        <f>IF(Table1[[#This Row],[Count Utility (unclipped)]]&gt;1,1, IF(Table1[[#This Row],[Count Utility (unclipped)]]&lt;0,0, Table1[[#This Row],[Count Utility (unclipped)]]) )</f>
        <v>0</v>
      </c>
      <c r="AU2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5" spans="1:47" x14ac:dyDescent="0.2">
      <c r="A255" s="25">
        <f>parameters!$J$21*Table1[[#This Row],[TAT Utility]]+parameters!$J$22*Table1[[#This Row],[Count Utility]]</f>
        <v>3.3658095238095237E-2</v>
      </c>
      <c r="B255" s="25">
        <f t="shared" si="3"/>
        <v>0.33658095238095237</v>
      </c>
      <c r="C255" s="25" t="s">
        <v>1081</v>
      </c>
      <c r="D255" s="25" t="s">
        <v>358</v>
      </c>
      <c r="E255" s="25" t="s">
        <v>1082</v>
      </c>
      <c r="F255" s="51">
        <v>1</v>
      </c>
      <c r="G255" s="51">
        <v>1</v>
      </c>
      <c r="H255" s="25">
        <f>parameters!$J$10*Table1[[#This Row],[Before Utility]]+parameters!$J$11*Table1[[#This Row],[After Utility]]</f>
        <v>0.1</v>
      </c>
      <c r="I255">
        <f>(Table1[[#This Row],[Num. TID Before]]-parameters!$D$8)/(parameters!$D$9-parameters!$D$8)</f>
        <v>0.1</v>
      </c>
      <c r="J255">
        <f>IF(Table1[[#This Row],[Before Utility (unclipped)]]&gt;1,1, IF(Table1[[#This Row],[Before Utility (unclipped)]]&lt;0,0, Table1[[#This Row],[Before Utility (unclipped)]]))</f>
        <v>0.1</v>
      </c>
      <c r="K255">
        <f>(Table1[[#This Row],[Num. TID After]]-parameters!$D$10)/(parameters!$D$11-parameters!$D$10)</f>
        <v>0.1</v>
      </c>
      <c r="L255">
        <f>IF(Table1[[#This Row],[After Utility (unclipped)]]&gt;1,1, IF(Table1[[#This Row],[After Utility (unclipped)]]&lt;0,0, Table1[[#This Row],[After Utility (unclipped)]]))</f>
        <v>0.1</v>
      </c>
      <c r="M255" s="25">
        <v>0</v>
      </c>
      <c r="N255" s="51">
        <v>0</v>
      </c>
      <c r="O255" s="51">
        <v>0</v>
      </c>
      <c r="P255" s="51">
        <v>0</v>
      </c>
      <c r="Q255" s="51">
        <v>0</v>
      </c>
      <c r="R255" s="52" t="s">
        <v>1083</v>
      </c>
      <c r="S255" s="51">
        <v>8</v>
      </c>
      <c r="T255" s="51" t="s">
        <v>900</v>
      </c>
      <c r="U255" s="51">
        <v>11</v>
      </c>
      <c r="V255" s="25">
        <f>parameters!$J$4*Table1[[#This Row],[Mitigations Utility]] + parameters!$J$5*Table1[[#This Row],[Detections Utility]]</f>
        <v>0.18095238095238098</v>
      </c>
      <c r="W255">
        <f>SUM(Table1[[#This Row],[Num. 800-53 (r5)]],Table1[[#This Row],[Num. CIS Controls]])</f>
        <v>19</v>
      </c>
      <c r="X255">
        <f>(Table1[[#This Row],[Total Mitigations]]-parameters!$D$2)/(parameters!$D$3-parameters!$D$2)</f>
        <v>0.34545454545454546</v>
      </c>
      <c r="Y255">
        <f>IF(Table1[[#This Row],[Mitigations Utility (unclipped)]]&gt;1,1, IF(Table1[[#This Row],[Mitigations Utility (unclipped)]]&lt;0,0, Table1[[#This Row],[Mitigations Utility (unclipped)]]) )</f>
        <v>0.34545454545454546</v>
      </c>
      <c r="Z255">
        <f>SUM(Table1[[#This Row],[Num. CAR]:[Num. Splunk]])</f>
        <v>0</v>
      </c>
      <c r="AA255">
        <f>(Table1[[#This Row],[Total Detections]]-parameters!$D$4)/(parameters!$D$5-parameters!$D$4)</f>
        <v>0</v>
      </c>
      <c r="AB255">
        <f>IF(Table1[[#This Row],[Detections Utility (unclipped)]]&gt;1,1, IF(Table1[[#This Row],[Detections Utility (unclipped)]]&lt;0,0, Table1[[#This Row],[Detections Utility (unclipped)]]) )</f>
        <v>0</v>
      </c>
      <c r="AC255" s="29" t="s">
        <v>1021</v>
      </c>
      <c r="AD255" s="25" t="str" cm="1">
        <f t="array" ref="AD255">IF(SUMPRODUCT(--(NOT(ISERR(SEARCH({"Process","Command","Script","WMI","Module","Pipe","Service"},AC255)))))&gt;0,"1","0")</f>
        <v>1</v>
      </c>
      <c r="AE255" s="25">
        <f>IF(AD255="1",'TOP 10 TECHNIQUES'!C$15,0)</f>
        <v>0.19800000000000001</v>
      </c>
      <c r="AF255" s="25" t="str" cm="1">
        <f t="array" ref="AF255">IF(SUMPRODUCT(--(NOT(ISERR(SEARCH({"Network","Firewall"},AC255)))))&gt;0,"1","0")</f>
        <v>0</v>
      </c>
      <c r="AG255" s="25">
        <f>IF(AF255="1",'TOP 10 TECHNIQUES'!C$16,0)</f>
        <v>0</v>
      </c>
      <c r="AH255" s="25" t="str" cm="1">
        <f t="array" ref="AH255">IF(SUMPRODUCT(--(NOT(ISERR(SEARCH({"File","Group","Logon","Schedule","User","Registry","Active","Application"},AC255)))))&gt;0,"1","0")</f>
        <v>0</v>
      </c>
      <c r="AI255" s="25">
        <f>IF(AH255="1",'TOP 10 TECHNIQUES'!C$17,0)</f>
        <v>0</v>
      </c>
      <c r="AJ255" s="25" t="str" cm="1">
        <f t="array" ref="AJ255">IF(SUMPRODUCT(--(NOT(ISERR(SEARCH({"Cloud","Cluster","Container","Image","Instance","Pod","Snapshot","Volume"},AC255)))))&gt;0,"1","0")</f>
        <v>0</v>
      </c>
      <c r="AK255" s="25">
        <f>IF(AJ255="1",'TOP 10 TECHNIQUES'!C$18,0)</f>
        <v>0</v>
      </c>
      <c r="AL255" s="25" t="str" cm="1">
        <f t="array" ref="AL255">IF(SUMPRODUCT(--(NOT(ISERR(SEARCH({"Drive","Firmware","Host","Kernel"},AC255)))))&gt;0,"1","0")</f>
        <v>0</v>
      </c>
      <c r="AM255" s="25">
        <f>IF(AL255="1",'TOP 10 TECHNIQUES'!C$19,0)</f>
        <v>0</v>
      </c>
      <c r="AN255" s="52">
        <v>0</v>
      </c>
      <c r="AO255" s="51">
        <v>0</v>
      </c>
      <c r="AP255" s="25">
        <f>parameters!$J$21*Table1[[#This Row],[TAT Utility]]+parameters!$J$22*Table1[[#This Row],[Count Utility]]</f>
        <v>3.3658095238095237E-2</v>
      </c>
      <c r="AQ255" s="25">
        <f>(Table1[[#This Row],[Total Top Att&amp;ck Score ]]-parameters!$D$19)/(parameters!$D$20-parameters!$D$19)</f>
        <v>0.11219365079365079</v>
      </c>
      <c r="AR255" s="25">
        <f>IF(Table1[[#This Row],[TAT Utility (unclipped)]]&gt;1,1, IF(Table1[[#This Row],[TAT Utility (unclipped)]]&lt;0,0, Table1[[#This Row],[TAT Utility (unclipped)]]) )</f>
        <v>0.11219365079365079</v>
      </c>
      <c r="AS255" s="25">
        <f>(Table1[[#This Row],[Ransomware (Total '# of ATT&amp;CK Observations)]]-parameters!$D$21)/(parameters!$D$22-parameters!$D$21)</f>
        <v>0</v>
      </c>
      <c r="AT255" s="25">
        <f>IF(Table1[[#This Row],[Count Utility (unclipped)]]&gt;1,1, IF(Table1[[#This Row],[Count Utility (unclipped)]]&lt;0,0, Table1[[#This Row],[Count Utility (unclipped)]]) )</f>
        <v>0</v>
      </c>
      <c r="AU2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6" spans="1:47" ht="64" x14ac:dyDescent="0.2">
      <c r="A256" s="25">
        <f>parameters!$J$21*Table1[[#This Row],[TAT Utility]]+parameters!$J$22*Table1[[#This Row],[Count Utility]]</f>
        <v>5.7316666666666669E-2</v>
      </c>
      <c r="B256" s="25">
        <f t="shared" si="3"/>
        <v>0.57316666666666671</v>
      </c>
      <c r="C256" s="25" t="s">
        <v>1084</v>
      </c>
      <c r="D256" s="25" t="s">
        <v>1085</v>
      </c>
      <c r="E256" s="25" t="s">
        <v>89</v>
      </c>
      <c r="F256" s="51">
        <v>3</v>
      </c>
      <c r="G256" s="51">
        <v>2</v>
      </c>
      <c r="H256" s="25">
        <f>parameters!$J$10*Table1[[#This Row],[Before Utility]]+parameters!$J$11*Table1[[#This Row],[After Utility]]</f>
        <v>0.25</v>
      </c>
      <c r="I256">
        <f>(Table1[[#This Row],[Num. TID Before]]-parameters!$D$8)/(parameters!$D$9-parameters!$D$8)</f>
        <v>0.3</v>
      </c>
      <c r="J256">
        <f>IF(Table1[[#This Row],[Before Utility (unclipped)]]&gt;1,1, IF(Table1[[#This Row],[Before Utility (unclipped)]]&lt;0,0, Table1[[#This Row],[Before Utility (unclipped)]]))</f>
        <v>0.3</v>
      </c>
      <c r="K256">
        <f>(Table1[[#This Row],[Num. TID After]]-parameters!$D$10)/(parameters!$D$11-parameters!$D$10)</f>
        <v>0.2</v>
      </c>
      <c r="L256">
        <f>IF(Table1[[#This Row],[After Utility (unclipped)]]&gt;1,1, IF(Table1[[#This Row],[After Utility (unclipped)]]&lt;0,0, Table1[[#This Row],[After Utility (unclipped)]]))</f>
        <v>0.2</v>
      </c>
      <c r="M256" s="25">
        <v>0</v>
      </c>
      <c r="N256" s="51">
        <v>0</v>
      </c>
      <c r="O256" s="51">
        <v>0</v>
      </c>
      <c r="P256" s="51">
        <v>2</v>
      </c>
      <c r="Q256" s="51">
        <v>0</v>
      </c>
      <c r="R256" s="52" t="s">
        <v>1086</v>
      </c>
      <c r="S256" s="51">
        <v>8</v>
      </c>
      <c r="T256" s="52" t="s">
        <v>1087</v>
      </c>
      <c r="U256" s="51">
        <v>10</v>
      </c>
      <c r="V256" s="25">
        <f>parameters!$J$4*Table1[[#This Row],[Mitigations Utility]] + parameters!$J$5*Table1[[#This Row],[Detections Utility]]</f>
        <v>0.18095238095238095</v>
      </c>
      <c r="W256">
        <f>SUM(Table1[[#This Row],[Num. 800-53 (r5)]],Table1[[#This Row],[Num. CIS Controls]])</f>
        <v>18</v>
      </c>
      <c r="X256">
        <f>(Table1[[#This Row],[Total Mitigations]]-parameters!$D$2)/(parameters!$D$3-parameters!$D$2)</f>
        <v>0.32727272727272727</v>
      </c>
      <c r="Y256">
        <f>IF(Table1[[#This Row],[Mitigations Utility (unclipped)]]&gt;1,1, IF(Table1[[#This Row],[Mitigations Utility (unclipped)]]&lt;0,0, Table1[[#This Row],[Mitigations Utility (unclipped)]]) )</f>
        <v>0.32727272727272727</v>
      </c>
      <c r="Z256">
        <f>SUM(Table1[[#This Row],[Num. CAR]:[Num. Splunk]])</f>
        <v>2</v>
      </c>
      <c r="AA256">
        <f>(Table1[[#This Row],[Total Detections]]-parameters!$D$4)/(parameters!$D$5-parameters!$D$4)</f>
        <v>0.02</v>
      </c>
      <c r="AB256">
        <f>IF(Table1[[#This Row],[Detections Utility (unclipped)]]&gt;1,1, IF(Table1[[#This Row],[Detections Utility (unclipped)]]&lt;0,0, Table1[[#This Row],[Detections Utility (unclipped)]]) )</f>
        <v>0.02</v>
      </c>
      <c r="AC256" s="29" t="s">
        <v>1088</v>
      </c>
      <c r="AD256" s="25" t="str" cm="1">
        <f t="array" ref="AD256">IF(SUMPRODUCT(--(NOT(ISERR(SEARCH({"Process","Command","Script","WMI","Module","Pipe","Service"},AC256)))))&gt;0,"1","0")</f>
        <v>1</v>
      </c>
      <c r="AE256" s="25">
        <f>IF(AD256="1",'TOP 10 TECHNIQUES'!C$15,0)</f>
        <v>0.19800000000000001</v>
      </c>
      <c r="AF256" s="25" t="str" cm="1">
        <f t="array" ref="AF256">IF(SUMPRODUCT(--(NOT(ISERR(SEARCH({"Network","Firewall"},AC256)))))&gt;0,"1","0")</f>
        <v>0</v>
      </c>
      <c r="AG256" s="25">
        <f>IF(AF256="1",'TOP 10 TECHNIQUES'!C$16,0)</f>
        <v>0</v>
      </c>
      <c r="AH256" s="25" t="str" cm="1">
        <f t="array" ref="AH256">IF(SUMPRODUCT(--(NOT(ISERR(SEARCH({"File","Group","Logon","Schedule","User","Registry","Active","Application"},AC256)))))&gt;0,"1","0")</f>
        <v>1</v>
      </c>
      <c r="AI256" s="25">
        <f>IF(AH256="1",'TOP 10 TECHNIQUES'!C$17,0)</f>
        <v>0.13200000000000001</v>
      </c>
      <c r="AJ256" s="25" t="str" cm="1">
        <f t="array" ref="AJ256">IF(SUMPRODUCT(--(NOT(ISERR(SEARCH({"Cloud","Cluster","Container","Image","Instance","Pod","Snapshot","Volume"},AC256)))))&gt;0,"1","0")</f>
        <v>0</v>
      </c>
      <c r="AK256" s="25">
        <f>IF(AJ256="1",'TOP 10 TECHNIQUES'!C$18,0)</f>
        <v>0</v>
      </c>
      <c r="AL256" s="25" t="str" cm="1">
        <f t="array" ref="AL256">IF(SUMPRODUCT(--(NOT(ISERR(SEARCH({"Drive","Firmware","Host","Kernel"},AC256)))))&gt;0,"1","0")</f>
        <v>0</v>
      </c>
      <c r="AM256" s="25">
        <f>IF(AL256="1",'TOP 10 TECHNIQUES'!C$19,0)</f>
        <v>0</v>
      </c>
      <c r="AN256" s="52">
        <v>0</v>
      </c>
      <c r="AO256" s="51">
        <v>0</v>
      </c>
      <c r="AP256" s="25">
        <f>parameters!$J$21*Table1[[#This Row],[TAT Utility]]+parameters!$J$22*Table1[[#This Row],[Count Utility]]</f>
        <v>5.7316666666666669E-2</v>
      </c>
      <c r="AQ256" s="25">
        <f>(Table1[[#This Row],[Total Top Att&amp;ck Score ]]-parameters!$D$19)/(parameters!$D$20-parameters!$D$19)</f>
        <v>0.19105555555555556</v>
      </c>
      <c r="AR256" s="25">
        <f>IF(Table1[[#This Row],[TAT Utility (unclipped)]]&gt;1,1, IF(Table1[[#This Row],[TAT Utility (unclipped)]]&lt;0,0, Table1[[#This Row],[TAT Utility (unclipped)]]) )</f>
        <v>0.19105555555555556</v>
      </c>
      <c r="AS256" s="25">
        <f>(Table1[[#This Row],[Ransomware (Total '# of ATT&amp;CK Observations)]]-parameters!$D$21)/(parameters!$D$22-parameters!$D$21)</f>
        <v>0</v>
      </c>
      <c r="AT256" s="25">
        <f>IF(Table1[[#This Row],[Count Utility (unclipped)]]&gt;1,1, IF(Table1[[#This Row],[Count Utility (unclipped)]]&lt;0,0, Table1[[#This Row],[Count Utility (unclipped)]]) )</f>
        <v>0</v>
      </c>
      <c r="AU2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7" spans="1:47" x14ac:dyDescent="0.2">
      <c r="A257" s="25">
        <f>parameters!$J$21*Table1[[#This Row],[TAT Utility]]+parameters!$J$22*Table1[[#This Row],[Count Utility]]</f>
        <v>0.1003247619047619</v>
      </c>
      <c r="B257" s="25">
        <f t="shared" si="3"/>
        <v>0.33658095238095237</v>
      </c>
      <c r="C257" s="25" t="s">
        <v>1089</v>
      </c>
      <c r="D257" s="25" t="s">
        <v>129</v>
      </c>
      <c r="E257" s="25" t="s">
        <v>1090</v>
      </c>
      <c r="F257" s="51">
        <v>1</v>
      </c>
      <c r="G257" s="51">
        <v>1</v>
      </c>
      <c r="H257" s="25">
        <f>parameters!$J$10*Table1[[#This Row],[Before Utility]]+parameters!$J$11*Table1[[#This Row],[After Utility]]</f>
        <v>0.1</v>
      </c>
      <c r="I257">
        <f>(Table1[[#This Row],[Num. TID Before]]-parameters!$D$8)/(parameters!$D$9-parameters!$D$8)</f>
        <v>0.1</v>
      </c>
      <c r="J257">
        <f>IF(Table1[[#This Row],[Before Utility (unclipped)]]&gt;1,1, IF(Table1[[#This Row],[Before Utility (unclipped)]]&lt;0,0, Table1[[#This Row],[Before Utility (unclipped)]]))</f>
        <v>0.1</v>
      </c>
      <c r="K257">
        <f>(Table1[[#This Row],[Num. TID After]]-parameters!$D$10)/(parameters!$D$11-parameters!$D$10)</f>
        <v>0.1</v>
      </c>
      <c r="L257">
        <f>IF(Table1[[#This Row],[After Utility (unclipped)]]&gt;1,1, IF(Table1[[#This Row],[After Utility (unclipped)]]&lt;0,0, Table1[[#This Row],[After Utility (unclipped)]]))</f>
        <v>0.1</v>
      </c>
      <c r="M257" s="25">
        <v>0</v>
      </c>
      <c r="N257" s="51">
        <v>0</v>
      </c>
      <c r="O257" s="51">
        <v>7</v>
      </c>
      <c r="P257" s="51">
        <v>1</v>
      </c>
      <c r="Q257" s="51">
        <v>0</v>
      </c>
      <c r="R257" s="52" t="s">
        <v>1091</v>
      </c>
      <c r="S257" s="51">
        <v>6</v>
      </c>
      <c r="T257" s="52" t="s">
        <v>1092</v>
      </c>
      <c r="U257" s="51">
        <v>9</v>
      </c>
      <c r="V257" s="25">
        <f>parameters!$J$4*Table1[[#This Row],[Mitigations Utility]] + parameters!$J$5*Table1[[#This Row],[Detections Utility]]</f>
        <v>0.18095238095238095</v>
      </c>
      <c r="W257">
        <f>SUM(Table1[[#This Row],[Num. 800-53 (r5)]],Table1[[#This Row],[Num. CIS Controls]])</f>
        <v>15</v>
      </c>
      <c r="X257">
        <f>(Table1[[#This Row],[Total Mitigations]]-parameters!$D$2)/(parameters!$D$3-parameters!$D$2)</f>
        <v>0.27272727272727271</v>
      </c>
      <c r="Y257">
        <f>IF(Table1[[#This Row],[Mitigations Utility (unclipped)]]&gt;1,1, IF(Table1[[#This Row],[Mitigations Utility (unclipped)]]&lt;0,0, Table1[[#This Row],[Mitigations Utility (unclipped)]]) )</f>
        <v>0.27272727272727271</v>
      </c>
      <c r="Z257">
        <f>SUM(Table1[[#This Row],[Num. CAR]:[Num. Splunk]])</f>
        <v>8</v>
      </c>
      <c r="AA257">
        <f>(Table1[[#This Row],[Total Detections]]-parameters!$D$4)/(parameters!$D$5-parameters!$D$4)</f>
        <v>0.08</v>
      </c>
      <c r="AB257">
        <f>IF(Table1[[#This Row],[Detections Utility (unclipped)]]&gt;1,1, IF(Table1[[#This Row],[Detections Utility (unclipped)]]&lt;0,0, Table1[[#This Row],[Detections Utility (unclipped)]]) )</f>
        <v>0.08</v>
      </c>
      <c r="AC257" s="29" t="s">
        <v>1093</v>
      </c>
      <c r="AD257" s="25" t="str" cm="1">
        <f t="array" ref="AD257">IF(SUMPRODUCT(--(NOT(ISERR(SEARCH({"Process","Command","Script","WMI","Module","Pipe","Service"},AC257)))))&gt;0,"1","0")</f>
        <v>0</v>
      </c>
      <c r="AE257" s="25">
        <f>IF(AD257="1",'TOP 10 TECHNIQUES'!C$15,0)</f>
        <v>0</v>
      </c>
      <c r="AF257" s="25" t="str" cm="1">
        <f t="array" ref="AF257">IF(SUMPRODUCT(--(NOT(ISERR(SEARCH({"Network","Firewall"},AC257)))))&gt;0,"1","0")</f>
        <v>0</v>
      </c>
      <c r="AG257" s="25">
        <f>IF(AF257="1",'TOP 10 TECHNIQUES'!C$16,0)</f>
        <v>0</v>
      </c>
      <c r="AH257" s="25" t="str" cm="1">
        <f t="array" ref="AH257">IF(SUMPRODUCT(--(NOT(ISERR(SEARCH({"File","Group","Logon","Schedule","User","Registry","Active","Application"},AC257)))))&gt;0,"1","0")</f>
        <v>0</v>
      </c>
      <c r="AI257" s="25">
        <f>IF(AH257="1",'TOP 10 TECHNIQUES'!C$17,0)</f>
        <v>0</v>
      </c>
      <c r="AJ257" s="25" t="str" cm="1">
        <f t="array" ref="AJ257">IF(SUMPRODUCT(--(NOT(ISERR(SEARCH({"Cloud","Cluster","Container","Image","Instance","Pod","Snapshot","Volume"},AC257)))))&gt;0,"1","0")</f>
        <v>1</v>
      </c>
      <c r="AK257" s="25">
        <f>IF(AJ257="1",'TOP 10 TECHNIQUES'!C$18,0)</f>
        <v>0.19800000000000001</v>
      </c>
      <c r="AL257" s="25" t="str" cm="1">
        <f t="array" ref="AL257">IF(SUMPRODUCT(--(NOT(ISERR(SEARCH({"Drive","Firmware","Host","Kernel"},AC257)))))&gt;0,"1","0")</f>
        <v>0</v>
      </c>
      <c r="AM257" s="25">
        <f>IF(AL257="1",'TOP 10 TECHNIQUES'!C$19,0)</f>
        <v>0</v>
      </c>
      <c r="AN257" s="60">
        <v>2</v>
      </c>
      <c r="AO257" s="51">
        <v>1</v>
      </c>
      <c r="AP257" s="25">
        <f>parameters!$J$21*Table1[[#This Row],[TAT Utility]]+parameters!$J$22*Table1[[#This Row],[Count Utility]]</f>
        <v>0.1003247619047619</v>
      </c>
      <c r="AQ257" s="25">
        <f>(Table1[[#This Row],[Total Top Att&amp;ck Score ]]-parameters!$D$19)/(parameters!$D$20-parameters!$D$19)</f>
        <v>0.11219365079365079</v>
      </c>
      <c r="AR257" s="25">
        <f>IF(Table1[[#This Row],[TAT Utility (unclipped)]]&gt;1,1, IF(Table1[[#This Row],[TAT Utility (unclipped)]]&lt;0,0, Table1[[#This Row],[TAT Utility (unclipped)]]) )</f>
        <v>0.11219365079365079</v>
      </c>
      <c r="AS257" s="25">
        <f>(Table1[[#This Row],[Ransomware (Total '# of ATT&amp;CK Observations)]]-parameters!$D$21)/(parameters!$D$22-parameters!$D$21)</f>
        <v>9.5238095238095233E-2</v>
      </c>
      <c r="AT257" s="25">
        <f>IF(Table1[[#This Row],[Count Utility (unclipped)]]&gt;1,1, IF(Table1[[#This Row],[Count Utility (unclipped)]]&lt;0,0, Table1[[#This Row],[Count Utility (unclipped)]]) )</f>
        <v>9.5238095238095233E-2</v>
      </c>
      <c r="AU2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8" spans="1:47" ht="32" x14ac:dyDescent="0.2">
      <c r="A258" s="25">
        <f>parameters!$J$21*Table1[[#This Row],[TAT Utility]]+parameters!$J$22*Table1[[#This Row],[Count Utility]]</f>
        <v>7.0700000000000013E-2</v>
      </c>
      <c r="B258" s="25">
        <f t="shared" si="3"/>
        <v>0.3736666666666667</v>
      </c>
      <c r="C258" s="25" t="s">
        <v>1094</v>
      </c>
      <c r="D258" s="25" t="s">
        <v>208</v>
      </c>
      <c r="E258" s="25" t="s">
        <v>1095</v>
      </c>
      <c r="F258" s="51">
        <v>1</v>
      </c>
      <c r="G258" s="51">
        <v>1</v>
      </c>
      <c r="H258" s="25">
        <f>parameters!$J$10*Table1[[#This Row],[Before Utility]]+parameters!$J$11*Table1[[#This Row],[After Utility]]</f>
        <v>0.1</v>
      </c>
      <c r="I258">
        <f>(Table1[[#This Row],[Num. TID Before]]-parameters!$D$8)/(parameters!$D$9-parameters!$D$8)</f>
        <v>0.1</v>
      </c>
      <c r="J258">
        <f>IF(Table1[[#This Row],[Before Utility (unclipped)]]&gt;1,1, IF(Table1[[#This Row],[Before Utility (unclipped)]]&lt;0,0, Table1[[#This Row],[Before Utility (unclipped)]]))</f>
        <v>0.1</v>
      </c>
      <c r="K258">
        <f>(Table1[[#This Row],[Num. TID After]]-parameters!$D$10)/(parameters!$D$11-parameters!$D$10)</f>
        <v>0.1</v>
      </c>
      <c r="L258">
        <f>IF(Table1[[#This Row],[After Utility (unclipped)]]&gt;1,1, IF(Table1[[#This Row],[After Utility (unclipped)]]&lt;0,0, Table1[[#This Row],[After Utility (unclipped)]]))</f>
        <v>0.1</v>
      </c>
      <c r="M258" s="25">
        <v>0</v>
      </c>
      <c r="N258" s="51">
        <v>0</v>
      </c>
      <c r="O258" s="51">
        <v>2</v>
      </c>
      <c r="P258" s="51">
        <v>0</v>
      </c>
      <c r="Q258" s="51">
        <v>0</v>
      </c>
      <c r="R258" s="52" t="s">
        <v>1096</v>
      </c>
      <c r="S258" s="51">
        <v>8</v>
      </c>
      <c r="T258" s="52" t="s">
        <v>1097</v>
      </c>
      <c r="U258" s="51">
        <v>10</v>
      </c>
      <c r="V258" s="25">
        <f>parameters!$J$4*Table1[[#This Row],[Mitigations Utility]] + parameters!$J$5*Table1[[#This Row],[Detections Utility]]</f>
        <v>0.18095238095238095</v>
      </c>
      <c r="W258">
        <f>SUM(Table1[[#This Row],[Num. 800-53 (r5)]],Table1[[#This Row],[Num. CIS Controls]])</f>
        <v>18</v>
      </c>
      <c r="X258">
        <f>(Table1[[#This Row],[Total Mitigations]]-parameters!$D$2)/(parameters!$D$3-parameters!$D$2)</f>
        <v>0.32727272727272727</v>
      </c>
      <c r="Y258">
        <f>IF(Table1[[#This Row],[Mitigations Utility (unclipped)]]&gt;1,1, IF(Table1[[#This Row],[Mitigations Utility (unclipped)]]&lt;0,0, Table1[[#This Row],[Mitigations Utility (unclipped)]]) )</f>
        <v>0.32727272727272727</v>
      </c>
      <c r="Z258">
        <f>SUM(Table1[[#This Row],[Num. CAR]:[Num. Splunk]])</f>
        <v>2</v>
      </c>
      <c r="AA258">
        <f>(Table1[[#This Row],[Total Detections]]-parameters!$D$4)/(parameters!$D$5-parameters!$D$4)</f>
        <v>0.02</v>
      </c>
      <c r="AB258">
        <f>IF(Table1[[#This Row],[Detections Utility (unclipped)]]&gt;1,1, IF(Table1[[#This Row],[Detections Utility (unclipped)]]&lt;0,0, Table1[[#This Row],[Detections Utility (unclipped)]]) )</f>
        <v>0.02</v>
      </c>
      <c r="AC258" s="29" t="s">
        <v>256</v>
      </c>
      <c r="AD258" s="25" t="str" cm="1">
        <f t="array" ref="AD258">IF(SUMPRODUCT(--(NOT(ISERR(SEARCH({"Process","Command","Script","WMI","Module","Pipe","Service"},AC258)))))&gt;0,"1","0")</f>
        <v>1</v>
      </c>
      <c r="AE258" s="25">
        <f>IF(AD258="1",'TOP 10 TECHNIQUES'!C$15,0)</f>
        <v>0.19800000000000001</v>
      </c>
      <c r="AF258" s="25" t="str" cm="1">
        <f t="array" ref="AF258">IF(SUMPRODUCT(--(NOT(ISERR(SEARCH({"Network","Firewall"},AC258)))))&gt;0,"1","0")</f>
        <v>0</v>
      </c>
      <c r="AG258" s="25">
        <f>IF(AF258="1",'TOP 10 TECHNIQUES'!C$16,0)</f>
        <v>0</v>
      </c>
      <c r="AH258" s="25" t="str" cm="1">
        <f t="array" ref="AH258">IF(SUMPRODUCT(--(NOT(ISERR(SEARCH({"File","Group","Logon","Schedule","User","Registry","Active","Application"},AC258)))))&gt;0,"1","0")</f>
        <v>1</v>
      </c>
      <c r="AI258" s="25">
        <f>IF(AH258="1",'TOP 10 TECHNIQUES'!C$17,0)</f>
        <v>0.13200000000000001</v>
      </c>
      <c r="AJ258" s="25" t="str" cm="1">
        <f t="array" ref="AJ258">IF(SUMPRODUCT(--(NOT(ISERR(SEARCH({"Cloud","Cluster","Container","Image","Instance","Pod","Snapshot","Volume"},AC258)))))&gt;0,"1","0")</f>
        <v>0</v>
      </c>
      <c r="AK258" s="25">
        <f>IF(AJ258="1",'TOP 10 TECHNIQUES'!C$18,0)</f>
        <v>0</v>
      </c>
      <c r="AL258" s="25" t="str" cm="1">
        <f t="array" ref="AL258">IF(SUMPRODUCT(--(NOT(ISERR(SEARCH({"Drive","Firmware","Host","Kernel"},AC258)))))&gt;0,"1","0")</f>
        <v>0</v>
      </c>
      <c r="AM258" s="25">
        <f>IF(AL258="1",'TOP 10 TECHNIQUES'!C$19,0)</f>
        <v>0</v>
      </c>
      <c r="AN258" s="60">
        <v>1</v>
      </c>
      <c r="AO258" s="51">
        <v>1</v>
      </c>
      <c r="AP258" s="25">
        <f>parameters!$J$21*Table1[[#This Row],[TAT Utility]]+parameters!$J$22*Table1[[#This Row],[Count Utility]]</f>
        <v>7.0700000000000013E-2</v>
      </c>
      <c r="AQ258" s="25">
        <f>(Table1[[#This Row],[Total Top Att&amp;ck Score ]]-parameters!$D$19)/(parameters!$D$20-parameters!$D$19)</f>
        <v>0.12455555555555557</v>
      </c>
      <c r="AR258" s="25">
        <f>IF(Table1[[#This Row],[TAT Utility (unclipped)]]&gt;1,1, IF(Table1[[#This Row],[TAT Utility (unclipped)]]&lt;0,0, Table1[[#This Row],[TAT Utility (unclipped)]]) )</f>
        <v>0.12455555555555557</v>
      </c>
      <c r="AS258" s="25">
        <f>(Table1[[#This Row],[Ransomware (Total '# of ATT&amp;CK Observations)]]-parameters!$D$21)/(parameters!$D$22-parameters!$D$21)</f>
        <v>4.7619047619047616E-2</v>
      </c>
      <c r="AT258" s="25">
        <f>IF(Table1[[#This Row],[Count Utility (unclipped)]]&gt;1,1, IF(Table1[[#This Row],[Count Utility (unclipped)]]&lt;0,0, Table1[[#This Row],[Count Utility (unclipped)]]) )</f>
        <v>4.7619047619047616E-2</v>
      </c>
      <c r="AU2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9" spans="1:47" ht="32" x14ac:dyDescent="0.2">
      <c r="A259" s="25">
        <f>parameters!$J$21*Table1[[#This Row],[TAT Utility]]+parameters!$J$22*Table1[[#This Row],[Count Utility]]</f>
        <v>3.3658095238095237E-2</v>
      </c>
      <c r="B259" s="25">
        <f t="shared" si="3"/>
        <v>0.33658095238095237</v>
      </c>
      <c r="C259" s="25" t="s">
        <v>1098</v>
      </c>
      <c r="D259" s="25" t="s">
        <v>94</v>
      </c>
      <c r="E259" s="25" t="s">
        <v>1099</v>
      </c>
      <c r="F259" s="51">
        <v>1</v>
      </c>
      <c r="G259" s="51">
        <v>1</v>
      </c>
      <c r="H259" s="25">
        <f>parameters!$J$10*Table1[[#This Row],[Before Utility]]+parameters!$J$11*Table1[[#This Row],[After Utility]]</f>
        <v>0.1</v>
      </c>
      <c r="I259">
        <f>(Table1[[#This Row],[Num. TID Before]]-parameters!$D$8)/(parameters!$D$9-parameters!$D$8)</f>
        <v>0.1</v>
      </c>
      <c r="J259">
        <f>IF(Table1[[#This Row],[Before Utility (unclipped)]]&gt;1,1, IF(Table1[[#This Row],[Before Utility (unclipped)]]&lt;0,0, Table1[[#This Row],[Before Utility (unclipped)]]))</f>
        <v>0.1</v>
      </c>
      <c r="K259">
        <f>(Table1[[#This Row],[Num. TID After]]-parameters!$D$10)/(parameters!$D$11-parameters!$D$10)</f>
        <v>0.1</v>
      </c>
      <c r="L259">
        <f>IF(Table1[[#This Row],[After Utility (unclipped)]]&gt;1,1, IF(Table1[[#This Row],[After Utility (unclipped)]]&lt;0,0, Table1[[#This Row],[After Utility (unclipped)]]))</f>
        <v>0.1</v>
      </c>
      <c r="M259" s="25">
        <v>0</v>
      </c>
      <c r="N259" s="51">
        <v>0</v>
      </c>
      <c r="O259" s="51">
        <v>1</v>
      </c>
      <c r="P259" s="51">
        <v>1</v>
      </c>
      <c r="Q259" s="51">
        <v>0</v>
      </c>
      <c r="R259" s="52" t="s">
        <v>808</v>
      </c>
      <c r="S259" s="51">
        <v>7</v>
      </c>
      <c r="T259" s="52" t="s">
        <v>809</v>
      </c>
      <c r="U259" s="51">
        <v>11</v>
      </c>
      <c r="V259" s="25">
        <f>parameters!$J$4*Table1[[#This Row],[Mitigations Utility]] + parameters!$J$5*Table1[[#This Row],[Detections Utility]]</f>
        <v>0.18095238095238095</v>
      </c>
      <c r="W259">
        <f>SUM(Table1[[#This Row],[Num. 800-53 (r5)]],Table1[[#This Row],[Num. CIS Controls]])</f>
        <v>18</v>
      </c>
      <c r="X259">
        <f>(Table1[[#This Row],[Total Mitigations]]-parameters!$D$2)/(parameters!$D$3-parameters!$D$2)</f>
        <v>0.32727272727272727</v>
      </c>
      <c r="Y259">
        <f>IF(Table1[[#This Row],[Mitigations Utility (unclipped)]]&gt;1,1, IF(Table1[[#This Row],[Mitigations Utility (unclipped)]]&lt;0,0, Table1[[#This Row],[Mitigations Utility (unclipped)]]) )</f>
        <v>0.32727272727272727</v>
      </c>
      <c r="Z259">
        <f>SUM(Table1[[#This Row],[Num. CAR]:[Num. Splunk]])</f>
        <v>2</v>
      </c>
      <c r="AA259">
        <f>(Table1[[#This Row],[Total Detections]]-parameters!$D$4)/(parameters!$D$5-parameters!$D$4)</f>
        <v>0.02</v>
      </c>
      <c r="AB259">
        <f>IF(Table1[[#This Row],[Detections Utility (unclipped)]]&gt;1,1, IF(Table1[[#This Row],[Detections Utility (unclipped)]]&lt;0,0, Table1[[#This Row],[Detections Utility (unclipped)]]) )</f>
        <v>0.02</v>
      </c>
      <c r="AC259" s="29" t="s">
        <v>1100</v>
      </c>
      <c r="AD259" s="25" t="str" cm="1">
        <f t="array" ref="AD259">IF(SUMPRODUCT(--(NOT(ISERR(SEARCH({"Process","Command","Script","WMI","Module","Pipe","Service"},AC259)))))&gt;0,"1","0")</f>
        <v>1</v>
      </c>
      <c r="AE259" s="25">
        <f>IF(AD259="1",'TOP 10 TECHNIQUES'!C$15,0)</f>
        <v>0.19800000000000001</v>
      </c>
      <c r="AF259" s="25" t="str" cm="1">
        <f t="array" ref="AF259">IF(SUMPRODUCT(--(NOT(ISERR(SEARCH({"Network","Firewall"},AC259)))))&gt;0,"1","0")</f>
        <v>1</v>
      </c>
      <c r="AG259" s="25">
        <f>IF(AF259="1",'TOP 10 TECHNIQUES'!C$16,0)</f>
        <v>0</v>
      </c>
      <c r="AH259" s="25" t="str" cm="1">
        <f t="array" ref="AH259">IF(SUMPRODUCT(--(NOT(ISERR(SEARCH({"File","Group","Logon","Schedule","User","Registry","Active","Application"},AC259)))))&gt;0,"1","0")</f>
        <v>0</v>
      </c>
      <c r="AI259" s="25">
        <f>IF(AH259="1",'TOP 10 TECHNIQUES'!C$17,0)</f>
        <v>0</v>
      </c>
      <c r="AJ259" s="25" t="str" cm="1">
        <f t="array" ref="AJ259">IF(SUMPRODUCT(--(NOT(ISERR(SEARCH({"Cloud","Cluster","Container","Image","Instance","Pod","Snapshot","Volume"},AC259)))))&gt;0,"1","0")</f>
        <v>0</v>
      </c>
      <c r="AK259" s="25">
        <f>IF(AJ259="1",'TOP 10 TECHNIQUES'!C$18,0)</f>
        <v>0</v>
      </c>
      <c r="AL259" s="25" t="str" cm="1">
        <f t="array" ref="AL259">IF(SUMPRODUCT(--(NOT(ISERR(SEARCH({"Drive","Firmware","Host","Kernel"},AC259)))))&gt;0,"1","0")</f>
        <v>0</v>
      </c>
      <c r="AM259" s="25">
        <f>IF(AL259="1",'TOP 10 TECHNIQUES'!C$19,0)</f>
        <v>0</v>
      </c>
      <c r="AN259" s="60">
        <v>0</v>
      </c>
      <c r="AO259" s="51">
        <v>0</v>
      </c>
      <c r="AP259" s="25">
        <f>parameters!$J$21*Table1[[#This Row],[TAT Utility]]+parameters!$J$22*Table1[[#This Row],[Count Utility]]</f>
        <v>3.3658095238095237E-2</v>
      </c>
      <c r="AQ259" s="25">
        <f>(Table1[[#This Row],[Total Top Att&amp;ck Score ]]-parameters!$D$19)/(parameters!$D$20-parameters!$D$19)</f>
        <v>0.11219365079365079</v>
      </c>
      <c r="AR259" s="25">
        <f>IF(Table1[[#This Row],[TAT Utility (unclipped)]]&gt;1,1, IF(Table1[[#This Row],[TAT Utility (unclipped)]]&lt;0,0, Table1[[#This Row],[TAT Utility (unclipped)]]) )</f>
        <v>0.11219365079365079</v>
      </c>
      <c r="AS259" s="25">
        <f>(Table1[[#This Row],[Ransomware (Total '# of ATT&amp;CK Observations)]]-parameters!$D$21)/(parameters!$D$22-parameters!$D$21)</f>
        <v>0</v>
      </c>
      <c r="AT259" s="25">
        <f>IF(Table1[[#This Row],[Count Utility (unclipped)]]&gt;1,1, IF(Table1[[#This Row],[Count Utility (unclipped)]]&lt;0,0, Table1[[#This Row],[Count Utility (unclipped)]]) )</f>
        <v>0</v>
      </c>
      <c r="AU2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0" spans="1:47" ht="32" x14ac:dyDescent="0.2">
      <c r="A260" s="25">
        <f>parameters!$J$21*Table1[[#This Row],[TAT Utility]]+parameters!$J$22*Table1[[#This Row],[Count Utility]]</f>
        <v>7.0066666666666666E-2</v>
      </c>
      <c r="B260" s="25">
        <f t="shared" ref="B260:B323" si="4">SUM(H260,M260,V260)*(1+SUM(AE260,AG260,AI260,AK260,AM260))</f>
        <v>0.3673333333333334</v>
      </c>
      <c r="C260" s="25" t="s">
        <v>1101</v>
      </c>
      <c r="D260" s="25" t="s">
        <v>353</v>
      </c>
      <c r="E260" s="25" t="s">
        <v>1102</v>
      </c>
      <c r="F260" s="51">
        <v>1</v>
      </c>
      <c r="G260" s="51">
        <v>1</v>
      </c>
      <c r="H260" s="25">
        <f>parameters!$J$10*Table1[[#This Row],[Before Utility]]+parameters!$J$11*Table1[[#This Row],[After Utility]]</f>
        <v>0.1</v>
      </c>
      <c r="I260">
        <f>(Table1[[#This Row],[Num. TID Before]]-parameters!$D$8)/(parameters!$D$9-parameters!$D$8)</f>
        <v>0.1</v>
      </c>
      <c r="J260">
        <f>IF(Table1[[#This Row],[Before Utility (unclipped)]]&gt;1,1, IF(Table1[[#This Row],[Before Utility (unclipped)]]&lt;0,0, Table1[[#This Row],[Before Utility (unclipped)]]))</f>
        <v>0.1</v>
      </c>
      <c r="K260">
        <f>(Table1[[#This Row],[Num. TID After]]-parameters!$D$10)/(parameters!$D$11-parameters!$D$10)</f>
        <v>0.1</v>
      </c>
      <c r="L260">
        <f>IF(Table1[[#This Row],[After Utility (unclipped)]]&gt;1,1, IF(Table1[[#This Row],[After Utility (unclipped)]]&lt;0,0, Table1[[#This Row],[After Utility (unclipped)]]))</f>
        <v>0.1</v>
      </c>
      <c r="M260" s="25">
        <v>0</v>
      </c>
      <c r="N260" s="51">
        <v>0</v>
      </c>
      <c r="O260" s="51">
        <v>1</v>
      </c>
      <c r="P260" s="51">
        <v>0</v>
      </c>
      <c r="Q260" s="51">
        <v>4</v>
      </c>
      <c r="R260" s="52" t="s">
        <v>1103</v>
      </c>
      <c r="S260" s="51">
        <v>2</v>
      </c>
      <c r="T260" s="51" t="s">
        <v>1104</v>
      </c>
      <c r="U260" s="51">
        <v>14</v>
      </c>
      <c r="V260" s="25">
        <f>parameters!$J$4*Table1[[#This Row],[Mitigations Utility]] + parameters!$J$5*Table1[[#This Row],[Detections Utility]]</f>
        <v>0.1761904761904762</v>
      </c>
      <c r="W260">
        <f>SUM(Table1[[#This Row],[Num. 800-53 (r5)]],Table1[[#This Row],[Num. CIS Controls]])</f>
        <v>16</v>
      </c>
      <c r="X260">
        <f>(Table1[[#This Row],[Total Mitigations]]-parameters!$D$2)/(parameters!$D$3-parameters!$D$2)</f>
        <v>0.29090909090909089</v>
      </c>
      <c r="Y260">
        <f>IF(Table1[[#This Row],[Mitigations Utility (unclipped)]]&gt;1,1, IF(Table1[[#This Row],[Mitigations Utility (unclipped)]]&lt;0,0, Table1[[#This Row],[Mitigations Utility (unclipped)]]) )</f>
        <v>0.29090909090909089</v>
      </c>
      <c r="Z260">
        <f>SUM(Table1[[#This Row],[Num. CAR]:[Num. Splunk]])</f>
        <v>5</v>
      </c>
      <c r="AA260">
        <f>(Table1[[#This Row],[Total Detections]]-parameters!$D$4)/(parameters!$D$5-parameters!$D$4)</f>
        <v>0.05</v>
      </c>
      <c r="AB260">
        <f>IF(Table1[[#This Row],[Detections Utility (unclipped)]]&gt;1,1, IF(Table1[[#This Row],[Detections Utility (unclipped)]]&lt;0,0, Table1[[#This Row],[Detections Utility (unclipped)]]) )</f>
        <v>0.05</v>
      </c>
      <c r="AC260" s="29" t="s">
        <v>1105</v>
      </c>
      <c r="AD260" s="25" t="str" cm="1">
        <f t="array" ref="AD260">IF(SUMPRODUCT(--(NOT(ISERR(SEARCH({"Process","Command","Script","WMI","Module","Pipe","Service"},AC260)))))&gt;0,"1","0")</f>
        <v>1</v>
      </c>
      <c r="AE260" s="25">
        <f>IF(AD260="1",'TOP 10 TECHNIQUES'!C$15,0)</f>
        <v>0.19800000000000001</v>
      </c>
      <c r="AF260" s="25" t="str" cm="1">
        <f t="array" ref="AF260">IF(SUMPRODUCT(--(NOT(ISERR(SEARCH({"Network","Firewall"},AC260)))))&gt;0,"1","0")</f>
        <v>0</v>
      </c>
      <c r="AG260" s="25">
        <f>IF(AF260="1",'TOP 10 TECHNIQUES'!C$16,0)</f>
        <v>0</v>
      </c>
      <c r="AH260" s="25" t="str" cm="1">
        <f t="array" ref="AH260">IF(SUMPRODUCT(--(NOT(ISERR(SEARCH({"File","Group","Logon","Schedule","User","Registry","Active","Application"},AC260)))))&gt;0,"1","0")</f>
        <v>1</v>
      </c>
      <c r="AI260" s="25">
        <f>IF(AH260="1",'TOP 10 TECHNIQUES'!C$17,0)</f>
        <v>0.13200000000000001</v>
      </c>
      <c r="AJ260" s="25" t="str" cm="1">
        <f t="array" ref="AJ260">IF(SUMPRODUCT(--(NOT(ISERR(SEARCH({"Cloud","Cluster","Container","Image","Instance","Pod","Snapshot","Volume"},AC260)))))&gt;0,"1","0")</f>
        <v>0</v>
      </c>
      <c r="AK260" s="25">
        <f>IF(AJ260="1",'TOP 10 TECHNIQUES'!C$18,0)</f>
        <v>0</v>
      </c>
      <c r="AL260" s="25" t="str" cm="1">
        <f t="array" ref="AL260">IF(SUMPRODUCT(--(NOT(ISERR(SEARCH({"Drive","Firmware","Host","Kernel"},AC260)))))&gt;0,"1","0")</f>
        <v>0</v>
      </c>
      <c r="AM260" s="25">
        <f>IF(AL260="1",'TOP 10 TECHNIQUES'!C$19,0)</f>
        <v>0</v>
      </c>
      <c r="AN260" s="60">
        <v>1</v>
      </c>
      <c r="AO260" s="51">
        <v>1</v>
      </c>
      <c r="AP260" s="25">
        <f>parameters!$J$21*Table1[[#This Row],[TAT Utility]]+parameters!$J$22*Table1[[#This Row],[Count Utility]]</f>
        <v>7.0066666666666666E-2</v>
      </c>
      <c r="AQ260" s="25">
        <f>(Table1[[#This Row],[Total Top Att&amp;ck Score ]]-parameters!$D$19)/(parameters!$D$20-parameters!$D$19)</f>
        <v>0.12244444444444447</v>
      </c>
      <c r="AR260" s="25">
        <f>IF(Table1[[#This Row],[TAT Utility (unclipped)]]&gt;1,1, IF(Table1[[#This Row],[TAT Utility (unclipped)]]&lt;0,0, Table1[[#This Row],[TAT Utility (unclipped)]]) )</f>
        <v>0.12244444444444447</v>
      </c>
      <c r="AS260" s="25">
        <f>(Table1[[#This Row],[Ransomware (Total '# of ATT&amp;CK Observations)]]-parameters!$D$21)/(parameters!$D$22-parameters!$D$21)</f>
        <v>4.7619047619047616E-2</v>
      </c>
      <c r="AT260" s="25">
        <f>IF(Table1[[#This Row],[Count Utility (unclipped)]]&gt;1,1, IF(Table1[[#This Row],[Count Utility (unclipped)]]&lt;0,0, Table1[[#This Row],[Count Utility (unclipped)]]) )</f>
        <v>4.7619047619047616E-2</v>
      </c>
      <c r="AU2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1" spans="1:47" ht="32" x14ac:dyDescent="0.2">
      <c r="A261" s="25">
        <f>parameters!$J$21*Table1[[#This Row],[TAT Utility]]+parameters!$J$22*Table1[[#This Row],[Count Utility]]</f>
        <v>7.0066666666666666E-2</v>
      </c>
      <c r="B261" s="25">
        <f t="shared" si="4"/>
        <v>0.3673333333333334</v>
      </c>
      <c r="C261" s="25" t="s">
        <v>1106</v>
      </c>
      <c r="D261" s="25" t="s">
        <v>94</v>
      </c>
      <c r="E261" s="25" t="s">
        <v>1107</v>
      </c>
      <c r="F261" s="51">
        <v>1</v>
      </c>
      <c r="G261" s="51">
        <v>1</v>
      </c>
      <c r="H261" s="25">
        <f>parameters!$J$10*Table1[[#This Row],[Before Utility]]+parameters!$J$11*Table1[[#This Row],[After Utility]]</f>
        <v>0.1</v>
      </c>
      <c r="I261">
        <f>(Table1[[#This Row],[Num. TID Before]]-parameters!$D$8)/(parameters!$D$9-parameters!$D$8)</f>
        <v>0.1</v>
      </c>
      <c r="J261">
        <f>IF(Table1[[#This Row],[Before Utility (unclipped)]]&gt;1,1, IF(Table1[[#This Row],[Before Utility (unclipped)]]&lt;0,0, Table1[[#This Row],[Before Utility (unclipped)]]))</f>
        <v>0.1</v>
      </c>
      <c r="K261">
        <f>(Table1[[#This Row],[Num. TID After]]-parameters!$D$10)/(parameters!$D$11-parameters!$D$10)</f>
        <v>0.1</v>
      </c>
      <c r="L261">
        <f>IF(Table1[[#This Row],[After Utility (unclipped)]]&gt;1,1, IF(Table1[[#This Row],[After Utility (unclipped)]]&lt;0,0, Table1[[#This Row],[After Utility (unclipped)]]))</f>
        <v>0.1</v>
      </c>
      <c r="M261" s="25">
        <v>0</v>
      </c>
      <c r="N261" s="51">
        <v>0</v>
      </c>
      <c r="O261" s="51">
        <v>1</v>
      </c>
      <c r="P261" s="51">
        <v>0</v>
      </c>
      <c r="Q261" s="51">
        <v>0</v>
      </c>
      <c r="R261" s="52" t="s">
        <v>808</v>
      </c>
      <c r="S261" s="51">
        <v>7</v>
      </c>
      <c r="T261" s="52" t="s">
        <v>809</v>
      </c>
      <c r="U261" s="51">
        <v>11</v>
      </c>
      <c r="V261" s="25">
        <f>parameters!$J$4*Table1[[#This Row],[Mitigations Utility]] + parameters!$J$5*Table1[[#This Row],[Detections Utility]]</f>
        <v>0.1761904761904762</v>
      </c>
      <c r="W261">
        <f>SUM(Table1[[#This Row],[Num. 800-53 (r5)]],Table1[[#This Row],[Num. CIS Controls]])</f>
        <v>18</v>
      </c>
      <c r="X261">
        <f>(Table1[[#This Row],[Total Mitigations]]-parameters!$D$2)/(parameters!$D$3-parameters!$D$2)</f>
        <v>0.32727272727272727</v>
      </c>
      <c r="Y261">
        <f>IF(Table1[[#This Row],[Mitigations Utility (unclipped)]]&gt;1,1, IF(Table1[[#This Row],[Mitigations Utility (unclipped)]]&lt;0,0, Table1[[#This Row],[Mitigations Utility (unclipped)]]) )</f>
        <v>0.32727272727272727</v>
      </c>
      <c r="Z261">
        <f>SUM(Table1[[#This Row],[Num. CAR]:[Num. Splunk]])</f>
        <v>1</v>
      </c>
      <c r="AA261">
        <f>(Table1[[#This Row],[Total Detections]]-parameters!$D$4)/(parameters!$D$5-parameters!$D$4)</f>
        <v>0.01</v>
      </c>
      <c r="AB261">
        <f>IF(Table1[[#This Row],[Detections Utility (unclipped)]]&gt;1,1, IF(Table1[[#This Row],[Detections Utility (unclipped)]]&lt;0,0, Table1[[#This Row],[Detections Utility (unclipped)]]) )</f>
        <v>0.01</v>
      </c>
      <c r="AC261" s="29" t="s">
        <v>1108</v>
      </c>
      <c r="AD261" s="25" t="str" cm="1">
        <f t="array" ref="AD261">IF(SUMPRODUCT(--(NOT(ISERR(SEARCH({"Process","Command","Script","WMI","Module","Pipe","Service"},AC261)))))&gt;0,"1","0")</f>
        <v>1</v>
      </c>
      <c r="AE261" s="25">
        <f>IF(AD261="1",'TOP 10 TECHNIQUES'!C$15,0)</f>
        <v>0.19800000000000001</v>
      </c>
      <c r="AF261" s="25" t="str" cm="1">
        <f t="array" ref="AF261">IF(SUMPRODUCT(--(NOT(ISERR(SEARCH({"Network","Firewall"},AC261)))))&gt;0,"1","0")</f>
        <v>0</v>
      </c>
      <c r="AG261" s="25">
        <f>IF(AF261="1",'TOP 10 TECHNIQUES'!C$16,0)</f>
        <v>0</v>
      </c>
      <c r="AH261" s="25" t="str" cm="1">
        <f t="array" ref="AH261">IF(SUMPRODUCT(--(NOT(ISERR(SEARCH({"File","Group","Logon","Schedule","User","Registry","Active","Application"},AC261)))))&gt;0,"1","0")</f>
        <v>1</v>
      </c>
      <c r="AI261" s="25">
        <f>IF(AH261="1",'TOP 10 TECHNIQUES'!C$17,0)</f>
        <v>0.13200000000000001</v>
      </c>
      <c r="AJ261" s="25" t="str" cm="1">
        <f t="array" ref="AJ261">IF(SUMPRODUCT(--(NOT(ISERR(SEARCH({"Cloud","Cluster","Container","Image","Instance","Pod","Snapshot","Volume"},AC261)))))&gt;0,"1","0")</f>
        <v>0</v>
      </c>
      <c r="AK261" s="25">
        <f>IF(AJ261="1",'TOP 10 TECHNIQUES'!C$18,0)</f>
        <v>0</v>
      </c>
      <c r="AL261" s="25" t="str" cm="1">
        <f t="array" ref="AL261">IF(SUMPRODUCT(--(NOT(ISERR(SEARCH({"Drive","Firmware","Host","Kernel"},AC261)))))&gt;0,"1","0")</f>
        <v>0</v>
      </c>
      <c r="AM261" s="25">
        <f>IF(AL261="1",'TOP 10 TECHNIQUES'!C$19,0)</f>
        <v>0</v>
      </c>
      <c r="AN261" s="52">
        <v>1</v>
      </c>
      <c r="AO261" s="51">
        <v>1</v>
      </c>
      <c r="AP261" s="25">
        <f>parameters!$J$21*Table1[[#This Row],[TAT Utility]]+parameters!$J$22*Table1[[#This Row],[Count Utility]]</f>
        <v>7.0066666666666666E-2</v>
      </c>
      <c r="AQ261" s="25">
        <f>(Table1[[#This Row],[Total Top Att&amp;ck Score ]]-parameters!$D$19)/(parameters!$D$20-parameters!$D$19)</f>
        <v>0.12244444444444447</v>
      </c>
      <c r="AR261" s="25">
        <f>IF(Table1[[#This Row],[TAT Utility (unclipped)]]&gt;1,1, IF(Table1[[#This Row],[TAT Utility (unclipped)]]&lt;0,0, Table1[[#This Row],[TAT Utility (unclipped)]]) )</f>
        <v>0.12244444444444447</v>
      </c>
      <c r="AS261" s="25">
        <f>(Table1[[#This Row],[Ransomware (Total '# of ATT&amp;CK Observations)]]-parameters!$D$21)/(parameters!$D$22-parameters!$D$21)</f>
        <v>4.7619047619047616E-2</v>
      </c>
      <c r="AT261" s="25">
        <f>IF(Table1[[#This Row],[Count Utility (unclipped)]]&gt;1,1, IF(Table1[[#This Row],[Count Utility (unclipped)]]&lt;0,0, Table1[[#This Row],[Count Utility (unclipped)]]) )</f>
        <v>4.7619047619047616E-2</v>
      </c>
      <c r="AU2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2" spans="1:47" ht="32" x14ac:dyDescent="0.2">
      <c r="A262" s="25">
        <f>parameters!$J$21*Table1[[#This Row],[TAT Utility]]+parameters!$J$22*Table1[[#This Row],[Count Utility]]</f>
        <v>3.1264761904761913E-2</v>
      </c>
      <c r="B262" s="25">
        <f t="shared" si="4"/>
        <v>0.31264761904761912</v>
      </c>
      <c r="C262" s="25" t="s">
        <v>1109</v>
      </c>
      <c r="D262" s="25" t="s">
        <v>99</v>
      </c>
      <c r="E262" s="25" t="s">
        <v>1110</v>
      </c>
      <c r="F262" s="51">
        <v>1</v>
      </c>
      <c r="G262" s="51">
        <v>1</v>
      </c>
      <c r="H262" s="25">
        <f>parameters!$J$10*Table1[[#This Row],[Before Utility]]+parameters!$J$11*Table1[[#This Row],[After Utility]]</f>
        <v>0.1</v>
      </c>
      <c r="I262">
        <f>(Table1[[#This Row],[Num. TID Before]]-parameters!$D$8)/(parameters!$D$9-parameters!$D$8)</f>
        <v>0.1</v>
      </c>
      <c r="J262">
        <f>IF(Table1[[#This Row],[Before Utility (unclipped)]]&gt;1,1, IF(Table1[[#This Row],[Before Utility (unclipped)]]&lt;0,0, Table1[[#This Row],[Before Utility (unclipped)]]))</f>
        <v>0.1</v>
      </c>
      <c r="K262">
        <f>(Table1[[#This Row],[Num. TID After]]-parameters!$D$10)/(parameters!$D$11-parameters!$D$10)</f>
        <v>0.1</v>
      </c>
      <c r="L262">
        <f>IF(Table1[[#This Row],[After Utility (unclipped)]]&gt;1,1, IF(Table1[[#This Row],[After Utility (unclipped)]]&lt;0,0, Table1[[#This Row],[After Utility (unclipped)]]))</f>
        <v>0.1</v>
      </c>
      <c r="M262" s="25">
        <v>0</v>
      </c>
      <c r="N262" s="51">
        <v>0</v>
      </c>
      <c r="O262" s="51">
        <v>0</v>
      </c>
      <c r="P262" s="51">
        <v>0</v>
      </c>
      <c r="Q262" s="51">
        <v>5</v>
      </c>
      <c r="R262" s="52" t="s">
        <v>1111</v>
      </c>
      <c r="S262" s="51">
        <v>10</v>
      </c>
      <c r="T262" s="52" t="s">
        <v>1112</v>
      </c>
      <c r="U262" s="51">
        <v>6</v>
      </c>
      <c r="V262" s="25">
        <f>parameters!$J$4*Table1[[#This Row],[Mitigations Utility]] + parameters!$J$5*Table1[[#This Row],[Detections Utility]]</f>
        <v>0.1761904761904762</v>
      </c>
      <c r="W262">
        <f>SUM(Table1[[#This Row],[Num. 800-53 (r5)]],Table1[[#This Row],[Num. CIS Controls]])</f>
        <v>16</v>
      </c>
      <c r="X262">
        <f>(Table1[[#This Row],[Total Mitigations]]-parameters!$D$2)/(parameters!$D$3-parameters!$D$2)</f>
        <v>0.29090909090909089</v>
      </c>
      <c r="Y262">
        <f>IF(Table1[[#This Row],[Mitigations Utility (unclipped)]]&gt;1,1, IF(Table1[[#This Row],[Mitigations Utility (unclipped)]]&lt;0,0, Table1[[#This Row],[Mitigations Utility (unclipped)]]) )</f>
        <v>0.29090909090909089</v>
      </c>
      <c r="Z262">
        <f>SUM(Table1[[#This Row],[Num. CAR]:[Num. Splunk]])</f>
        <v>5</v>
      </c>
      <c r="AA262">
        <f>(Table1[[#This Row],[Total Detections]]-parameters!$D$4)/(parameters!$D$5-parameters!$D$4)</f>
        <v>0.05</v>
      </c>
      <c r="AB262">
        <f>IF(Table1[[#This Row],[Detections Utility (unclipped)]]&gt;1,1, IF(Table1[[#This Row],[Detections Utility (unclipped)]]&lt;0,0, Table1[[#This Row],[Detections Utility (unclipped)]]) )</f>
        <v>0.05</v>
      </c>
      <c r="AC262" s="29" t="s">
        <v>1113</v>
      </c>
      <c r="AD262" s="25" t="str" cm="1">
        <f t="array" ref="AD262">IF(SUMPRODUCT(--(NOT(ISERR(SEARCH({"Process","Command","Script","WMI","Module","Pipe","Service"},AC262)))))&gt;0,"1","0")</f>
        <v>0</v>
      </c>
      <c r="AE262" s="25">
        <f>IF(AD262="1",'TOP 10 TECHNIQUES'!C$15,0)</f>
        <v>0</v>
      </c>
      <c r="AF262" s="25" t="str" cm="1">
        <f t="array" ref="AF262">IF(SUMPRODUCT(--(NOT(ISERR(SEARCH({"Network","Firewall"},AC262)))))&gt;0,"1","0")</f>
        <v>0</v>
      </c>
      <c r="AG262" s="25">
        <f>IF(AF262="1",'TOP 10 TECHNIQUES'!C$16,0)</f>
        <v>0</v>
      </c>
      <c r="AH262" s="25" t="str" cm="1">
        <f t="array" ref="AH262">IF(SUMPRODUCT(--(NOT(ISERR(SEARCH({"File","Group","Logon","Schedule","User","Registry","Active","Application"},AC262)))))&gt;0,"1","0")</f>
        <v>1</v>
      </c>
      <c r="AI262" s="25">
        <f>IF(AH262="1",'TOP 10 TECHNIQUES'!C$17,0)</f>
        <v>0.13200000000000001</v>
      </c>
      <c r="AJ262" s="25" t="str" cm="1">
        <f t="array" ref="AJ262">IF(SUMPRODUCT(--(NOT(ISERR(SEARCH({"Cloud","Cluster","Container","Image","Instance","Pod","Snapshot","Volume"},AC262)))))&gt;0,"1","0")</f>
        <v>0</v>
      </c>
      <c r="AK262" s="25">
        <f>IF(AJ262="1",'TOP 10 TECHNIQUES'!C$18,0)</f>
        <v>0</v>
      </c>
      <c r="AL262" s="25" t="str" cm="1">
        <f t="array" ref="AL262">IF(SUMPRODUCT(--(NOT(ISERR(SEARCH({"Drive","Firmware","Host","Kernel"},AC262)))))&gt;0,"1","0")</f>
        <v>1</v>
      </c>
      <c r="AM262" s="25">
        <f>IF(AL262="1",'TOP 10 TECHNIQUES'!C$19,0)</f>
        <v>0</v>
      </c>
      <c r="AN262" s="60">
        <v>0</v>
      </c>
      <c r="AO262" s="51">
        <v>0</v>
      </c>
      <c r="AP262" s="25">
        <f>parameters!$J$21*Table1[[#This Row],[TAT Utility]]+parameters!$J$22*Table1[[#This Row],[Count Utility]]</f>
        <v>3.1264761904761913E-2</v>
      </c>
      <c r="AQ262" s="25">
        <f>(Table1[[#This Row],[Total Top Att&amp;ck Score ]]-parameters!$D$19)/(parameters!$D$20-parameters!$D$19)</f>
        <v>0.10421587301587304</v>
      </c>
      <c r="AR262" s="25">
        <f>IF(Table1[[#This Row],[TAT Utility (unclipped)]]&gt;1,1, IF(Table1[[#This Row],[TAT Utility (unclipped)]]&lt;0,0, Table1[[#This Row],[TAT Utility (unclipped)]]) )</f>
        <v>0.10421587301587304</v>
      </c>
      <c r="AS262" s="25">
        <f>(Table1[[#This Row],[Ransomware (Total '# of ATT&amp;CK Observations)]]-parameters!$D$21)/(parameters!$D$22-parameters!$D$21)</f>
        <v>0</v>
      </c>
      <c r="AT262" s="25">
        <f>IF(Table1[[#This Row],[Count Utility (unclipped)]]&gt;1,1, IF(Table1[[#This Row],[Count Utility (unclipped)]]&lt;0,0, Table1[[#This Row],[Count Utility (unclipped)]]) )</f>
        <v>0</v>
      </c>
      <c r="AU2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3" spans="1:47" ht="32" x14ac:dyDescent="0.2">
      <c r="A263" s="25">
        <f>parameters!$J$21*Table1[[#This Row],[TAT Utility]]+parameters!$J$22*Table1[[#This Row],[Count Utility]]</f>
        <v>2.7619047619047619E-2</v>
      </c>
      <c r="B263" s="25">
        <f t="shared" si="4"/>
        <v>0.27619047619047621</v>
      </c>
      <c r="C263" s="25" t="s">
        <v>1114</v>
      </c>
      <c r="D263" s="25" t="s">
        <v>175</v>
      </c>
      <c r="E263" s="25" t="s">
        <v>1115</v>
      </c>
      <c r="F263" s="51">
        <v>1</v>
      </c>
      <c r="G263" s="51">
        <v>1</v>
      </c>
      <c r="H263" s="25">
        <f>parameters!$J$10*Table1[[#This Row],[Before Utility]]+parameters!$J$11*Table1[[#This Row],[After Utility]]</f>
        <v>0.1</v>
      </c>
      <c r="I263">
        <f>(Table1[[#This Row],[Num. TID Before]]-parameters!$D$8)/(parameters!$D$9-parameters!$D$8)</f>
        <v>0.1</v>
      </c>
      <c r="J263">
        <f>IF(Table1[[#This Row],[Before Utility (unclipped)]]&gt;1,1, IF(Table1[[#This Row],[Before Utility (unclipped)]]&lt;0,0, Table1[[#This Row],[Before Utility (unclipped)]]))</f>
        <v>0.1</v>
      </c>
      <c r="K263">
        <f>(Table1[[#This Row],[Num. TID After]]-parameters!$D$10)/(parameters!$D$11-parameters!$D$10)</f>
        <v>0.1</v>
      </c>
      <c r="L263">
        <f>IF(Table1[[#This Row],[After Utility (unclipped)]]&gt;1,1, IF(Table1[[#This Row],[After Utility (unclipped)]]&lt;0,0, Table1[[#This Row],[After Utility (unclipped)]]))</f>
        <v>0.1</v>
      </c>
      <c r="M263" s="25">
        <v>0</v>
      </c>
      <c r="N263" s="51">
        <v>1</v>
      </c>
      <c r="O263" s="51">
        <v>3</v>
      </c>
      <c r="P263" s="51">
        <v>1</v>
      </c>
      <c r="Q263" s="51">
        <v>0</v>
      </c>
      <c r="R263" s="52" t="s">
        <v>1116</v>
      </c>
      <c r="S263" s="51">
        <v>6</v>
      </c>
      <c r="T263" s="51" t="s">
        <v>1117</v>
      </c>
      <c r="U263" s="51">
        <v>10</v>
      </c>
      <c r="V263" s="25">
        <f>parameters!$J$4*Table1[[#This Row],[Mitigations Utility]] + parameters!$J$5*Table1[[#This Row],[Detections Utility]]</f>
        <v>0.1761904761904762</v>
      </c>
      <c r="W263">
        <f>SUM(Table1[[#This Row],[Num. 800-53 (r5)]],Table1[[#This Row],[Num. CIS Controls]])</f>
        <v>16</v>
      </c>
      <c r="X263">
        <f>(Table1[[#This Row],[Total Mitigations]]-parameters!$D$2)/(parameters!$D$3-parameters!$D$2)</f>
        <v>0.29090909090909089</v>
      </c>
      <c r="Y263">
        <f>IF(Table1[[#This Row],[Mitigations Utility (unclipped)]]&gt;1,1, IF(Table1[[#This Row],[Mitigations Utility (unclipped)]]&lt;0,0, Table1[[#This Row],[Mitigations Utility (unclipped)]]) )</f>
        <v>0.29090909090909089</v>
      </c>
      <c r="Z263">
        <f>SUM(Table1[[#This Row],[Num. CAR]:[Num. Splunk]])</f>
        <v>5</v>
      </c>
      <c r="AA263">
        <f>(Table1[[#This Row],[Total Detections]]-parameters!$D$4)/(parameters!$D$5-parameters!$D$4)</f>
        <v>0.05</v>
      </c>
      <c r="AB263">
        <f>IF(Table1[[#This Row],[Detections Utility (unclipped)]]&gt;1,1, IF(Table1[[#This Row],[Detections Utility (unclipped)]]&lt;0,0, Table1[[#This Row],[Detections Utility (unclipped)]]) )</f>
        <v>0.05</v>
      </c>
      <c r="AC263" s="29" t="s">
        <v>178</v>
      </c>
      <c r="AD263" s="25" t="str" cm="1">
        <f t="array" ref="AD263">IF(SUMPRODUCT(--(NOT(ISERR(SEARCH({"Process","Command","Script","WMI","Module","Pipe","Service"},AC263)))))&gt;0,"1","0")</f>
        <v>0</v>
      </c>
      <c r="AE263" s="25">
        <f>IF(AD263="1",'TOP 10 TECHNIQUES'!C$15,0)</f>
        <v>0</v>
      </c>
      <c r="AF263" s="25" t="str" cm="1">
        <f t="array" ref="AF263">IF(SUMPRODUCT(--(NOT(ISERR(SEARCH({"Network","Firewall"},AC263)))))&gt;0,"1","0")</f>
        <v>1</v>
      </c>
      <c r="AG263" s="25">
        <f>IF(AF263="1",'TOP 10 TECHNIQUES'!C$16,0)</f>
        <v>0</v>
      </c>
      <c r="AH263" s="25" t="str" cm="1">
        <f t="array" ref="AH263">IF(SUMPRODUCT(--(NOT(ISERR(SEARCH({"File","Group","Logon","Schedule","User","Registry","Active","Application"},AC263)))))&gt;0,"1","0")</f>
        <v>0</v>
      </c>
      <c r="AI263" s="25">
        <f>IF(AH263="1",'TOP 10 TECHNIQUES'!C$17,0)</f>
        <v>0</v>
      </c>
      <c r="AJ263" s="25" t="str" cm="1">
        <f t="array" ref="AJ263">IF(SUMPRODUCT(--(NOT(ISERR(SEARCH({"Cloud","Cluster","Container","Image","Instance","Pod","Snapshot","Volume"},AC263)))))&gt;0,"1","0")</f>
        <v>0</v>
      </c>
      <c r="AK263" s="25">
        <f>IF(AJ263="1",'TOP 10 TECHNIQUES'!C$18,0)</f>
        <v>0</v>
      </c>
      <c r="AL263" s="25" t="str" cm="1">
        <f t="array" ref="AL263">IF(SUMPRODUCT(--(NOT(ISERR(SEARCH({"Drive","Firmware","Host","Kernel"},AC263)))))&gt;0,"1","0")</f>
        <v>0</v>
      </c>
      <c r="AM263" s="25">
        <f>IF(AL263="1",'TOP 10 TECHNIQUES'!C$19,0)</f>
        <v>0</v>
      </c>
      <c r="AN263" s="60">
        <v>0</v>
      </c>
      <c r="AO263" s="51">
        <v>0</v>
      </c>
      <c r="AP263" s="25">
        <f>parameters!$J$21*Table1[[#This Row],[TAT Utility]]+parameters!$J$22*Table1[[#This Row],[Count Utility]]</f>
        <v>2.7619047619047619E-2</v>
      </c>
      <c r="AQ263" s="25">
        <f>(Table1[[#This Row],[Total Top Att&amp;ck Score ]]-parameters!$D$19)/(parameters!$D$20-parameters!$D$19)</f>
        <v>9.2063492063492069E-2</v>
      </c>
      <c r="AR263" s="25">
        <f>IF(Table1[[#This Row],[TAT Utility (unclipped)]]&gt;1,1, IF(Table1[[#This Row],[TAT Utility (unclipped)]]&lt;0,0, Table1[[#This Row],[TAT Utility (unclipped)]]) )</f>
        <v>9.2063492063492069E-2</v>
      </c>
      <c r="AS263" s="25">
        <f>(Table1[[#This Row],[Ransomware (Total '# of ATT&amp;CK Observations)]]-parameters!$D$21)/(parameters!$D$22-parameters!$D$21)</f>
        <v>0</v>
      </c>
      <c r="AT263" s="25">
        <f>IF(Table1[[#This Row],[Count Utility (unclipped)]]&gt;1,1, IF(Table1[[#This Row],[Count Utility (unclipped)]]&lt;0,0, Table1[[#This Row],[Count Utility (unclipped)]]) )</f>
        <v>0</v>
      </c>
      <c r="AU2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4" spans="1:47" ht="48" x14ac:dyDescent="0.2">
      <c r="A264" s="25">
        <f>parameters!$J$21*Table1[[#This Row],[TAT Utility]]+parameters!$J$22*Table1[[#This Row],[Count Utility]]</f>
        <v>3.3087619047619046E-2</v>
      </c>
      <c r="B264" s="25">
        <f t="shared" si="4"/>
        <v>0.33087619047619049</v>
      </c>
      <c r="C264" s="25" t="s">
        <v>1118</v>
      </c>
      <c r="D264" s="25" t="s">
        <v>94</v>
      </c>
      <c r="E264" s="25" t="s">
        <v>1119</v>
      </c>
      <c r="F264" s="51">
        <v>1</v>
      </c>
      <c r="G264" s="51">
        <v>1</v>
      </c>
      <c r="H264" s="25">
        <f>parameters!$J$10*Table1[[#This Row],[Before Utility]]+parameters!$J$11*Table1[[#This Row],[After Utility]]</f>
        <v>0.1</v>
      </c>
      <c r="I264">
        <f>(Table1[[#This Row],[Num. TID Before]]-parameters!$D$8)/(parameters!$D$9-parameters!$D$8)</f>
        <v>0.1</v>
      </c>
      <c r="J264">
        <f>IF(Table1[[#This Row],[Before Utility (unclipped)]]&gt;1,1, IF(Table1[[#This Row],[Before Utility (unclipped)]]&lt;0,0, Table1[[#This Row],[Before Utility (unclipped)]]))</f>
        <v>0.1</v>
      </c>
      <c r="K264">
        <f>(Table1[[#This Row],[Num. TID After]]-parameters!$D$10)/(parameters!$D$11-parameters!$D$10)</f>
        <v>0.1</v>
      </c>
      <c r="L264">
        <f>IF(Table1[[#This Row],[After Utility (unclipped)]]&gt;1,1, IF(Table1[[#This Row],[After Utility (unclipped)]]&lt;0,0, Table1[[#This Row],[After Utility (unclipped)]]))</f>
        <v>0.1</v>
      </c>
      <c r="M264" s="25">
        <v>0</v>
      </c>
      <c r="N264" s="51">
        <v>0</v>
      </c>
      <c r="O264" s="51">
        <v>1</v>
      </c>
      <c r="P264" s="51">
        <v>1</v>
      </c>
      <c r="Q264" s="51">
        <v>1</v>
      </c>
      <c r="R264" s="52" t="s">
        <v>1120</v>
      </c>
      <c r="S264" s="51">
        <v>6</v>
      </c>
      <c r="T264" s="52" t="s">
        <v>1121</v>
      </c>
      <c r="U264" s="51">
        <v>11</v>
      </c>
      <c r="V264" s="25">
        <f>parameters!$J$4*Table1[[#This Row],[Mitigations Utility]] + parameters!$J$5*Table1[[#This Row],[Detections Utility]]</f>
        <v>0.1761904761904762</v>
      </c>
      <c r="W264">
        <f>SUM(Table1[[#This Row],[Num. 800-53 (r5)]],Table1[[#This Row],[Num. CIS Controls]])</f>
        <v>17</v>
      </c>
      <c r="X264">
        <f>(Table1[[#This Row],[Total Mitigations]]-parameters!$D$2)/(parameters!$D$3-parameters!$D$2)</f>
        <v>0.30909090909090908</v>
      </c>
      <c r="Y264">
        <f>IF(Table1[[#This Row],[Mitigations Utility (unclipped)]]&gt;1,1, IF(Table1[[#This Row],[Mitigations Utility (unclipped)]]&lt;0,0, Table1[[#This Row],[Mitigations Utility (unclipped)]]) )</f>
        <v>0.30909090909090908</v>
      </c>
      <c r="Z264">
        <f>SUM(Table1[[#This Row],[Num. CAR]:[Num. Splunk]])</f>
        <v>3</v>
      </c>
      <c r="AA264">
        <f>(Table1[[#This Row],[Total Detections]]-parameters!$D$4)/(parameters!$D$5-parameters!$D$4)</f>
        <v>0.03</v>
      </c>
      <c r="AB264">
        <f>IF(Table1[[#This Row],[Detections Utility (unclipped)]]&gt;1,1, IF(Table1[[#This Row],[Detections Utility (unclipped)]]&lt;0,0, Table1[[#This Row],[Detections Utility (unclipped)]]) )</f>
        <v>0.03</v>
      </c>
      <c r="AC264" s="29" t="s">
        <v>1122</v>
      </c>
      <c r="AD264" s="25" t="str" cm="1">
        <f t="array" ref="AD264">IF(SUMPRODUCT(--(NOT(ISERR(SEARCH({"Process","Command","Script","WMI","Module","Pipe","Service"},AC264)))))&gt;0,"1","0")</f>
        <v>1</v>
      </c>
      <c r="AE264" s="25">
        <f>IF(AD264="1",'TOP 10 TECHNIQUES'!C$15,0)</f>
        <v>0.19800000000000001</v>
      </c>
      <c r="AF264" s="25" t="str" cm="1">
        <f t="array" ref="AF264">IF(SUMPRODUCT(--(NOT(ISERR(SEARCH({"Network","Firewall"},AC264)))))&gt;0,"1","0")</f>
        <v>1</v>
      </c>
      <c r="AG264" s="25">
        <f>IF(AF264="1",'TOP 10 TECHNIQUES'!C$16,0)</f>
        <v>0</v>
      </c>
      <c r="AH264" s="25" t="str" cm="1">
        <f t="array" ref="AH264">IF(SUMPRODUCT(--(NOT(ISERR(SEARCH({"File","Group","Logon","Schedule","User","Registry","Active","Application"},AC264)))))&gt;0,"1","0")</f>
        <v>0</v>
      </c>
      <c r="AI264" s="25">
        <f>IF(AH264="1",'TOP 10 TECHNIQUES'!C$17,0)</f>
        <v>0</v>
      </c>
      <c r="AJ264" s="25" t="str" cm="1">
        <f t="array" ref="AJ264">IF(SUMPRODUCT(--(NOT(ISERR(SEARCH({"Cloud","Cluster","Container","Image","Instance","Pod","Snapshot","Volume"},AC264)))))&gt;0,"1","0")</f>
        <v>0</v>
      </c>
      <c r="AK264" s="25">
        <f>IF(AJ264="1",'TOP 10 TECHNIQUES'!C$18,0)</f>
        <v>0</v>
      </c>
      <c r="AL264" s="25" t="str" cm="1">
        <f t="array" ref="AL264">IF(SUMPRODUCT(--(NOT(ISERR(SEARCH({"Drive","Firmware","Host","Kernel"},AC264)))))&gt;0,"1","0")</f>
        <v>0</v>
      </c>
      <c r="AM264" s="25">
        <f>IF(AL264="1",'TOP 10 TECHNIQUES'!C$19,0)</f>
        <v>0</v>
      </c>
      <c r="AN264" s="60">
        <v>0</v>
      </c>
      <c r="AO264" s="51">
        <v>0</v>
      </c>
      <c r="AP264" s="25">
        <f>parameters!$J$21*Table1[[#This Row],[TAT Utility]]+parameters!$J$22*Table1[[#This Row],[Count Utility]]</f>
        <v>3.3087619047619046E-2</v>
      </c>
      <c r="AQ264" s="25">
        <f>(Table1[[#This Row],[Total Top Att&amp;ck Score ]]-parameters!$D$19)/(parameters!$D$20-parameters!$D$19)</f>
        <v>0.1102920634920635</v>
      </c>
      <c r="AR264" s="25">
        <f>IF(Table1[[#This Row],[TAT Utility (unclipped)]]&gt;1,1, IF(Table1[[#This Row],[TAT Utility (unclipped)]]&lt;0,0, Table1[[#This Row],[TAT Utility (unclipped)]]) )</f>
        <v>0.1102920634920635</v>
      </c>
      <c r="AS264" s="25">
        <f>(Table1[[#This Row],[Ransomware (Total '# of ATT&amp;CK Observations)]]-parameters!$D$21)/(parameters!$D$22-parameters!$D$21)</f>
        <v>0</v>
      </c>
      <c r="AT264" s="25">
        <f>IF(Table1[[#This Row],[Count Utility (unclipped)]]&gt;1,1, IF(Table1[[#This Row],[Count Utility (unclipped)]]&lt;0,0, Table1[[#This Row],[Count Utility (unclipped)]]) )</f>
        <v>0</v>
      </c>
      <c r="AU2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5" spans="1:47" x14ac:dyDescent="0.2">
      <c r="A265" s="25">
        <f>parameters!$J$21*Table1[[#This Row],[TAT Utility]]+parameters!$J$22*Table1[[#This Row],[Count Utility]]</f>
        <v>3.3087619047619046E-2</v>
      </c>
      <c r="B265" s="25">
        <f t="shared" si="4"/>
        <v>0.33087619047619049</v>
      </c>
      <c r="C265" s="25" t="s">
        <v>1123</v>
      </c>
      <c r="D265" s="25" t="s">
        <v>984</v>
      </c>
      <c r="E265" s="25" t="s">
        <v>1124</v>
      </c>
      <c r="F265" s="51">
        <v>1</v>
      </c>
      <c r="G265" s="51">
        <v>1</v>
      </c>
      <c r="H265" s="25">
        <f>parameters!$J$10*Table1[[#This Row],[Before Utility]]+parameters!$J$11*Table1[[#This Row],[After Utility]]</f>
        <v>0.1</v>
      </c>
      <c r="I265">
        <f>(Table1[[#This Row],[Num. TID Before]]-parameters!$D$8)/(parameters!$D$9-parameters!$D$8)</f>
        <v>0.1</v>
      </c>
      <c r="J265">
        <f>IF(Table1[[#This Row],[Before Utility (unclipped)]]&gt;1,1, IF(Table1[[#This Row],[Before Utility (unclipped)]]&lt;0,0, Table1[[#This Row],[Before Utility (unclipped)]]))</f>
        <v>0.1</v>
      </c>
      <c r="K265">
        <f>(Table1[[#This Row],[Num. TID After]]-parameters!$D$10)/(parameters!$D$11-parameters!$D$10)</f>
        <v>0.1</v>
      </c>
      <c r="L265">
        <f>IF(Table1[[#This Row],[After Utility (unclipped)]]&gt;1,1, IF(Table1[[#This Row],[After Utility (unclipped)]]&lt;0,0, Table1[[#This Row],[After Utility (unclipped)]]))</f>
        <v>0.1</v>
      </c>
      <c r="M265" s="25">
        <v>0</v>
      </c>
      <c r="N265" s="51">
        <v>0</v>
      </c>
      <c r="O265" s="51">
        <v>0</v>
      </c>
      <c r="P265" s="51">
        <v>0</v>
      </c>
      <c r="Q265" s="51">
        <v>3</v>
      </c>
      <c r="R265" s="52" t="s">
        <v>1125</v>
      </c>
      <c r="S265" s="51">
        <v>4</v>
      </c>
      <c r="T265" s="51" t="s">
        <v>1126</v>
      </c>
      <c r="U265" s="51">
        <v>13</v>
      </c>
      <c r="V265" s="25">
        <f>parameters!$J$4*Table1[[#This Row],[Mitigations Utility]] + parameters!$J$5*Table1[[#This Row],[Detections Utility]]</f>
        <v>0.1761904761904762</v>
      </c>
      <c r="W265">
        <f>SUM(Table1[[#This Row],[Num. 800-53 (r5)]],Table1[[#This Row],[Num. CIS Controls]])</f>
        <v>17</v>
      </c>
      <c r="X265">
        <f>(Table1[[#This Row],[Total Mitigations]]-parameters!$D$2)/(parameters!$D$3-parameters!$D$2)</f>
        <v>0.30909090909090908</v>
      </c>
      <c r="Y265">
        <f>IF(Table1[[#This Row],[Mitigations Utility (unclipped)]]&gt;1,1, IF(Table1[[#This Row],[Mitigations Utility (unclipped)]]&lt;0,0, Table1[[#This Row],[Mitigations Utility (unclipped)]]) )</f>
        <v>0.30909090909090908</v>
      </c>
      <c r="Z265">
        <f>SUM(Table1[[#This Row],[Num. CAR]:[Num. Splunk]])</f>
        <v>3</v>
      </c>
      <c r="AA265">
        <f>(Table1[[#This Row],[Total Detections]]-parameters!$D$4)/(parameters!$D$5-parameters!$D$4)</f>
        <v>0.03</v>
      </c>
      <c r="AB265">
        <f>IF(Table1[[#This Row],[Detections Utility (unclipped)]]&gt;1,1, IF(Table1[[#This Row],[Detections Utility (unclipped)]]&lt;0,0, Table1[[#This Row],[Detections Utility (unclipped)]]) )</f>
        <v>0.03</v>
      </c>
      <c r="AC265" s="29" t="s">
        <v>97</v>
      </c>
      <c r="AD265" s="25" t="str" cm="1">
        <f t="array" ref="AD265">IF(SUMPRODUCT(--(NOT(ISERR(SEARCH({"Process","Command","Script","WMI","Module","Pipe","Service"},AC265)))))&gt;0,"1","0")</f>
        <v>1</v>
      </c>
      <c r="AE265" s="25">
        <f>IF(AD265="1",'TOP 10 TECHNIQUES'!C$15,0)</f>
        <v>0.19800000000000001</v>
      </c>
      <c r="AF265" s="25" t="str" cm="1">
        <f t="array" ref="AF265">IF(SUMPRODUCT(--(NOT(ISERR(SEARCH({"Network","Firewall"},AC265)))))&gt;0,"1","0")</f>
        <v>0</v>
      </c>
      <c r="AG265" s="25">
        <f>IF(AF265="1",'TOP 10 TECHNIQUES'!C$16,0)</f>
        <v>0</v>
      </c>
      <c r="AH265" s="25" t="str" cm="1">
        <f t="array" ref="AH265">IF(SUMPRODUCT(--(NOT(ISERR(SEARCH({"File","Group","Logon","Schedule","User","Registry","Active","Application"},AC265)))))&gt;0,"1","0")</f>
        <v>0</v>
      </c>
      <c r="AI265" s="25">
        <f>IF(AH265="1",'TOP 10 TECHNIQUES'!C$17,0)</f>
        <v>0</v>
      </c>
      <c r="AJ265" s="25" t="str" cm="1">
        <f t="array" ref="AJ265">IF(SUMPRODUCT(--(NOT(ISERR(SEARCH({"Cloud","Cluster","Container","Image","Instance","Pod","Snapshot","Volume"},AC265)))))&gt;0,"1","0")</f>
        <v>0</v>
      </c>
      <c r="AK265" s="25">
        <f>IF(AJ265="1",'TOP 10 TECHNIQUES'!C$18,0)</f>
        <v>0</v>
      </c>
      <c r="AL265" s="25" t="str" cm="1">
        <f t="array" ref="AL265">IF(SUMPRODUCT(--(NOT(ISERR(SEARCH({"Drive","Firmware","Host","Kernel"},AC265)))))&gt;0,"1","0")</f>
        <v>0</v>
      </c>
      <c r="AM265" s="25">
        <f>IF(AL265="1",'TOP 10 TECHNIQUES'!C$19,0)</f>
        <v>0</v>
      </c>
      <c r="AN265" s="60">
        <v>0</v>
      </c>
      <c r="AO265" s="51">
        <v>0</v>
      </c>
      <c r="AP265" s="25">
        <f>parameters!$J$21*Table1[[#This Row],[TAT Utility]]+parameters!$J$22*Table1[[#This Row],[Count Utility]]</f>
        <v>3.3087619047619046E-2</v>
      </c>
      <c r="AQ265" s="25">
        <f>(Table1[[#This Row],[Total Top Att&amp;ck Score ]]-parameters!$D$19)/(parameters!$D$20-parameters!$D$19)</f>
        <v>0.1102920634920635</v>
      </c>
      <c r="AR265" s="25">
        <f>IF(Table1[[#This Row],[TAT Utility (unclipped)]]&gt;1,1, IF(Table1[[#This Row],[TAT Utility (unclipped)]]&lt;0,0, Table1[[#This Row],[TAT Utility (unclipped)]]) )</f>
        <v>0.1102920634920635</v>
      </c>
      <c r="AS265" s="25">
        <f>(Table1[[#This Row],[Ransomware (Total '# of ATT&amp;CK Observations)]]-parameters!$D$21)/(parameters!$D$22-parameters!$D$21)</f>
        <v>0</v>
      </c>
      <c r="AT265" s="25">
        <f>IF(Table1[[#This Row],[Count Utility (unclipped)]]&gt;1,1, IF(Table1[[#This Row],[Count Utility (unclipped)]]&lt;0,0, Table1[[#This Row],[Count Utility (unclipped)]]) )</f>
        <v>0</v>
      </c>
      <c r="AU2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6" spans="1:47" x14ac:dyDescent="0.2">
      <c r="A266" s="25">
        <f>parameters!$J$21*Table1[[#This Row],[TAT Utility]]+parameters!$J$22*Table1[[#This Row],[Count Utility]]</f>
        <v>2.7619047619047619E-2</v>
      </c>
      <c r="B266" s="25">
        <f t="shared" si="4"/>
        <v>0.27619047619047621</v>
      </c>
      <c r="C266" s="25" t="s">
        <v>1127</v>
      </c>
      <c r="D266" s="25" t="s">
        <v>129</v>
      </c>
      <c r="E266" s="25" t="s">
        <v>1128</v>
      </c>
      <c r="F266" s="51">
        <v>1</v>
      </c>
      <c r="G266" s="51">
        <v>1</v>
      </c>
      <c r="H266" s="25">
        <f>parameters!$J$10*Table1[[#This Row],[Before Utility]]+parameters!$J$11*Table1[[#This Row],[After Utility]]</f>
        <v>0.1</v>
      </c>
      <c r="I266">
        <f>(Table1[[#This Row],[Num. TID Before]]-parameters!$D$8)/(parameters!$D$9-parameters!$D$8)</f>
        <v>0.1</v>
      </c>
      <c r="J266">
        <f>IF(Table1[[#This Row],[Before Utility (unclipped)]]&gt;1,1, IF(Table1[[#This Row],[Before Utility (unclipped)]]&lt;0,0, Table1[[#This Row],[Before Utility (unclipped)]]))</f>
        <v>0.1</v>
      </c>
      <c r="K266">
        <f>(Table1[[#This Row],[Num. TID After]]-parameters!$D$10)/(parameters!$D$11-parameters!$D$10)</f>
        <v>0.1</v>
      </c>
      <c r="L266">
        <f>IF(Table1[[#This Row],[After Utility (unclipped)]]&gt;1,1, IF(Table1[[#This Row],[After Utility (unclipped)]]&lt;0,0, Table1[[#This Row],[After Utility (unclipped)]]))</f>
        <v>0.1</v>
      </c>
      <c r="M266" s="25">
        <v>0</v>
      </c>
      <c r="N266" s="51">
        <v>0</v>
      </c>
      <c r="O266" s="51">
        <v>1</v>
      </c>
      <c r="P266" s="51">
        <v>0</v>
      </c>
      <c r="Q266" s="51">
        <v>0</v>
      </c>
      <c r="R266" s="52" t="s">
        <v>1129</v>
      </c>
      <c r="S266" s="51">
        <v>9</v>
      </c>
      <c r="T266" s="52" t="s">
        <v>1130</v>
      </c>
      <c r="U266" s="51">
        <v>9</v>
      </c>
      <c r="V266" s="25">
        <f>parameters!$J$4*Table1[[#This Row],[Mitigations Utility]] + parameters!$J$5*Table1[[#This Row],[Detections Utility]]</f>
        <v>0.1761904761904762</v>
      </c>
      <c r="W266">
        <f>SUM(Table1[[#This Row],[Num. 800-53 (r5)]],Table1[[#This Row],[Num. CIS Controls]])</f>
        <v>18</v>
      </c>
      <c r="X266">
        <f>(Table1[[#This Row],[Total Mitigations]]-parameters!$D$2)/(parameters!$D$3-parameters!$D$2)</f>
        <v>0.32727272727272727</v>
      </c>
      <c r="Y266">
        <f>IF(Table1[[#This Row],[Mitigations Utility (unclipped)]]&gt;1,1, IF(Table1[[#This Row],[Mitigations Utility (unclipped)]]&lt;0,0, Table1[[#This Row],[Mitigations Utility (unclipped)]]) )</f>
        <v>0.32727272727272727</v>
      </c>
      <c r="Z266">
        <f>SUM(Table1[[#This Row],[Num. CAR]:[Num. Splunk]])</f>
        <v>1</v>
      </c>
      <c r="AA266">
        <f>(Table1[[#This Row],[Total Detections]]-parameters!$D$4)/(parameters!$D$5-parameters!$D$4)</f>
        <v>0.01</v>
      </c>
      <c r="AB266">
        <f>IF(Table1[[#This Row],[Detections Utility (unclipped)]]&gt;1,1, IF(Table1[[#This Row],[Detections Utility (unclipped)]]&lt;0,0, Table1[[#This Row],[Detections Utility (unclipped)]]) )</f>
        <v>0.01</v>
      </c>
      <c r="AC266" s="29"/>
      <c r="AD266" s="25" t="str" cm="1">
        <f t="array" ref="AD266">IF(SUMPRODUCT(--(NOT(ISERR(SEARCH({"Process","Command","Script","WMI","Module","Pipe","Service"},AC266)))))&gt;0,"1","0")</f>
        <v>0</v>
      </c>
      <c r="AE266" s="25">
        <f>IF(AD266="1",'TOP 10 TECHNIQUES'!C$15,0)</f>
        <v>0</v>
      </c>
      <c r="AF266" s="25" t="str" cm="1">
        <f t="array" ref="AF266">IF(SUMPRODUCT(--(NOT(ISERR(SEARCH({"Network","Firewall"},AC266)))))&gt;0,"1","0")</f>
        <v>0</v>
      </c>
      <c r="AG266" s="25">
        <f>IF(AF266="1",'TOP 10 TECHNIQUES'!C$16,0)</f>
        <v>0</v>
      </c>
      <c r="AH266" s="25" t="str" cm="1">
        <f t="array" ref="AH266">IF(SUMPRODUCT(--(NOT(ISERR(SEARCH({"File","Group","Logon","Schedule","User","Registry","Active","Application"},AC266)))))&gt;0,"1","0")</f>
        <v>0</v>
      </c>
      <c r="AI266" s="25">
        <f>IF(AH266="1",'TOP 10 TECHNIQUES'!C$17,0)</f>
        <v>0</v>
      </c>
      <c r="AJ266" s="25" t="str" cm="1">
        <f t="array" ref="AJ266">IF(SUMPRODUCT(--(NOT(ISERR(SEARCH({"Cloud","Cluster","Container","Image","Instance","Pod","Snapshot","Volume"},AC266)))))&gt;0,"1","0")</f>
        <v>0</v>
      </c>
      <c r="AK266" s="25">
        <f>IF(AJ266="1",'TOP 10 TECHNIQUES'!C$18,0)</f>
        <v>0</v>
      </c>
      <c r="AL266" s="25" t="str" cm="1">
        <f t="array" ref="AL266">IF(SUMPRODUCT(--(NOT(ISERR(SEARCH({"Drive","Firmware","Host","Kernel"},AC266)))))&gt;0,"1","0")</f>
        <v>0</v>
      </c>
      <c r="AM266" s="25">
        <f>IF(AL266="1",'TOP 10 TECHNIQUES'!C$19,0)</f>
        <v>0</v>
      </c>
      <c r="AN266" s="60">
        <v>0</v>
      </c>
      <c r="AO266" s="51">
        <v>0</v>
      </c>
      <c r="AP266" s="25">
        <f>parameters!$J$21*Table1[[#This Row],[TAT Utility]]+parameters!$J$22*Table1[[#This Row],[Count Utility]]</f>
        <v>2.7619047619047619E-2</v>
      </c>
      <c r="AQ266" s="25">
        <f>(Table1[[#This Row],[Total Top Att&amp;ck Score ]]-parameters!$D$19)/(parameters!$D$20-parameters!$D$19)</f>
        <v>9.2063492063492069E-2</v>
      </c>
      <c r="AR266" s="25">
        <f>IF(Table1[[#This Row],[TAT Utility (unclipped)]]&gt;1,1, IF(Table1[[#This Row],[TAT Utility (unclipped)]]&lt;0,0, Table1[[#This Row],[TAT Utility (unclipped)]]) )</f>
        <v>9.2063492063492069E-2</v>
      </c>
      <c r="AS266" s="25">
        <f>(Table1[[#This Row],[Ransomware (Total '# of ATT&amp;CK Observations)]]-parameters!$D$21)/(parameters!$D$22-parameters!$D$21)</f>
        <v>0</v>
      </c>
      <c r="AT266" s="25">
        <f>IF(Table1[[#This Row],[Count Utility (unclipped)]]&gt;1,1, IF(Table1[[#This Row],[Count Utility (unclipped)]]&lt;0,0, Table1[[#This Row],[Count Utility (unclipped)]]) )</f>
        <v>0</v>
      </c>
      <c r="AU2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7" spans="1:47" ht="32" x14ac:dyDescent="0.2">
      <c r="A267" s="25">
        <f>parameters!$J$21*Table1[[#This Row],[TAT Utility]]+parameters!$J$22*Table1[[#This Row],[Count Utility]]</f>
        <v>3.673333333333334E-2</v>
      </c>
      <c r="B267" s="25">
        <f t="shared" si="4"/>
        <v>0.3673333333333334</v>
      </c>
      <c r="C267" s="25" t="s">
        <v>1131</v>
      </c>
      <c r="D267" s="25" t="s">
        <v>94</v>
      </c>
      <c r="E267" s="25" t="s">
        <v>1132</v>
      </c>
      <c r="F267" s="51">
        <v>1</v>
      </c>
      <c r="G267" s="51">
        <v>1</v>
      </c>
      <c r="H267" s="25">
        <f>parameters!$J$10*Table1[[#This Row],[Before Utility]]+parameters!$J$11*Table1[[#This Row],[After Utility]]</f>
        <v>0.1</v>
      </c>
      <c r="I267">
        <f>(Table1[[#This Row],[Num. TID Before]]-parameters!$D$8)/(parameters!$D$9-parameters!$D$8)</f>
        <v>0.1</v>
      </c>
      <c r="J267">
        <f>IF(Table1[[#This Row],[Before Utility (unclipped)]]&gt;1,1, IF(Table1[[#This Row],[Before Utility (unclipped)]]&lt;0,0, Table1[[#This Row],[Before Utility (unclipped)]]))</f>
        <v>0.1</v>
      </c>
      <c r="K267">
        <f>(Table1[[#This Row],[Num. TID After]]-parameters!$D$10)/(parameters!$D$11-parameters!$D$10)</f>
        <v>0.1</v>
      </c>
      <c r="L267">
        <f>IF(Table1[[#This Row],[After Utility (unclipped)]]&gt;1,1, IF(Table1[[#This Row],[After Utility (unclipped)]]&lt;0,0, Table1[[#This Row],[After Utility (unclipped)]]))</f>
        <v>0.1</v>
      </c>
      <c r="M267" s="25">
        <v>0</v>
      </c>
      <c r="N267" s="51">
        <v>1</v>
      </c>
      <c r="O267" s="51">
        <v>2</v>
      </c>
      <c r="P267" s="51">
        <v>0</v>
      </c>
      <c r="Q267" s="51">
        <v>4</v>
      </c>
      <c r="R267" s="52" t="s">
        <v>1133</v>
      </c>
      <c r="S267" s="51">
        <v>5</v>
      </c>
      <c r="T267" s="52" t="s">
        <v>1134</v>
      </c>
      <c r="U267" s="51">
        <v>10</v>
      </c>
      <c r="V267" s="25">
        <f>parameters!$J$4*Table1[[#This Row],[Mitigations Utility]] + parameters!$J$5*Table1[[#This Row],[Detections Utility]]</f>
        <v>0.17619047619047618</v>
      </c>
      <c r="W267">
        <f>SUM(Table1[[#This Row],[Num. 800-53 (r5)]],Table1[[#This Row],[Num. CIS Controls]])</f>
        <v>15</v>
      </c>
      <c r="X267">
        <f>(Table1[[#This Row],[Total Mitigations]]-parameters!$D$2)/(parameters!$D$3-parameters!$D$2)</f>
        <v>0.27272727272727271</v>
      </c>
      <c r="Y267">
        <f>IF(Table1[[#This Row],[Mitigations Utility (unclipped)]]&gt;1,1, IF(Table1[[#This Row],[Mitigations Utility (unclipped)]]&lt;0,0, Table1[[#This Row],[Mitigations Utility (unclipped)]]) )</f>
        <v>0.27272727272727271</v>
      </c>
      <c r="Z267">
        <f>SUM(Table1[[#This Row],[Num. CAR]:[Num. Splunk]])</f>
        <v>7</v>
      </c>
      <c r="AA267">
        <f>(Table1[[#This Row],[Total Detections]]-parameters!$D$4)/(parameters!$D$5-parameters!$D$4)</f>
        <v>7.0000000000000007E-2</v>
      </c>
      <c r="AB267">
        <f>IF(Table1[[#This Row],[Detections Utility (unclipped)]]&gt;1,1, IF(Table1[[#This Row],[Detections Utility (unclipped)]]&lt;0,0, Table1[[#This Row],[Detections Utility (unclipped)]]) )</f>
        <v>7.0000000000000007E-2</v>
      </c>
      <c r="AC267" s="29" t="s">
        <v>346</v>
      </c>
      <c r="AD267" s="25" t="str" cm="1">
        <f t="array" ref="AD267">IF(SUMPRODUCT(--(NOT(ISERR(SEARCH({"Process","Command","Script","WMI","Module","Pipe","Service"},AC267)))))&gt;0,"1","0")</f>
        <v>1</v>
      </c>
      <c r="AE267" s="25">
        <f>IF(AD267="1",'TOP 10 TECHNIQUES'!C$15,0)</f>
        <v>0.19800000000000001</v>
      </c>
      <c r="AF267" s="25" t="str" cm="1">
        <f t="array" ref="AF267">IF(SUMPRODUCT(--(NOT(ISERR(SEARCH({"Network","Firewall"},AC267)))))&gt;0,"1","0")</f>
        <v>0</v>
      </c>
      <c r="AG267" s="25">
        <f>IF(AF267="1",'TOP 10 TECHNIQUES'!C$16,0)</f>
        <v>0</v>
      </c>
      <c r="AH267" s="25" t="str" cm="1">
        <f t="array" ref="AH267">IF(SUMPRODUCT(--(NOT(ISERR(SEARCH({"File","Group","Logon","Schedule","User","Registry","Active","Application"},AC267)))))&gt;0,"1","0")</f>
        <v>1</v>
      </c>
      <c r="AI267" s="25">
        <f>IF(AH267="1",'TOP 10 TECHNIQUES'!C$17,0)</f>
        <v>0.13200000000000001</v>
      </c>
      <c r="AJ267" s="25" t="str" cm="1">
        <f t="array" ref="AJ267">IF(SUMPRODUCT(--(NOT(ISERR(SEARCH({"Cloud","Cluster","Container","Image","Instance","Pod","Snapshot","Volume"},AC267)))))&gt;0,"1","0")</f>
        <v>0</v>
      </c>
      <c r="AK267" s="25">
        <f>IF(AJ267="1",'TOP 10 TECHNIQUES'!C$18,0)</f>
        <v>0</v>
      </c>
      <c r="AL267" s="25" t="str" cm="1">
        <f t="array" ref="AL267">IF(SUMPRODUCT(--(NOT(ISERR(SEARCH({"Drive","Firmware","Host","Kernel"},AC267)))))&gt;0,"1","0")</f>
        <v>0</v>
      </c>
      <c r="AM267" s="25">
        <f>IF(AL267="1",'TOP 10 TECHNIQUES'!C$19,0)</f>
        <v>0</v>
      </c>
      <c r="AN267" s="52">
        <v>0</v>
      </c>
      <c r="AO267" s="51">
        <v>0</v>
      </c>
      <c r="AP267" s="25">
        <f>parameters!$J$21*Table1[[#This Row],[TAT Utility]]+parameters!$J$22*Table1[[#This Row],[Count Utility]]</f>
        <v>3.673333333333334E-2</v>
      </c>
      <c r="AQ267" s="25">
        <f>(Table1[[#This Row],[Total Top Att&amp;ck Score ]]-parameters!$D$19)/(parameters!$D$20-parameters!$D$19)</f>
        <v>0.12244444444444447</v>
      </c>
      <c r="AR267" s="25">
        <f>IF(Table1[[#This Row],[TAT Utility (unclipped)]]&gt;1,1, IF(Table1[[#This Row],[TAT Utility (unclipped)]]&lt;0,0, Table1[[#This Row],[TAT Utility (unclipped)]]) )</f>
        <v>0.12244444444444447</v>
      </c>
      <c r="AS267" s="25">
        <f>(Table1[[#This Row],[Ransomware (Total '# of ATT&amp;CK Observations)]]-parameters!$D$21)/(parameters!$D$22-parameters!$D$21)</f>
        <v>0</v>
      </c>
      <c r="AT267" s="25">
        <f>IF(Table1[[#This Row],[Count Utility (unclipped)]]&gt;1,1, IF(Table1[[#This Row],[Count Utility (unclipped)]]&lt;0,0, Table1[[#This Row],[Count Utility (unclipped)]]) )</f>
        <v>0</v>
      </c>
      <c r="AU2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8" spans="1:47" ht="48" x14ac:dyDescent="0.2">
      <c r="A268" s="25">
        <f>parameters!$J$21*Table1[[#This Row],[TAT Utility]]+parameters!$J$22*Table1[[#This Row],[Count Utility]]</f>
        <v>0.10276666666666667</v>
      </c>
      <c r="B268" s="25">
        <f t="shared" si="4"/>
        <v>0.36100000000000004</v>
      </c>
      <c r="C268" s="25" t="s">
        <v>1135</v>
      </c>
      <c r="D268" s="25" t="s">
        <v>94</v>
      </c>
      <c r="E268" s="25" t="s">
        <v>1136</v>
      </c>
      <c r="F268" s="51">
        <v>1</v>
      </c>
      <c r="G268" s="51">
        <v>1</v>
      </c>
      <c r="H268" s="25">
        <f>parameters!$J$10*Table1[[#This Row],[Before Utility]]+parameters!$J$11*Table1[[#This Row],[After Utility]]</f>
        <v>0.1</v>
      </c>
      <c r="I268">
        <f>(Table1[[#This Row],[Num. TID Before]]-parameters!$D$8)/(parameters!$D$9-parameters!$D$8)</f>
        <v>0.1</v>
      </c>
      <c r="J268">
        <f>IF(Table1[[#This Row],[Before Utility (unclipped)]]&gt;1,1, IF(Table1[[#This Row],[Before Utility (unclipped)]]&lt;0,0, Table1[[#This Row],[Before Utility (unclipped)]]))</f>
        <v>0.1</v>
      </c>
      <c r="K268">
        <f>(Table1[[#This Row],[Num. TID After]]-parameters!$D$10)/(parameters!$D$11-parameters!$D$10)</f>
        <v>0.1</v>
      </c>
      <c r="L268">
        <f>IF(Table1[[#This Row],[After Utility (unclipped)]]&gt;1,1, IF(Table1[[#This Row],[After Utility (unclipped)]]&lt;0,0, Table1[[#This Row],[After Utility (unclipped)]]))</f>
        <v>0.1</v>
      </c>
      <c r="M268" s="25">
        <v>0</v>
      </c>
      <c r="N268" s="51">
        <v>0</v>
      </c>
      <c r="O268" s="51">
        <v>1</v>
      </c>
      <c r="P268" s="51">
        <v>0</v>
      </c>
      <c r="Q268" s="51">
        <v>1</v>
      </c>
      <c r="R268" s="52" t="s">
        <v>1137</v>
      </c>
      <c r="S268" s="51">
        <v>8</v>
      </c>
      <c r="T268" s="52" t="s">
        <v>1138</v>
      </c>
      <c r="U268" s="51">
        <v>9</v>
      </c>
      <c r="V268" s="25">
        <f>parameters!$J$4*Table1[[#This Row],[Mitigations Utility]] + parameters!$J$5*Table1[[#This Row],[Detections Utility]]</f>
        <v>0.17142857142857143</v>
      </c>
      <c r="W268">
        <f>SUM(Table1[[#This Row],[Num. 800-53 (r5)]],Table1[[#This Row],[Num. CIS Controls]])</f>
        <v>17</v>
      </c>
      <c r="X268">
        <f>(Table1[[#This Row],[Total Mitigations]]-parameters!$D$2)/(parameters!$D$3-parameters!$D$2)</f>
        <v>0.30909090909090908</v>
      </c>
      <c r="Y268">
        <f>IF(Table1[[#This Row],[Mitigations Utility (unclipped)]]&gt;1,1, IF(Table1[[#This Row],[Mitigations Utility (unclipped)]]&lt;0,0, Table1[[#This Row],[Mitigations Utility (unclipped)]]) )</f>
        <v>0.30909090909090908</v>
      </c>
      <c r="Z268">
        <f>SUM(Table1[[#This Row],[Num. CAR]:[Num. Splunk]])</f>
        <v>2</v>
      </c>
      <c r="AA268">
        <f>(Table1[[#This Row],[Total Detections]]-parameters!$D$4)/(parameters!$D$5-parameters!$D$4)</f>
        <v>0.02</v>
      </c>
      <c r="AB268">
        <f>IF(Table1[[#This Row],[Detections Utility (unclipped)]]&gt;1,1, IF(Table1[[#This Row],[Detections Utility (unclipped)]]&lt;0,0, Table1[[#This Row],[Detections Utility (unclipped)]]) )</f>
        <v>0.02</v>
      </c>
      <c r="AC268" s="29" t="s">
        <v>810</v>
      </c>
      <c r="AD268" s="25" t="str" cm="1">
        <f t="array" ref="AD268">IF(SUMPRODUCT(--(NOT(ISERR(SEARCH({"Process","Command","Script","WMI","Module","Pipe","Service"},AC268)))))&gt;0,"1","0")</f>
        <v>1</v>
      </c>
      <c r="AE268" s="25">
        <f>IF(AD268="1",'TOP 10 TECHNIQUES'!C$15,0)</f>
        <v>0.19800000000000001</v>
      </c>
      <c r="AF268" s="25" t="str" cm="1">
        <f t="array" ref="AF268">IF(SUMPRODUCT(--(NOT(ISERR(SEARCH({"Network","Firewall"},AC268)))))&gt;0,"1","0")</f>
        <v>0</v>
      </c>
      <c r="AG268" s="25">
        <f>IF(AF268="1",'TOP 10 TECHNIQUES'!C$16,0)</f>
        <v>0</v>
      </c>
      <c r="AH268" s="25" t="str" cm="1">
        <f t="array" ref="AH268">IF(SUMPRODUCT(--(NOT(ISERR(SEARCH({"File","Group","Logon","Schedule","User","Registry","Active","Application"},AC268)))))&gt;0,"1","0")</f>
        <v>1</v>
      </c>
      <c r="AI268" s="25">
        <f>IF(AH268="1",'TOP 10 TECHNIQUES'!C$17,0)</f>
        <v>0.13200000000000001</v>
      </c>
      <c r="AJ268" s="25" t="str" cm="1">
        <f t="array" ref="AJ268">IF(SUMPRODUCT(--(NOT(ISERR(SEARCH({"Cloud","Cluster","Container","Image","Instance","Pod","Snapshot","Volume"},AC268)))))&gt;0,"1","0")</f>
        <v>0</v>
      </c>
      <c r="AK268" s="25">
        <f>IF(AJ268="1",'TOP 10 TECHNIQUES'!C$18,0)</f>
        <v>0</v>
      </c>
      <c r="AL268" s="25" t="str" cm="1">
        <f t="array" ref="AL268">IF(SUMPRODUCT(--(NOT(ISERR(SEARCH({"Drive","Firmware","Host","Kernel"},AC268)))))&gt;0,"1","0")</f>
        <v>0</v>
      </c>
      <c r="AM268" s="25">
        <f>IF(AL268="1",'TOP 10 TECHNIQUES'!C$19,0)</f>
        <v>0</v>
      </c>
      <c r="AN268" s="60">
        <v>2</v>
      </c>
      <c r="AO268" s="51">
        <v>1</v>
      </c>
      <c r="AP268" s="25">
        <f>parameters!$J$21*Table1[[#This Row],[TAT Utility]]+parameters!$J$22*Table1[[#This Row],[Count Utility]]</f>
        <v>0.10276666666666667</v>
      </c>
      <c r="AQ268" s="25">
        <f>(Table1[[#This Row],[Total Top Att&amp;ck Score ]]-parameters!$D$19)/(parameters!$D$20-parameters!$D$19)</f>
        <v>0.12033333333333335</v>
      </c>
      <c r="AR268" s="25">
        <f>IF(Table1[[#This Row],[TAT Utility (unclipped)]]&gt;1,1, IF(Table1[[#This Row],[TAT Utility (unclipped)]]&lt;0,0, Table1[[#This Row],[TAT Utility (unclipped)]]) )</f>
        <v>0.12033333333333335</v>
      </c>
      <c r="AS268" s="25">
        <f>(Table1[[#This Row],[Ransomware (Total '# of ATT&amp;CK Observations)]]-parameters!$D$21)/(parameters!$D$22-parameters!$D$21)</f>
        <v>9.5238095238095233E-2</v>
      </c>
      <c r="AT268" s="25">
        <f>IF(Table1[[#This Row],[Count Utility (unclipped)]]&gt;1,1, IF(Table1[[#This Row],[Count Utility (unclipped)]]&lt;0,0, Table1[[#This Row],[Count Utility (unclipped)]]) )</f>
        <v>9.5238095238095233E-2</v>
      </c>
      <c r="AU2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9" spans="1:47" ht="48" x14ac:dyDescent="0.2">
      <c r="A269" s="25">
        <f>parameters!$J$21*Table1[[#This Row],[TAT Utility]]+parameters!$J$22*Table1[[#This Row],[Count Utility]]</f>
        <v>3.2517142857142863E-2</v>
      </c>
      <c r="B269" s="25">
        <f t="shared" si="4"/>
        <v>0.32517142857142861</v>
      </c>
      <c r="C269" s="25" t="s">
        <v>1139</v>
      </c>
      <c r="D269" s="25" t="s">
        <v>381</v>
      </c>
      <c r="E269" s="25" t="s">
        <v>1140</v>
      </c>
      <c r="F269" s="51">
        <v>1</v>
      </c>
      <c r="G269" s="51">
        <v>1</v>
      </c>
      <c r="H269" s="25">
        <f>parameters!$J$10*Table1[[#This Row],[Before Utility]]+parameters!$J$11*Table1[[#This Row],[After Utility]]</f>
        <v>0.1</v>
      </c>
      <c r="I269">
        <f>(Table1[[#This Row],[Num. TID Before]]-parameters!$D$8)/(parameters!$D$9-parameters!$D$8)</f>
        <v>0.1</v>
      </c>
      <c r="J269">
        <f>IF(Table1[[#This Row],[Before Utility (unclipped)]]&gt;1,1, IF(Table1[[#This Row],[Before Utility (unclipped)]]&lt;0,0, Table1[[#This Row],[Before Utility (unclipped)]]))</f>
        <v>0.1</v>
      </c>
      <c r="K269">
        <f>(Table1[[#This Row],[Num. TID After]]-parameters!$D$10)/(parameters!$D$11-parameters!$D$10)</f>
        <v>0.1</v>
      </c>
      <c r="L269">
        <f>IF(Table1[[#This Row],[After Utility (unclipped)]]&gt;1,1, IF(Table1[[#This Row],[After Utility (unclipped)]]&lt;0,0, Table1[[#This Row],[After Utility (unclipped)]]))</f>
        <v>0.1</v>
      </c>
      <c r="M269" s="25">
        <v>0</v>
      </c>
      <c r="N269" s="51">
        <v>0</v>
      </c>
      <c r="O269" s="51">
        <v>0</v>
      </c>
      <c r="P269" s="51">
        <v>0</v>
      </c>
      <c r="Q269" s="51">
        <v>0</v>
      </c>
      <c r="R269" s="52" t="s">
        <v>511</v>
      </c>
      <c r="S269" s="51">
        <v>9</v>
      </c>
      <c r="T269" s="52" t="s">
        <v>1141</v>
      </c>
      <c r="U269" s="51">
        <v>9</v>
      </c>
      <c r="V269" s="25">
        <f>parameters!$J$4*Table1[[#This Row],[Mitigations Utility]] + parameters!$J$5*Table1[[#This Row],[Detections Utility]]</f>
        <v>0.17142857142857143</v>
      </c>
      <c r="W269">
        <f>SUM(Table1[[#This Row],[Num. 800-53 (r5)]],Table1[[#This Row],[Num. CIS Controls]])</f>
        <v>18</v>
      </c>
      <c r="X269">
        <f>(Table1[[#This Row],[Total Mitigations]]-parameters!$D$2)/(parameters!$D$3-parameters!$D$2)</f>
        <v>0.32727272727272727</v>
      </c>
      <c r="Y269">
        <f>IF(Table1[[#This Row],[Mitigations Utility (unclipped)]]&gt;1,1, IF(Table1[[#This Row],[Mitigations Utility (unclipped)]]&lt;0,0, Table1[[#This Row],[Mitigations Utility (unclipped)]]) )</f>
        <v>0.32727272727272727</v>
      </c>
      <c r="Z269">
        <f>SUM(Table1[[#This Row],[Num. CAR]:[Num. Splunk]])</f>
        <v>0</v>
      </c>
      <c r="AA269">
        <f>(Table1[[#This Row],[Total Detections]]-parameters!$D$4)/(parameters!$D$5-parameters!$D$4)</f>
        <v>0</v>
      </c>
      <c r="AB269">
        <f>IF(Table1[[#This Row],[Detections Utility (unclipped)]]&gt;1,1, IF(Table1[[#This Row],[Detections Utility (unclipped)]]&lt;0,0, Table1[[#This Row],[Detections Utility (unclipped)]]) )</f>
        <v>0</v>
      </c>
      <c r="AC269" s="29" t="s">
        <v>384</v>
      </c>
      <c r="AD269" s="25" t="str" cm="1">
        <f t="array" ref="AD269">IF(SUMPRODUCT(--(NOT(ISERR(SEARCH({"Process","Command","Script","WMI","Module","Pipe","Service"},AC269)))))&gt;0,"1","0")</f>
        <v>1</v>
      </c>
      <c r="AE269" s="25">
        <f>IF(AD269="1",'TOP 10 TECHNIQUES'!C$15,0)</f>
        <v>0.19800000000000001</v>
      </c>
      <c r="AF269" s="25" t="str" cm="1">
        <f t="array" ref="AF269">IF(SUMPRODUCT(--(NOT(ISERR(SEARCH({"Network","Firewall"},AC269)))))&gt;0,"1","0")</f>
        <v>0</v>
      </c>
      <c r="AG269" s="25">
        <f>IF(AF269="1",'TOP 10 TECHNIQUES'!C$16,0)</f>
        <v>0</v>
      </c>
      <c r="AH269" s="25" t="str" cm="1">
        <f t="array" ref="AH269">IF(SUMPRODUCT(--(NOT(ISERR(SEARCH({"File","Group","Logon","Schedule","User","Registry","Active","Application"},AC269)))))&gt;0,"1","0")</f>
        <v>0</v>
      </c>
      <c r="AI269" s="25">
        <f>IF(AH269="1",'TOP 10 TECHNIQUES'!C$17,0)</f>
        <v>0</v>
      </c>
      <c r="AJ269" s="25" t="str" cm="1">
        <f t="array" ref="AJ269">IF(SUMPRODUCT(--(NOT(ISERR(SEARCH({"Cloud","Cluster","Container","Image","Instance","Pod","Snapshot","Volume"},AC269)))))&gt;0,"1","0")</f>
        <v>0</v>
      </c>
      <c r="AK269" s="25">
        <f>IF(AJ269="1",'TOP 10 TECHNIQUES'!C$18,0)</f>
        <v>0</v>
      </c>
      <c r="AL269" s="25" t="str" cm="1">
        <f t="array" ref="AL269">IF(SUMPRODUCT(--(NOT(ISERR(SEARCH({"Drive","Firmware","Host","Kernel"},AC269)))))&gt;0,"1","0")</f>
        <v>1</v>
      </c>
      <c r="AM269" s="25">
        <f>IF(AL269="1",'TOP 10 TECHNIQUES'!C$19,0)</f>
        <v>0</v>
      </c>
      <c r="AN269" s="60">
        <v>0</v>
      </c>
      <c r="AO269" s="51">
        <v>0</v>
      </c>
      <c r="AP269" s="25">
        <f>parameters!$J$21*Table1[[#This Row],[TAT Utility]]+parameters!$J$22*Table1[[#This Row],[Count Utility]]</f>
        <v>3.2517142857142863E-2</v>
      </c>
      <c r="AQ269" s="25">
        <f>(Table1[[#This Row],[Total Top Att&amp;ck Score ]]-parameters!$D$19)/(parameters!$D$20-parameters!$D$19)</f>
        <v>0.1083904761904762</v>
      </c>
      <c r="AR269" s="25">
        <f>IF(Table1[[#This Row],[TAT Utility (unclipped)]]&gt;1,1, IF(Table1[[#This Row],[TAT Utility (unclipped)]]&lt;0,0, Table1[[#This Row],[TAT Utility (unclipped)]]) )</f>
        <v>0.1083904761904762</v>
      </c>
      <c r="AS269" s="25">
        <f>(Table1[[#This Row],[Ransomware (Total '# of ATT&amp;CK Observations)]]-parameters!$D$21)/(parameters!$D$22-parameters!$D$21)</f>
        <v>0</v>
      </c>
      <c r="AT269" s="25">
        <f>IF(Table1[[#This Row],[Count Utility (unclipped)]]&gt;1,1, IF(Table1[[#This Row],[Count Utility (unclipped)]]&lt;0,0, Table1[[#This Row],[Count Utility (unclipped)]]) )</f>
        <v>0</v>
      </c>
      <c r="AU2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0" spans="1:47" ht="32" x14ac:dyDescent="0.2">
      <c r="A270" s="25">
        <f>parameters!$J$21*Table1[[#This Row],[TAT Utility]]+parameters!$J$22*Table1[[#This Row],[Count Utility]]</f>
        <v>6.3520000000000007E-2</v>
      </c>
      <c r="B270" s="25">
        <f t="shared" si="4"/>
        <v>0.30186666666666678</v>
      </c>
      <c r="C270" s="25" t="s">
        <v>1142</v>
      </c>
      <c r="D270" s="25" t="s">
        <v>241</v>
      </c>
      <c r="E270" s="25" t="s">
        <v>1143</v>
      </c>
      <c r="F270" s="51">
        <v>1</v>
      </c>
      <c r="G270" s="51">
        <v>1</v>
      </c>
      <c r="H270" s="25">
        <f>parameters!$J$10*Table1[[#This Row],[Before Utility]]+parameters!$J$11*Table1[[#This Row],[After Utility]]</f>
        <v>0.1</v>
      </c>
      <c r="I270">
        <f>(Table1[[#This Row],[Num. TID Before]]-parameters!$D$8)/(parameters!$D$9-parameters!$D$8)</f>
        <v>0.1</v>
      </c>
      <c r="J270">
        <f>IF(Table1[[#This Row],[Before Utility (unclipped)]]&gt;1,1, IF(Table1[[#This Row],[Before Utility (unclipped)]]&lt;0,0, Table1[[#This Row],[Before Utility (unclipped)]]))</f>
        <v>0.1</v>
      </c>
      <c r="K270">
        <f>(Table1[[#This Row],[Num. TID After]]-parameters!$D$10)/(parameters!$D$11-parameters!$D$10)</f>
        <v>0.1</v>
      </c>
      <c r="L270">
        <f>IF(Table1[[#This Row],[After Utility (unclipped)]]&gt;1,1, IF(Table1[[#This Row],[After Utility (unclipped)]]&lt;0,0, Table1[[#This Row],[After Utility (unclipped)]]))</f>
        <v>0.1</v>
      </c>
      <c r="M270" s="25">
        <v>0</v>
      </c>
      <c r="N270" s="51">
        <v>0</v>
      </c>
      <c r="O270" s="51">
        <v>0</v>
      </c>
      <c r="P270" s="51">
        <v>0</v>
      </c>
      <c r="Q270" s="51">
        <v>1</v>
      </c>
      <c r="R270" s="52" t="s">
        <v>156</v>
      </c>
      <c r="S270" s="51">
        <v>2</v>
      </c>
      <c r="T270" s="51" t="s">
        <v>242</v>
      </c>
      <c r="U270" s="51">
        <v>15</v>
      </c>
      <c r="V270" s="25">
        <f>parameters!$J$4*Table1[[#This Row],[Mitigations Utility]] + parameters!$J$5*Table1[[#This Row],[Detections Utility]]</f>
        <v>0.16666666666666669</v>
      </c>
      <c r="W270">
        <f>SUM(Table1[[#This Row],[Num. 800-53 (r5)]],Table1[[#This Row],[Num. CIS Controls]])</f>
        <v>17</v>
      </c>
      <c r="X270">
        <f>(Table1[[#This Row],[Total Mitigations]]-parameters!$D$2)/(parameters!$D$3-parameters!$D$2)</f>
        <v>0.30909090909090908</v>
      </c>
      <c r="Y270">
        <f>IF(Table1[[#This Row],[Mitigations Utility (unclipped)]]&gt;1,1, IF(Table1[[#This Row],[Mitigations Utility (unclipped)]]&lt;0,0, Table1[[#This Row],[Mitigations Utility (unclipped)]]) )</f>
        <v>0.30909090909090908</v>
      </c>
      <c r="Z270">
        <f>SUM(Table1[[#This Row],[Num. CAR]:[Num. Splunk]])</f>
        <v>1</v>
      </c>
      <c r="AA270">
        <f>(Table1[[#This Row],[Total Detections]]-parameters!$D$4)/(parameters!$D$5-parameters!$D$4)</f>
        <v>0.01</v>
      </c>
      <c r="AB270">
        <f>IF(Table1[[#This Row],[Detections Utility (unclipped)]]&gt;1,1, IF(Table1[[#This Row],[Detections Utility (unclipped)]]&lt;0,0, Table1[[#This Row],[Detections Utility (unclipped)]]) )</f>
        <v>0.01</v>
      </c>
      <c r="AC270" s="29" t="s">
        <v>1144</v>
      </c>
      <c r="AD270" s="25" t="str" cm="1">
        <f t="array" ref="AD270">IF(SUMPRODUCT(--(NOT(ISERR(SEARCH({"Process","Command","Script","WMI","Module","Pipe","Service"},AC270)))))&gt;0,"1","0")</f>
        <v>0</v>
      </c>
      <c r="AE270" s="25">
        <f>IF(AD270="1",'TOP 10 TECHNIQUES'!C$15,0)</f>
        <v>0</v>
      </c>
      <c r="AF270" s="25" t="str" cm="1">
        <f t="array" ref="AF270">IF(SUMPRODUCT(--(NOT(ISERR(SEARCH({"Network","Firewall"},AC270)))))&gt;0,"1","0")</f>
        <v>0</v>
      </c>
      <c r="AG270" s="25">
        <f>IF(AF270="1",'TOP 10 TECHNIQUES'!C$16,0)</f>
        <v>0</v>
      </c>
      <c r="AH270" s="25" t="str" cm="1">
        <f t="array" ref="AH270">IF(SUMPRODUCT(--(NOT(ISERR(SEARCH({"File","Group","Logon","Schedule","User","Registry","Active","Application"},AC270)))))&gt;0,"1","0")</f>
        <v>1</v>
      </c>
      <c r="AI270" s="25">
        <f>IF(AH270="1",'TOP 10 TECHNIQUES'!C$17,0)</f>
        <v>0.13200000000000001</v>
      </c>
      <c r="AJ270" s="25" t="str" cm="1">
        <f t="array" ref="AJ270">IF(SUMPRODUCT(--(NOT(ISERR(SEARCH({"Cloud","Cluster","Container","Image","Instance","Pod","Snapshot","Volume"},AC270)))))&gt;0,"1","0")</f>
        <v>0</v>
      </c>
      <c r="AK270" s="25">
        <f>IF(AJ270="1",'TOP 10 TECHNIQUES'!C$18,0)</f>
        <v>0</v>
      </c>
      <c r="AL270" s="25" t="str" cm="1">
        <f t="array" ref="AL270">IF(SUMPRODUCT(--(NOT(ISERR(SEARCH({"Drive","Firmware","Host","Kernel"},AC270)))))&gt;0,"1","0")</f>
        <v>0</v>
      </c>
      <c r="AM270" s="25">
        <f>IF(AL270="1",'TOP 10 TECHNIQUES'!C$19,0)</f>
        <v>0</v>
      </c>
      <c r="AN270" s="60">
        <v>1</v>
      </c>
      <c r="AO270" s="51">
        <v>1</v>
      </c>
      <c r="AP270" s="25">
        <f>parameters!$J$21*Table1[[#This Row],[TAT Utility]]+parameters!$J$22*Table1[[#This Row],[Count Utility]]</f>
        <v>6.3520000000000007E-2</v>
      </c>
      <c r="AQ270" s="25">
        <f>(Table1[[#This Row],[Total Top Att&amp;ck Score ]]-parameters!$D$19)/(parameters!$D$20-parameters!$D$19)</f>
        <v>0.10062222222222227</v>
      </c>
      <c r="AR270" s="25">
        <f>IF(Table1[[#This Row],[TAT Utility (unclipped)]]&gt;1,1, IF(Table1[[#This Row],[TAT Utility (unclipped)]]&lt;0,0, Table1[[#This Row],[TAT Utility (unclipped)]]) )</f>
        <v>0.10062222222222227</v>
      </c>
      <c r="AS270" s="25">
        <f>(Table1[[#This Row],[Ransomware (Total '# of ATT&amp;CK Observations)]]-parameters!$D$21)/(parameters!$D$22-parameters!$D$21)</f>
        <v>4.7619047619047616E-2</v>
      </c>
      <c r="AT270" s="25">
        <f>IF(Table1[[#This Row],[Count Utility (unclipped)]]&gt;1,1, IF(Table1[[#This Row],[Count Utility (unclipped)]]&lt;0,0, Table1[[#This Row],[Count Utility (unclipped)]]) )</f>
        <v>4.7619047619047616E-2</v>
      </c>
      <c r="AU2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1" spans="1:47" ht="32" x14ac:dyDescent="0.2">
      <c r="A271" s="25">
        <f>parameters!$J$21*Table1[[#This Row],[TAT Utility]]+parameters!$J$22*Table1[[#This Row],[Count Utility]]</f>
        <v>7.481666666666667E-2</v>
      </c>
      <c r="B271" s="25">
        <f t="shared" si="4"/>
        <v>0.41483333333333333</v>
      </c>
      <c r="C271" s="25" t="s">
        <v>1145</v>
      </c>
      <c r="D271" s="25" t="s">
        <v>863</v>
      </c>
      <c r="E271" s="25" t="s">
        <v>89</v>
      </c>
      <c r="F271" s="51">
        <v>2</v>
      </c>
      <c r="G271" s="51">
        <v>1</v>
      </c>
      <c r="H271" s="25">
        <f>parameters!$J$10*Table1[[#This Row],[Before Utility]]+parameters!$J$11*Table1[[#This Row],[After Utility]]</f>
        <v>0.15000000000000002</v>
      </c>
      <c r="I271">
        <f>(Table1[[#This Row],[Num. TID Before]]-parameters!$D$8)/(parameters!$D$9-parameters!$D$8)</f>
        <v>0.2</v>
      </c>
      <c r="J271">
        <f>IF(Table1[[#This Row],[Before Utility (unclipped)]]&gt;1,1, IF(Table1[[#This Row],[Before Utility (unclipped)]]&lt;0,0, Table1[[#This Row],[Before Utility (unclipped)]]))</f>
        <v>0.2</v>
      </c>
      <c r="K271">
        <f>(Table1[[#This Row],[Num. TID After]]-parameters!$D$10)/(parameters!$D$11-parameters!$D$10)</f>
        <v>0.1</v>
      </c>
      <c r="L271">
        <f>IF(Table1[[#This Row],[After Utility (unclipped)]]&gt;1,1, IF(Table1[[#This Row],[After Utility (unclipped)]]&lt;0,0, Table1[[#This Row],[After Utility (unclipped)]]))</f>
        <v>0.1</v>
      </c>
      <c r="M271" s="25">
        <v>0</v>
      </c>
      <c r="N271" s="51">
        <v>0</v>
      </c>
      <c r="O271" s="51">
        <v>3</v>
      </c>
      <c r="P271" s="51">
        <v>4</v>
      </c>
      <c r="Q271" s="51">
        <v>1</v>
      </c>
      <c r="R271" s="52" t="s">
        <v>1146</v>
      </c>
      <c r="S271" s="51">
        <v>6</v>
      </c>
      <c r="T271" s="52" t="s">
        <v>415</v>
      </c>
      <c r="U271" s="51">
        <v>7</v>
      </c>
      <c r="V271" s="25">
        <f>parameters!$J$4*Table1[[#This Row],[Mitigations Utility]] + parameters!$J$5*Table1[[#This Row],[Detections Utility]]</f>
        <v>0.16190476190476191</v>
      </c>
      <c r="W271">
        <f>SUM(Table1[[#This Row],[Num. 800-53 (r5)]],Table1[[#This Row],[Num. CIS Controls]])</f>
        <v>13</v>
      </c>
      <c r="X271">
        <f>(Table1[[#This Row],[Total Mitigations]]-parameters!$D$2)/(parameters!$D$3-parameters!$D$2)</f>
        <v>0.23636363636363636</v>
      </c>
      <c r="Y271">
        <f>IF(Table1[[#This Row],[Mitigations Utility (unclipped)]]&gt;1,1, IF(Table1[[#This Row],[Mitigations Utility (unclipped)]]&lt;0,0, Table1[[#This Row],[Mitigations Utility (unclipped)]]) )</f>
        <v>0.23636363636363636</v>
      </c>
      <c r="Z271">
        <f>SUM(Table1[[#This Row],[Num. CAR]:[Num. Splunk]])</f>
        <v>8</v>
      </c>
      <c r="AA271">
        <f>(Table1[[#This Row],[Total Detections]]-parameters!$D$4)/(parameters!$D$5-parameters!$D$4)</f>
        <v>0.08</v>
      </c>
      <c r="AB271">
        <f>IF(Table1[[#This Row],[Detections Utility (unclipped)]]&gt;1,1, IF(Table1[[#This Row],[Detections Utility (unclipped)]]&lt;0,0, Table1[[#This Row],[Detections Utility (unclipped)]]) )</f>
        <v>0.08</v>
      </c>
      <c r="AC271" s="29" t="s">
        <v>1147</v>
      </c>
      <c r="AD271" s="25" t="str" cm="1">
        <f t="array" ref="AD271">IF(SUMPRODUCT(--(NOT(ISERR(SEARCH({"Process","Command","Script","WMI","Module","Pipe","Service"},AC271)))))&gt;0,"1","0")</f>
        <v>1</v>
      </c>
      <c r="AE271" s="25">
        <f>IF(AD271="1",'TOP 10 TECHNIQUES'!C$15,0)</f>
        <v>0.19800000000000001</v>
      </c>
      <c r="AF271" s="25" t="str" cm="1">
        <f t="array" ref="AF271">IF(SUMPRODUCT(--(NOT(ISERR(SEARCH({"Network","Firewall"},AC271)))))&gt;0,"1","0")</f>
        <v>0</v>
      </c>
      <c r="AG271" s="25">
        <f>IF(AF271="1",'TOP 10 TECHNIQUES'!C$16,0)</f>
        <v>0</v>
      </c>
      <c r="AH271" s="25" t="str" cm="1">
        <f t="array" ref="AH271">IF(SUMPRODUCT(--(NOT(ISERR(SEARCH({"File","Group","Logon","Schedule","User","Registry","Active","Application"},AC271)))))&gt;0,"1","0")</f>
        <v>1</v>
      </c>
      <c r="AI271" s="25">
        <f>IF(AH271="1",'TOP 10 TECHNIQUES'!C$17,0)</f>
        <v>0.13200000000000001</v>
      </c>
      <c r="AJ271" s="25" t="str" cm="1">
        <f t="array" ref="AJ271">IF(SUMPRODUCT(--(NOT(ISERR(SEARCH({"Cloud","Cluster","Container","Image","Instance","Pod","Snapshot","Volume"},AC271)))))&gt;0,"1","0")</f>
        <v>0</v>
      </c>
      <c r="AK271" s="25">
        <f>IF(AJ271="1",'TOP 10 TECHNIQUES'!C$18,0)</f>
        <v>0</v>
      </c>
      <c r="AL271" s="25" t="str" cm="1">
        <f t="array" ref="AL271">IF(SUMPRODUCT(--(NOT(ISERR(SEARCH({"Drive","Firmware","Host","Kernel"},AC271)))))&gt;0,"1","0")</f>
        <v>0</v>
      </c>
      <c r="AM271" s="25">
        <f>IF(AL271="1",'TOP 10 TECHNIQUES'!C$19,0)</f>
        <v>0</v>
      </c>
      <c r="AN271" s="52">
        <v>1</v>
      </c>
      <c r="AO271" s="51">
        <v>1</v>
      </c>
      <c r="AP271" s="25">
        <f>parameters!$J$21*Table1[[#This Row],[TAT Utility]]+parameters!$J$22*Table1[[#This Row],[Count Utility]]</f>
        <v>7.481666666666667E-2</v>
      </c>
      <c r="AQ271" s="25">
        <f>(Table1[[#This Row],[Total Top Att&amp;ck Score ]]-parameters!$D$19)/(parameters!$D$20-parameters!$D$19)</f>
        <v>0.13827777777777778</v>
      </c>
      <c r="AR271" s="25">
        <f>IF(Table1[[#This Row],[TAT Utility (unclipped)]]&gt;1,1, IF(Table1[[#This Row],[TAT Utility (unclipped)]]&lt;0,0, Table1[[#This Row],[TAT Utility (unclipped)]]) )</f>
        <v>0.13827777777777778</v>
      </c>
      <c r="AS271" s="25">
        <f>(Table1[[#This Row],[Ransomware (Total '# of ATT&amp;CK Observations)]]-parameters!$D$21)/(parameters!$D$22-parameters!$D$21)</f>
        <v>4.7619047619047616E-2</v>
      </c>
      <c r="AT271" s="25">
        <f>IF(Table1[[#This Row],[Count Utility (unclipped)]]&gt;1,1, IF(Table1[[#This Row],[Count Utility (unclipped)]]&lt;0,0, Table1[[#This Row],[Count Utility (unclipped)]]) )</f>
        <v>4.7619047619047616E-2</v>
      </c>
      <c r="AU2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2" spans="1:47" ht="48" x14ac:dyDescent="0.2">
      <c r="A272" s="25">
        <f>parameters!$J$21*Table1[[#This Row],[TAT Utility]]+parameters!$J$22*Table1[[#This Row],[Count Utility]]</f>
        <v>9.6314285714285713E-2</v>
      </c>
      <c r="B272" s="25">
        <f t="shared" si="4"/>
        <v>0.2964761904761905</v>
      </c>
      <c r="C272" s="25" t="s">
        <v>1148</v>
      </c>
      <c r="D272" s="25" t="s">
        <v>391</v>
      </c>
      <c r="E272" s="25" t="s">
        <v>1149</v>
      </c>
      <c r="F272" s="51">
        <v>1</v>
      </c>
      <c r="G272" s="51">
        <v>1</v>
      </c>
      <c r="H272" s="25">
        <f>parameters!$J$10*Table1[[#This Row],[Before Utility]]+parameters!$J$11*Table1[[#This Row],[After Utility]]</f>
        <v>0.1</v>
      </c>
      <c r="I272">
        <f>(Table1[[#This Row],[Num. TID Before]]-parameters!$D$8)/(parameters!$D$9-parameters!$D$8)</f>
        <v>0.1</v>
      </c>
      <c r="J272">
        <f>IF(Table1[[#This Row],[Before Utility (unclipped)]]&gt;1,1, IF(Table1[[#This Row],[Before Utility (unclipped)]]&lt;0,0, Table1[[#This Row],[Before Utility (unclipped)]]))</f>
        <v>0.1</v>
      </c>
      <c r="K272">
        <f>(Table1[[#This Row],[Num. TID After]]-parameters!$D$10)/(parameters!$D$11-parameters!$D$10)</f>
        <v>0.1</v>
      </c>
      <c r="L272">
        <f>IF(Table1[[#This Row],[After Utility (unclipped)]]&gt;1,1, IF(Table1[[#This Row],[After Utility (unclipped)]]&lt;0,0, Table1[[#This Row],[After Utility (unclipped)]]))</f>
        <v>0.1</v>
      </c>
      <c r="M272" s="25">
        <v>0</v>
      </c>
      <c r="N272" s="51">
        <v>0</v>
      </c>
      <c r="O272" s="51">
        <v>0</v>
      </c>
      <c r="P272" s="51">
        <v>0</v>
      </c>
      <c r="Q272" s="51">
        <v>0</v>
      </c>
      <c r="R272" s="52" t="s">
        <v>1150</v>
      </c>
      <c r="S272" s="51">
        <v>7</v>
      </c>
      <c r="T272" s="51" t="s">
        <v>1151</v>
      </c>
      <c r="U272" s="51">
        <v>10</v>
      </c>
      <c r="V272" s="25">
        <f>parameters!$J$4*Table1[[#This Row],[Mitigations Utility]] + parameters!$J$5*Table1[[#This Row],[Detections Utility]]</f>
        <v>0.16190476190476191</v>
      </c>
      <c r="W272">
        <f>SUM(Table1[[#This Row],[Num. 800-53 (r5)]],Table1[[#This Row],[Num. CIS Controls]])</f>
        <v>17</v>
      </c>
      <c r="X272">
        <f>(Table1[[#This Row],[Total Mitigations]]-parameters!$D$2)/(parameters!$D$3-parameters!$D$2)</f>
        <v>0.30909090909090908</v>
      </c>
      <c r="Y272">
        <f>IF(Table1[[#This Row],[Mitigations Utility (unclipped)]]&gt;1,1, IF(Table1[[#This Row],[Mitigations Utility (unclipped)]]&lt;0,0, Table1[[#This Row],[Mitigations Utility (unclipped)]]) )</f>
        <v>0.30909090909090908</v>
      </c>
      <c r="Z272">
        <f>SUM(Table1[[#This Row],[Num. CAR]:[Num. Splunk]])</f>
        <v>0</v>
      </c>
      <c r="AA272">
        <f>(Table1[[#This Row],[Total Detections]]-parameters!$D$4)/(parameters!$D$5-parameters!$D$4)</f>
        <v>0</v>
      </c>
      <c r="AB272">
        <f>IF(Table1[[#This Row],[Detections Utility (unclipped)]]&gt;1,1, IF(Table1[[#This Row],[Detections Utility (unclipped)]]&lt;0,0, Table1[[#This Row],[Detections Utility (unclipped)]]) )</f>
        <v>0</v>
      </c>
      <c r="AC272" s="29" t="s">
        <v>1152</v>
      </c>
      <c r="AD272" s="25" t="str" cm="1">
        <f t="array" ref="AD272">IF(SUMPRODUCT(--(NOT(ISERR(SEARCH({"Process","Command","Script","WMI","Module","Pipe","Service"},AC272)))))&gt;0,"1","0")</f>
        <v>0</v>
      </c>
      <c r="AE272" s="25">
        <f>IF(AD272="1",'TOP 10 TECHNIQUES'!C$15,0)</f>
        <v>0</v>
      </c>
      <c r="AF272" s="25" t="str" cm="1">
        <f t="array" ref="AF272">IF(SUMPRODUCT(--(NOT(ISERR(SEARCH({"Network","Firewall"},AC272)))))&gt;0,"1","0")</f>
        <v>1</v>
      </c>
      <c r="AG272" s="25">
        <f>IF(AF272="1",'TOP 10 TECHNIQUES'!C$16,0)</f>
        <v>0</v>
      </c>
      <c r="AH272" s="25" t="str" cm="1">
        <f t="array" ref="AH272">IF(SUMPRODUCT(--(NOT(ISERR(SEARCH({"File","Group","Logon","Schedule","User","Registry","Active","Application"},AC272)))))&gt;0,"1","0")</f>
        <v>1</v>
      </c>
      <c r="AI272" s="25">
        <f>IF(AH272="1",'TOP 10 TECHNIQUES'!C$17,0)</f>
        <v>0.13200000000000001</v>
      </c>
      <c r="AJ272" s="25" t="str" cm="1">
        <f t="array" ref="AJ272">IF(SUMPRODUCT(--(NOT(ISERR(SEARCH({"Cloud","Cluster","Container","Image","Instance","Pod","Snapshot","Volume"},AC272)))))&gt;0,"1","0")</f>
        <v>0</v>
      </c>
      <c r="AK272" s="25">
        <f>IF(AJ272="1",'TOP 10 TECHNIQUES'!C$18,0)</f>
        <v>0</v>
      </c>
      <c r="AL272" s="25" t="str" cm="1">
        <f t="array" ref="AL272">IF(SUMPRODUCT(--(NOT(ISERR(SEARCH({"Drive","Firmware","Host","Kernel"},AC272)))))&gt;0,"1","0")</f>
        <v>0</v>
      </c>
      <c r="AM272" s="25">
        <f>IF(AL272="1",'TOP 10 TECHNIQUES'!C$19,0)</f>
        <v>0</v>
      </c>
      <c r="AN272" s="52">
        <v>2</v>
      </c>
      <c r="AO272" s="51">
        <v>1</v>
      </c>
      <c r="AP272" s="25">
        <f>parameters!$J$21*Table1[[#This Row],[TAT Utility]]+parameters!$J$22*Table1[[#This Row],[Count Utility]]</f>
        <v>9.6314285714285713E-2</v>
      </c>
      <c r="AQ272" s="25">
        <f>(Table1[[#This Row],[Total Top Att&amp;ck Score ]]-parameters!$D$19)/(parameters!$D$20-parameters!$D$19)</f>
        <v>9.882539682539683E-2</v>
      </c>
      <c r="AR272" s="25">
        <f>IF(Table1[[#This Row],[TAT Utility (unclipped)]]&gt;1,1, IF(Table1[[#This Row],[TAT Utility (unclipped)]]&lt;0,0, Table1[[#This Row],[TAT Utility (unclipped)]]) )</f>
        <v>9.882539682539683E-2</v>
      </c>
      <c r="AS272" s="25">
        <f>(Table1[[#This Row],[Ransomware (Total '# of ATT&amp;CK Observations)]]-parameters!$D$21)/(parameters!$D$22-parameters!$D$21)</f>
        <v>9.5238095238095233E-2</v>
      </c>
      <c r="AT272" s="25">
        <f>IF(Table1[[#This Row],[Count Utility (unclipped)]]&gt;1,1, IF(Table1[[#This Row],[Count Utility (unclipped)]]&lt;0,0, Table1[[#This Row],[Count Utility (unclipped)]]) )</f>
        <v>9.5238095238095233E-2</v>
      </c>
      <c r="AU2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3" spans="1:47" ht="48" x14ac:dyDescent="0.2">
      <c r="A273" s="25">
        <f>parameters!$J$21*Table1[[#This Row],[TAT Utility]]+parameters!$J$22*Table1[[#This Row],[Count Utility]]</f>
        <v>2.9647619047619048E-2</v>
      </c>
      <c r="B273" s="25">
        <f t="shared" si="4"/>
        <v>0.2964761904761905</v>
      </c>
      <c r="C273" s="25" t="s">
        <v>1153</v>
      </c>
      <c r="D273" s="25" t="s">
        <v>241</v>
      </c>
      <c r="E273" s="25" t="s">
        <v>1154</v>
      </c>
      <c r="F273" s="51">
        <v>1</v>
      </c>
      <c r="G273" s="51">
        <v>1</v>
      </c>
      <c r="H273" s="25">
        <f>parameters!$J$10*Table1[[#This Row],[Before Utility]]+parameters!$J$11*Table1[[#This Row],[After Utility]]</f>
        <v>0.1</v>
      </c>
      <c r="I273">
        <f>(Table1[[#This Row],[Num. TID Before]]-parameters!$D$8)/(parameters!$D$9-parameters!$D$8)</f>
        <v>0.1</v>
      </c>
      <c r="J273">
        <f>IF(Table1[[#This Row],[Before Utility (unclipped)]]&gt;1,1, IF(Table1[[#This Row],[Before Utility (unclipped)]]&lt;0,0, Table1[[#This Row],[Before Utility (unclipped)]]))</f>
        <v>0.1</v>
      </c>
      <c r="K273">
        <f>(Table1[[#This Row],[Num. TID After]]-parameters!$D$10)/(parameters!$D$11-parameters!$D$10)</f>
        <v>0.1</v>
      </c>
      <c r="L273">
        <f>IF(Table1[[#This Row],[After Utility (unclipped)]]&gt;1,1, IF(Table1[[#This Row],[After Utility (unclipped)]]&lt;0,0, Table1[[#This Row],[After Utility (unclipped)]]))</f>
        <v>0.1</v>
      </c>
      <c r="M273" s="25">
        <v>0</v>
      </c>
      <c r="N273" s="51">
        <v>0</v>
      </c>
      <c r="O273" s="51">
        <v>0</v>
      </c>
      <c r="P273" s="51">
        <v>0</v>
      </c>
      <c r="Q273" s="51">
        <v>0</v>
      </c>
      <c r="R273" s="52" t="s">
        <v>156</v>
      </c>
      <c r="S273" s="51">
        <v>2</v>
      </c>
      <c r="T273" s="51" t="s">
        <v>242</v>
      </c>
      <c r="U273" s="51">
        <v>15</v>
      </c>
      <c r="V273" s="25">
        <f>parameters!$J$4*Table1[[#This Row],[Mitigations Utility]] + parameters!$J$5*Table1[[#This Row],[Detections Utility]]</f>
        <v>0.16190476190476191</v>
      </c>
      <c r="W273">
        <f>SUM(Table1[[#This Row],[Num. 800-53 (r5)]],Table1[[#This Row],[Num. CIS Controls]])</f>
        <v>17</v>
      </c>
      <c r="X273">
        <f>(Table1[[#This Row],[Total Mitigations]]-parameters!$D$2)/(parameters!$D$3-parameters!$D$2)</f>
        <v>0.30909090909090908</v>
      </c>
      <c r="Y273">
        <f>IF(Table1[[#This Row],[Mitigations Utility (unclipped)]]&gt;1,1, IF(Table1[[#This Row],[Mitigations Utility (unclipped)]]&lt;0,0, Table1[[#This Row],[Mitigations Utility (unclipped)]]) )</f>
        <v>0.30909090909090908</v>
      </c>
      <c r="Z273">
        <f>SUM(Table1[[#This Row],[Num. CAR]:[Num. Splunk]])</f>
        <v>0</v>
      </c>
      <c r="AA273">
        <f>(Table1[[#This Row],[Total Detections]]-parameters!$D$4)/(parameters!$D$5-parameters!$D$4)</f>
        <v>0</v>
      </c>
      <c r="AB273">
        <f>IF(Table1[[#This Row],[Detections Utility (unclipped)]]&gt;1,1, IF(Table1[[#This Row],[Detections Utility (unclipped)]]&lt;0,0, Table1[[#This Row],[Detections Utility (unclipped)]]) )</f>
        <v>0</v>
      </c>
      <c r="AC273" s="29" t="s">
        <v>442</v>
      </c>
      <c r="AD273" s="25" t="str" cm="1">
        <f t="array" ref="AD273">IF(SUMPRODUCT(--(NOT(ISERR(SEARCH({"Process","Command","Script","WMI","Module","Pipe","Service"},AC273)))))&gt;0,"1","0")</f>
        <v>0</v>
      </c>
      <c r="AE273" s="25">
        <f>IF(AD273="1",'TOP 10 TECHNIQUES'!C$15,0)</f>
        <v>0</v>
      </c>
      <c r="AF273" s="25" t="str" cm="1">
        <f t="array" ref="AF273">IF(SUMPRODUCT(--(NOT(ISERR(SEARCH({"Network","Firewall"},AC273)))))&gt;0,"1","0")</f>
        <v>0</v>
      </c>
      <c r="AG273" s="25">
        <f>IF(AF273="1",'TOP 10 TECHNIQUES'!C$16,0)</f>
        <v>0</v>
      </c>
      <c r="AH273" s="25" t="str" cm="1">
        <f t="array" ref="AH273">IF(SUMPRODUCT(--(NOT(ISERR(SEARCH({"File","Group","Logon","Schedule","User","Registry","Active","Application"},AC273)))))&gt;0,"1","0")</f>
        <v>1</v>
      </c>
      <c r="AI273" s="25">
        <f>IF(AH273="1",'TOP 10 TECHNIQUES'!C$17,0)</f>
        <v>0.13200000000000001</v>
      </c>
      <c r="AJ273" s="25" t="str" cm="1">
        <f t="array" ref="AJ273">IF(SUMPRODUCT(--(NOT(ISERR(SEARCH({"Cloud","Cluster","Container","Image","Instance","Pod","Snapshot","Volume"},AC273)))))&gt;0,"1","0")</f>
        <v>0</v>
      </c>
      <c r="AK273" s="25">
        <f>IF(AJ273="1",'TOP 10 TECHNIQUES'!C$18,0)</f>
        <v>0</v>
      </c>
      <c r="AL273" s="25" t="str" cm="1">
        <f t="array" ref="AL273">IF(SUMPRODUCT(--(NOT(ISERR(SEARCH({"Drive","Firmware","Host","Kernel"},AC273)))))&gt;0,"1","0")</f>
        <v>0</v>
      </c>
      <c r="AM273" s="25">
        <f>IF(AL273="1",'TOP 10 TECHNIQUES'!C$19,0)</f>
        <v>0</v>
      </c>
      <c r="AN273" s="52">
        <v>0</v>
      </c>
      <c r="AO273" s="51">
        <v>0</v>
      </c>
      <c r="AP273" s="25">
        <f>parameters!$J$21*Table1[[#This Row],[TAT Utility]]+parameters!$J$22*Table1[[#This Row],[Count Utility]]</f>
        <v>2.9647619047619048E-2</v>
      </c>
      <c r="AQ273" s="25">
        <f>(Table1[[#This Row],[Total Top Att&amp;ck Score ]]-parameters!$D$19)/(parameters!$D$20-parameters!$D$19)</f>
        <v>9.882539682539683E-2</v>
      </c>
      <c r="AR273" s="25">
        <f>IF(Table1[[#This Row],[TAT Utility (unclipped)]]&gt;1,1, IF(Table1[[#This Row],[TAT Utility (unclipped)]]&lt;0,0, Table1[[#This Row],[TAT Utility (unclipped)]]) )</f>
        <v>9.882539682539683E-2</v>
      </c>
      <c r="AS273" s="25">
        <f>(Table1[[#This Row],[Ransomware (Total '# of ATT&amp;CK Observations)]]-parameters!$D$21)/(parameters!$D$22-parameters!$D$21)</f>
        <v>0</v>
      </c>
      <c r="AT273" s="25">
        <f>IF(Table1[[#This Row],[Count Utility (unclipped)]]&gt;1,1, IF(Table1[[#This Row],[Count Utility (unclipped)]]&lt;0,0, Table1[[#This Row],[Count Utility (unclipped)]]) )</f>
        <v>0</v>
      </c>
      <c r="AU2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4" spans="1:47" x14ac:dyDescent="0.2">
      <c r="A274" s="25">
        <f>parameters!$J$21*Table1[[#This Row],[TAT Utility]]+parameters!$J$22*Table1[[#This Row],[Count Utility]]</f>
        <v>3.1376190476190474E-2</v>
      </c>
      <c r="B274" s="25">
        <f t="shared" si="4"/>
        <v>0.31376190476190474</v>
      </c>
      <c r="C274" s="25" t="s">
        <v>1155</v>
      </c>
      <c r="D274" s="25" t="s">
        <v>129</v>
      </c>
      <c r="E274" s="25" t="s">
        <v>1156</v>
      </c>
      <c r="F274" s="51">
        <v>1</v>
      </c>
      <c r="G274" s="51">
        <v>1</v>
      </c>
      <c r="H274" s="25">
        <f>parameters!$J$10*Table1[[#This Row],[Before Utility]]+parameters!$J$11*Table1[[#This Row],[After Utility]]</f>
        <v>0.1</v>
      </c>
      <c r="I274">
        <f>(Table1[[#This Row],[Num. TID Before]]-parameters!$D$8)/(parameters!$D$9-parameters!$D$8)</f>
        <v>0.1</v>
      </c>
      <c r="J274">
        <f>IF(Table1[[#This Row],[Before Utility (unclipped)]]&gt;1,1, IF(Table1[[#This Row],[Before Utility (unclipped)]]&lt;0,0, Table1[[#This Row],[Before Utility (unclipped)]]))</f>
        <v>0.1</v>
      </c>
      <c r="K274">
        <f>(Table1[[#This Row],[Num. TID After]]-parameters!$D$10)/(parameters!$D$11-parameters!$D$10)</f>
        <v>0.1</v>
      </c>
      <c r="L274">
        <f>IF(Table1[[#This Row],[After Utility (unclipped)]]&gt;1,1, IF(Table1[[#This Row],[After Utility (unclipped)]]&lt;0,0, Table1[[#This Row],[After Utility (unclipped)]]))</f>
        <v>0.1</v>
      </c>
      <c r="M274" s="25">
        <v>0</v>
      </c>
      <c r="N274" s="51">
        <v>0</v>
      </c>
      <c r="O274" s="51">
        <v>0</v>
      </c>
      <c r="P274" s="51">
        <v>0</v>
      </c>
      <c r="Q274" s="51">
        <v>0</v>
      </c>
      <c r="R274" s="52" t="s">
        <v>1157</v>
      </c>
      <c r="S274" s="51">
        <v>4</v>
      </c>
      <c r="T274" s="52" t="s">
        <v>1158</v>
      </c>
      <c r="U274" s="51">
        <v>13</v>
      </c>
      <c r="V274" s="25">
        <f>parameters!$J$4*Table1[[#This Row],[Mitigations Utility]] + parameters!$J$5*Table1[[#This Row],[Detections Utility]]</f>
        <v>0.16190476190476191</v>
      </c>
      <c r="W274">
        <f>SUM(Table1[[#This Row],[Num. 800-53 (r5)]],Table1[[#This Row],[Num. CIS Controls]])</f>
        <v>17</v>
      </c>
      <c r="X274">
        <f>(Table1[[#This Row],[Total Mitigations]]-parameters!$D$2)/(parameters!$D$3-parameters!$D$2)</f>
        <v>0.30909090909090908</v>
      </c>
      <c r="Y274">
        <f>IF(Table1[[#This Row],[Mitigations Utility (unclipped)]]&gt;1,1, IF(Table1[[#This Row],[Mitigations Utility (unclipped)]]&lt;0,0, Table1[[#This Row],[Mitigations Utility (unclipped)]]) )</f>
        <v>0.30909090909090908</v>
      </c>
      <c r="Z274">
        <f>SUM(Table1[[#This Row],[Num. CAR]:[Num. Splunk]])</f>
        <v>0</v>
      </c>
      <c r="AA274">
        <f>(Table1[[#This Row],[Total Detections]]-parameters!$D$4)/(parameters!$D$5-parameters!$D$4)</f>
        <v>0</v>
      </c>
      <c r="AB274">
        <f>IF(Table1[[#This Row],[Detections Utility (unclipped)]]&gt;1,1, IF(Table1[[#This Row],[Detections Utility (unclipped)]]&lt;0,0, Table1[[#This Row],[Detections Utility (unclipped)]]) )</f>
        <v>0</v>
      </c>
      <c r="AC274" s="29" t="s">
        <v>1159</v>
      </c>
      <c r="AD274" s="25" t="str" cm="1">
        <f t="array" ref="AD274">IF(SUMPRODUCT(--(NOT(ISERR(SEARCH({"Process","Command","Script","WMI","Module","Pipe","Service"},AC274)))))&gt;0,"1","0")</f>
        <v>0</v>
      </c>
      <c r="AE274" s="25">
        <f>IF(AD274="1",'TOP 10 TECHNIQUES'!C$15,0)</f>
        <v>0</v>
      </c>
      <c r="AF274" s="25" t="str" cm="1">
        <f t="array" ref="AF274">IF(SUMPRODUCT(--(NOT(ISERR(SEARCH({"Network","Firewall"},AC274)))))&gt;0,"1","0")</f>
        <v>0</v>
      </c>
      <c r="AG274" s="25">
        <f>IF(AF274="1",'TOP 10 TECHNIQUES'!C$16,0)</f>
        <v>0</v>
      </c>
      <c r="AH274" s="25" t="str" cm="1">
        <f t="array" ref="AH274">IF(SUMPRODUCT(--(NOT(ISERR(SEARCH({"File","Group","Logon","Schedule","User","Registry","Active","Application"},AC274)))))&gt;0,"1","0")</f>
        <v>0</v>
      </c>
      <c r="AI274" s="25">
        <f>IF(AH274="1",'TOP 10 TECHNIQUES'!C$17,0)</f>
        <v>0</v>
      </c>
      <c r="AJ274" s="25" t="str" cm="1">
        <f t="array" ref="AJ274">IF(SUMPRODUCT(--(NOT(ISERR(SEARCH({"Cloud","Cluster","Container","Image","Instance","Pod","Snapshot","Volume"},AC274)))))&gt;0,"1","0")</f>
        <v>1</v>
      </c>
      <c r="AK274" s="25">
        <f>IF(AJ274="1",'TOP 10 TECHNIQUES'!C$18,0)</f>
        <v>0.19800000000000001</v>
      </c>
      <c r="AL274" s="25" t="str" cm="1">
        <f t="array" ref="AL274">IF(SUMPRODUCT(--(NOT(ISERR(SEARCH({"Drive","Firmware","Host","Kernel"},AC274)))))&gt;0,"1","0")</f>
        <v>0</v>
      </c>
      <c r="AM274" s="25">
        <f>IF(AL274="1",'TOP 10 TECHNIQUES'!C$19,0)</f>
        <v>0</v>
      </c>
      <c r="AN274" s="60">
        <v>0</v>
      </c>
      <c r="AO274" s="51">
        <v>0</v>
      </c>
      <c r="AP274" s="25">
        <f>parameters!$J$21*Table1[[#This Row],[TAT Utility]]+parameters!$J$22*Table1[[#This Row],[Count Utility]]</f>
        <v>3.1376190476190474E-2</v>
      </c>
      <c r="AQ274" s="25">
        <f>(Table1[[#This Row],[Total Top Att&amp;ck Score ]]-parameters!$D$19)/(parameters!$D$20-parameters!$D$19)</f>
        <v>0.10458730158730158</v>
      </c>
      <c r="AR274" s="25">
        <f>IF(Table1[[#This Row],[TAT Utility (unclipped)]]&gt;1,1, IF(Table1[[#This Row],[TAT Utility (unclipped)]]&lt;0,0, Table1[[#This Row],[TAT Utility (unclipped)]]) )</f>
        <v>0.10458730158730158</v>
      </c>
      <c r="AS274" s="25">
        <f>(Table1[[#This Row],[Ransomware (Total '# of ATT&amp;CK Observations)]]-parameters!$D$21)/(parameters!$D$22-parameters!$D$21)</f>
        <v>0</v>
      </c>
      <c r="AT274" s="25">
        <f>IF(Table1[[#This Row],[Count Utility (unclipped)]]&gt;1,1, IF(Table1[[#This Row],[Count Utility (unclipped)]]&lt;0,0, Table1[[#This Row],[Count Utility (unclipped)]]) )</f>
        <v>0</v>
      </c>
      <c r="AU2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5" spans="1:47" ht="32" x14ac:dyDescent="0.2">
      <c r="A275" s="25">
        <f>parameters!$J$21*Table1[[#This Row],[TAT Utility]]+parameters!$J$22*Table1[[#This Row],[Count Utility]]</f>
        <v>3.1376190476190474E-2</v>
      </c>
      <c r="B275" s="25">
        <f t="shared" si="4"/>
        <v>0.31376190476190474</v>
      </c>
      <c r="C275" s="25" t="s">
        <v>1160</v>
      </c>
      <c r="D275" s="25" t="s">
        <v>109</v>
      </c>
      <c r="E275" s="25" t="s">
        <v>1161</v>
      </c>
      <c r="F275" s="51">
        <v>1</v>
      </c>
      <c r="G275" s="51">
        <v>1</v>
      </c>
      <c r="H275" s="25">
        <f>parameters!$J$10*Table1[[#This Row],[Before Utility]]+parameters!$J$11*Table1[[#This Row],[After Utility]]</f>
        <v>0.1</v>
      </c>
      <c r="I275">
        <f>(Table1[[#This Row],[Num. TID Before]]-parameters!$D$8)/(parameters!$D$9-parameters!$D$8)</f>
        <v>0.1</v>
      </c>
      <c r="J275">
        <f>IF(Table1[[#This Row],[Before Utility (unclipped)]]&gt;1,1, IF(Table1[[#This Row],[Before Utility (unclipped)]]&lt;0,0, Table1[[#This Row],[Before Utility (unclipped)]]))</f>
        <v>0.1</v>
      </c>
      <c r="K275">
        <f>(Table1[[#This Row],[Num. TID After]]-parameters!$D$10)/(parameters!$D$11-parameters!$D$10)</f>
        <v>0.1</v>
      </c>
      <c r="L275">
        <f>IF(Table1[[#This Row],[After Utility (unclipped)]]&gt;1,1, IF(Table1[[#This Row],[After Utility (unclipped)]]&lt;0,0, Table1[[#This Row],[After Utility (unclipped)]]))</f>
        <v>0.1</v>
      </c>
      <c r="M275" s="25">
        <v>0</v>
      </c>
      <c r="N275" s="51">
        <v>0</v>
      </c>
      <c r="O275" s="51">
        <v>0</v>
      </c>
      <c r="P275" s="51">
        <v>0</v>
      </c>
      <c r="Q275" s="51">
        <v>0</v>
      </c>
      <c r="R275" s="52" t="s">
        <v>100</v>
      </c>
      <c r="S275" s="51">
        <v>8</v>
      </c>
      <c r="T275" s="51" t="s">
        <v>1162</v>
      </c>
      <c r="U275" s="51">
        <v>9</v>
      </c>
      <c r="V275" s="25">
        <f>parameters!$J$4*Table1[[#This Row],[Mitigations Utility]] + parameters!$J$5*Table1[[#This Row],[Detections Utility]]</f>
        <v>0.16190476190476191</v>
      </c>
      <c r="W275">
        <f>SUM(Table1[[#This Row],[Num. 800-53 (r5)]],Table1[[#This Row],[Num. CIS Controls]])</f>
        <v>17</v>
      </c>
      <c r="X275">
        <f>(Table1[[#This Row],[Total Mitigations]]-parameters!$D$2)/(parameters!$D$3-parameters!$D$2)</f>
        <v>0.30909090909090908</v>
      </c>
      <c r="Y275">
        <f>IF(Table1[[#This Row],[Mitigations Utility (unclipped)]]&gt;1,1, IF(Table1[[#This Row],[Mitigations Utility (unclipped)]]&lt;0,0, Table1[[#This Row],[Mitigations Utility (unclipped)]]) )</f>
        <v>0.30909090909090908</v>
      </c>
      <c r="Z275">
        <f>SUM(Table1[[#This Row],[Num. CAR]:[Num. Splunk]])</f>
        <v>0</v>
      </c>
      <c r="AA275">
        <f>(Table1[[#This Row],[Total Detections]]-parameters!$D$4)/(parameters!$D$5-parameters!$D$4)</f>
        <v>0</v>
      </c>
      <c r="AB275">
        <f>IF(Table1[[#This Row],[Detections Utility (unclipped)]]&gt;1,1, IF(Table1[[#This Row],[Detections Utility (unclipped)]]&lt;0,0, Table1[[#This Row],[Detections Utility (unclipped)]]) )</f>
        <v>0</v>
      </c>
      <c r="AC275" s="29" t="s">
        <v>117</v>
      </c>
      <c r="AD275" s="25" t="str" cm="1">
        <f t="array" ref="AD275">IF(SUMPRODUCT(--(NOT(ISERR(SEARCH({"Process","Command","Script","WMI","Module","Pipe","Service"},AC275)))))&gt;0,"1","0")</f>
        <v>1</v>
      </c>
      <c r="AE275" s="25">
        <f>IF(AD275="1",'TOP 10 TECHNIQUES'!C$15,0)</f>
        <v>0.19800000000000001</v>
      </c>
      <c r="AF275" s="25" t="str" cm="1">
        <f t="array" ref="AF275">IF(SUMPRODUCT(--(NOT(ISERR(SEARCH({"Network","Firewall"},AC275)))))&gt;0,"1","0")</f>
        <v>0</v>
      </c>
      <c r="AG275" s="25">
        <f>IF(AF275="1",'TOP 10 TECHNIQUES'!C$16,0)</f>
        <v>0</v>
      </c>
      <c r="AH275" s="25" t="str" cm="1">
        <f t="array" ref="AH275">IF(SUMPRODUCT(--(NOT(ISERR(SEARCH({"File","Group","Logon","Schedule","User","Registry","Active","Application"},AC275)))))&gt;0,"1","0")</f>
        <v>0</v>
      </c>
      <c r="AI275" s="25">
        <f>IF(AH275="1",'TOP 10 TECHNIQUES'!C$17,0)</f>
        <v>0</v>
      </c>
      <c r="AJ275" s="25" t="str" cm="1">
        <f t="array" ref="AJ275">IF(SUMPRODUCT(--(NOT(ISERR(SEARCH({"Cloud","Cluster","Container","Image","Instance","Pod","Snapshot","Volume"},AC275)))))&gt;0,"1","0")</f>
        <v>0</v>
      </c>
      <c r="AK275" s="25">
        <f>IF(AJ275="1",'TOP 10 TECHNIQUES'!C$18,0)</f>
        <v>0</v>
      </c>
      <c r="AL275" s="25" t="str" cm="1">
        <f t="array" ref="AL275">IF(SUMPRODUCT(--(NOT(ISERR(SEARCH({"Drive","Firmware","Host","Kernel"},AC275)))))&gt;0,"1","0")</f>
        <v>0</v>
      </c>
      <c r="AM275" s="25">
        <f>IF(AL275="1",'TOP 10 TECHNIQUES'!C$19,0)</f>
        <v>0</v>
      </c>
      <c r="AN275" s="58">
        <v>0</v>
      </c>
      <c r="AO275" s="51">
        <v>0</v>
      </c>
      <c r="AP275" s="25">
        <f>parameters!$J$21*Table1[[#This Row],[TAT Utility]]+parameters!$J$22*Table1[[#This Row],[Count Utility]]</f>
        <v>3.1376190476190474E-2</v>
      </c>
      <c r="AQ275" s="25">
        <f>(Table1[[#This Row],[Total Top Att&amp;ck Score ]]-parameters!$D$19)/(parameters!$D$20-parameters!$D$19)</f>
        <v>0.10458730158730158</v>
      </c>
      <c r="AR275" s="25">
        <f>IF(Table1[[#This Row],[TAT Utility (unclipped)]]&gt;1,1, IF(Table1[[#This Row],[TAT Utility (unclipped)]]&lt;0,0, Table1[[#This Row],[TAT Utility (unclipped)]]) )</f>
        <v>0.10458730158730158</v>
      </c>
      <c r="AS275" s="25">
        <f>(Table1[[#This Row],[Ransomware (Total '# of ATT&amp;CK Observations)]]-parameters!$D$21)/(parameters!$D$22-parameters!$D$21)</f>
        <v>0</v>
      </c>
      <c r="AT275" s="25">
        <f>IF(Table1[[#This Row],[Count Utility (unclipped)]]&gt;1,1, IF(Table1[[#This Row],[Count Utility (unclipped)]]&lt;0,0, Table1[[#This Row],[Count Utility (unclipped)]]) )</f>
        <v>0</v>
      </c>
      <c r="AU2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6" spans="1:47" x14ac:dyDescent="0.2">
      <c r="A276" s="25">
        <f>parameters!$J$21*Table1[[#This Row],[TAT Utility]]+parameters!$J$22*Table1[[#This Row],[Count Utility]]</f>
        <v>6.47095238095238E-2</v>
      </c>
      <c r="B276" s="25">
        <f t="shared" si="4"/>
        <v>0.31376190476190469</v>
      </c>
      <c r="C276" s="25" t="s">
        <v>1163</v>
      </c>
      <c r="D276" s="25" t="s">
        <v>94</v>
      </c>
      <c r="E276" s="25" t="s">
        <v>1164</v>
      </c>
      <c r="F276" s="51">
        <v>1</v>
      </c>
      <c r="G276" s="51">
        <v>1</v>
      </c>
      <c r="H276" s="25">
        <f>parameters!$J$10*Table1[[#This Row],[Before Utility]]+parameters!$J$11*Table1[[#This Row],[After Utility]]</f>
        <v>0.1</v>
      </c>
      <c r="I276">
        <f>(Table1[[#This Row],[Num. TID Before]]-parameters!$D$8)/(parameters!$D$9-parameters!$D$8)</f>
        <v>0.1</v>
      </c>
      <c r="J276">
        <f>IF(Table1[[#This Row],[Before Utility (unclipped)]]&gt;1,1, IF(Table1[[#This Row],[Before Utility (unclipped)]]&lt;0,0, Table1[[#This Row],[Before Utility (unclipped)]]))</f>
        <v>0.1</v>
      </c>
      <c r="K276">
        <f>(Table1[[#This Row],[Num. TID After]]-parameters!$D$10)/(parameters!$D$11-parameters!$D$10)</f>
        <v>0.1</v>
      </c>
      <c r="L276">
        <f>IF(Table1[[#This Row],[After Utility (unclipped)]]&gt;1,1, IF(Table1[[#This Row],[After Utility (unclipped)]]&lt;0,0, Table1[[#This Row],[After Utility (unclipped)]]))</f>
        <v>0.1</v>
      </c>
      <c r="M276" s="25">
        <v>0</v>
      </c>
      <c r="N276" s="51">
        <v>2</v>
      </c>
      <c r="O276" s="51">
        <v>17</v>
      </c>
      <c r="P276" s="51">
        <v>2</v>
      </c>
      <c r="Q276" s="51">
        <v>3</v>
      </c>
      <c r="R276" s="52">
        <v>10.5</v>
      </c>
      <c r="S276" s="51">
        <v>1</v>
      </c>
      <c r="T276" s="52" t="s">
        <v>813</v>
      </c>
      <c r="U276" s="51">
        <v>4</v>
      </c>
      <c r="V276" s="25">
        <f>parameters!$J$4*Table1[[#This Row],[Mitigations Utility]] + parameters!$J$5*Table1[[#This Row],[Detections Utility]]</f>
        <v>0.16190476190476188</v>
      </c>
      <c r="W276">
        <f>SUM(Table1[[#This Row],[Num. 800-53 (r5)]],Table1[[#This Row],[Num. CIS Controls]])</f>
        <v>5</v>
      </c>
      <c r="X276">
        <f>(Table1[[#This Row],[Total Mitigations]]-parameters!$D$2)/(parameters!$D$3-parameters!$D$2)</f>
        <v>9.0909090909090912E-2</v>
      </c>
      <c r="Y276">
        <f>IF(Table1[[#This Row],[Mitigations Utility (unclipped)]]&gt;1,1, IF(Table1[[#This Row],[Mitigations Utility (unclipped)]]&lt;0,0, Table1[[#This Row],[Mitigations Utility (unclipped)]]) )</f>
        <v>9.0909090909090912E-2</v>
      </c>
      <c r="Z276">
        <f>SUM(Table1[[#This Row],[Num. CAR]:[Num. Splunk]])</f>
        <v>24</v>
      </c>
      <c r="AA276">
        <f>(Table1[[#This Row],[Total Detections]]-parameters!$D$4)/(parameters!$D$5-parameters!$D$4)</f>
        <v>0.24</v>
      </c>
      <c r="AB276">
        <f>IF(Table1[[#This Row],[Detections Utility (unclipped)]]&gt;1,1, IF(Table1[[#This Row],[Detections Utility (unclipped)]]&lt;0,0, Table1[[#This Row],[Detections Utility (unclipped)]]) )</f>
        <v>0.24</v>
      </c>
      <c r="AC276" s="29" t="s">
        <v>97</v>
      </c>
      <c r="AD276" s="25" t="str" cm="1">
        <f t="array" ref="AD276">IF(SUMPRODUCT(--(NOT(ISERR(SEARCH({"Process","Command","Script","WMI","Module","Pipe","Service"},AC276)))))&gt;0,"1","0")</f>
        <v>1</v>
      </c>
      <c r="AE276" s="25">
        <f>IF(AD276="1",'TOP 10 TECHNIQUES'!C$15,0)</f>
        <v>0.19800000000000001</v>
      </c>
      <c r="AF276" s="25" t="str" cm="1">
        <f t="array" ref="AF276">IF(SUMPRODUCT(--(NOT(ISERR(SEARCH({"Network","Firewall"},AC276)))))&gt;0,"1","0")</f>
        <v>0</v>
      </c>
      <c r="AG276" s="25">
        <f>IF(AF276="1",'TOP 10 TECHNIQUES'!C$16,0)</f>
        <v>0</v>
      </c>
      <c r="AH276" s="25" t="str" cm="1">
        <f t="array" ref="AH276">IF(SUMPRODUCT(--(NOT(ISERR(SEARCH({"File","Group","Logon","Schedule","User","Registry","Active","Application"},AC276)))))&gt;0,"1","0")</f>
        <v>0</v>
      </c>
      <c r="AI276" s="25">
        <f>IF(AH276="1",'TOP 10 TECHNIQUES'!C$17,0)</f>
        <v>0</v>
      </c>
      <c r="AJ276" s="25" t="str" cm="1">
        <f t="array" ref="AJ276">IF(SUMPRODUCT(--(NOT(ISERR(SEARCH({"Cloud","Cluster","Container","Image","Instance","Pod","Snapshot","Volume"},AC276)))))&gt;0,"1","0")</f>
        <v>0</v>
      </c>
      <c r="AK276" s="25">
        <f>IF(AJ276="1",'TOP 10 TECHNIQUES'!C$18,0)</f>
        <v>0</v>
      </c>
      <c r="AL276" s="25" t="str" cm="1">
        <f t="array" ref="AL276">IF(SUMPRODUCT(--(NOT(ISERR(SEARCH({"Drive","Firmware","Host","Kernel"},AC276)))))&gt;0,"1","0")</f>
        <v>0</v>
      </c>
      <c r="AM276" s="25">
        <f>IF(AL276="1",'TOP 10 TECHNIQUES'!C$19,0)</f>
        <v>0</v>
      </c>
      <c r="AN276" s="52">
        <v>1</v>
      </c>
      <c r="AO276" s="51">
        <v>1</v>
      </c>
      <c r="AP276" s="25">
        <f>parameters!$J$21*Table1[[#This Row],[TAT Utility]]+parameters!$J$22*Table1[[#This Row],[Count Utility]]</f>
        <v>6.47095238095238E-2</v>
      </c>
      <c r="AQ276" s="25">
        <f>(Table1[[#This Row],[Total Top Att&amp;ck Score ]]-parameters!$D$19)/(parameters!$D$20-parameters!$D$19)</f>
        <v>0.10458730158730156</v>
      </c>
      <c r="AR276" s="25">
        <f>IF(Table1[[#This Row],[TAT Utility (unclipped)]]&gt;1,1, IF(Table1[[#This Row],[TAT Utility (unclipped)]]&lt;0,0, Table1[[#This Row],[TAT Utility (unclipped)]]) )</f>
        <v>0.10458730158730156</v>
      </c>
      <c r="AS276" s="25">
        <f>(Table1[[#This Row],[Ransomware (Total '# of ATT&amp;CK Observations)]]-parameters!$D$21)/(parameters!$D$22-parameters!$D$21)</f>
        <v>4.7619047619047616E-2</v>
      </c>
      <c r="AT276" s="25">
        <f>IF(Table1[[#This Row],[Count Utility (unclipped)]]&gt;1,1, IF(Table1[[#This Row],[Count Utility (unclipped)]]&lt;0,0, Table1[[#This Row],[Count Utility (unclipped)]]) )</f>
        <v>4.7619047619047616E-2</v>
      </c>
      <c r="AU2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7" spans="1:47" x14ac:dyDescent="0.2">
      <c r="A277" s="25">
        <f>parameters!$J$21*Table1[[#This Row],[TAT Utility]]+parameters!$J$22*Table1[[#This Row],[Count Utility]]</f>
        <v>2.6190476190476184E-2</v>
      </c>
      <c r="B277" s="25">
        <f t="shared" si="4"/>
        <v>0.26190476190476186</v>
      </c>
      <c r="C277" s="25" t="s">
        <v>1165</v>
      </c>
      <c r="D277" s="25" t="s">
        <v>245</v>
      </c>
      <c r="E277" s="25" t="s">
        <v>898</v>
      </c>
      <c r="F277" s="51">
        <v>1</v>
      </c>
      <c r="G277" s="51">
        <v>1</v>
      </c>
      <c r="H277" s="25">
        <f>parameters!$J$10*Table1[[#This Row],[Before Utility]]+parameters!$J$11*Table1[[#This Row],[After Utility]]</f>
        <v>0.1</v>
      </c>
      <c r="I277">
        <f>(Table1[[#This Row],[Num. TID Before]]-parameters!$D$8)/(parameters!$D$9-parameters!$D$8)</f>
        <v>0.1</v>
      </c>
      <c r="J277">
        <f>IF(Table1[[#This Row],[Before Utility (unclipped)]]&gt;1,1, IF(Table1[[#This Row],[Before Utility (unclipped)]]&lt;0,0, Table1[[#This Row],[Before Utility (unclipped)]]))</f>
        <v>0.1</v>
      </c>
      <c r="K277">
        <f>(Table1[[#This Row],[Num. TID After]]-parameters!$D$10)/(parameters!$D$11-parameters!$D$10)</f>
        <v>0.1</v>
      </c>
      <c r="L277">
        <f>IF(Table1[[#This Row],[After Utility (unclipped)]]&gt;1,1, IF(Table1[[#This Row],[After Utility (unclipped)]]&lt;0,0, Table1[[#This Row],[After Utility (unclipped)]]))</f>
        <v>0.1</v>
      </c>
      <c r="M277" s="25">
        <v>0</v>
      </c>
      <c r="N277" s="51">
        <v>2</v>
      </c>
      <c r="O277" s="51">
        <v>7</v>
      </c>
      <c r="P277" s="51">
        <v>0</v>
      </c>
      <c r="Q277" s="51">
        <v>11</v>
      </c>
      <c r="R277" s="52" t="s">
        <v>246</v>
      </c>
      <c r="S277" s="51">
        <v>4</v>
      </c>
      <c r="T277" s="51" t="s">
        <v>247</v>
      </c>
      <c r="U277" s="51">
        <v>3</v>
      </c>
      <c r="V277" s="25">
        <f>parameters!$J$4*Table1[[#This Row],[Mitigations Utility]] + parameters!$J$5*Table1[[#This Row],[Detections Utility]]</f>
        <v>0.16190476190476188</v>
      </c>
      <c r="W277">
        <f>SUM(Table1[[#This Row],[Num. 800-53 (r5)]],Table1[[#This Row],[Num. CIS Controls]])</f>
        <v>7</v>
      </c>
      <c r="X277">
        <f>(Table1[[#This Row],[Total Mitigations]]-parameters!$D$2)/(parameters!$D$3-parameters!$D$2)</f>
        <v>0.12727272727272726</v>
      </c>
      <c r="Y277">
        <f>IF(Table1[[#This Row],[Mitigations Utility (unclipped)]]&gt;1,1, IF(Table1[[#This Row],[Mitigations Utility (unclipped)]]&lt;0,0, Table1[[#This Row],[Mitigations Utility (unclipped)]]) )</f>
        <v>0.12727272727272726</v>
      </c>
      <c r="Z277">
        <f>SUM(Table1[[#This Row],[Num. CAR]:[Num. Splunk]])</f>
        <v>20</v>
      </c>
      <c r="AA277">
        <f>(Table1[[#This Row],[Total Detections]]-parameters!$D$4)/(parameters!$D$5-parameters!$D$4)</f>
        <v>0.2</v>
      </c>
      <c r="AB277">
        <f>IF(Table1[[#This Row],[Detections Utility (unclipped)]]&gt;1,1, IF(Table1[[#This Row],[Detections Utility (unclipped)]]&lt;0,0, Table1[[#This Row],[Detections Utility (unclipped)]]) )</f>
        <v>0.2</v>
      </c>
      <c r="AC277" s="29" t="s">
        <v>341</v>
      </c>
      <c r="AD277" s="25" t="str" cm="1">
        <f t="array" ref="AD277">IF(SUMPRODUCT(--(NOT(ISERR(SEARCH({"Process","Command","Script","WMI","Module","Pipe","Service"},AC277)))))&gt;0,"1","0")</f>
        <v>0</v>
      </c>
      <c r="AE277" s="25">
        <f>IF(AD277="1",'TOP 10 TECHNIQUES'!C$15,0)</f>
        <v>0</v>
      </c>
      <c r="AF277" s="25" t="str" cm="1">
        <f t="array" ref="AF277">IF(SUMPRODUCT(--(NOT(ISERR(SEARCH({"Network","Firewall"},AC277)))))&gt;0,"1","0")</f>
        <v>1</v>
      </c>
      <c r="AG277" s="25">
        <f>IF(AF277="1",'TOP 10 TECHNIQUES'!C$16,0)</f>
        <v>0</v>
      </c>
      <c r="AH277" s="25" t="str" cm="1">
        <f t="array" ref="AH277">IF(SUMPRODUCT(--(NOT(ISERR(SEARCH({"File","Group","Logon","Schedule","User","Registry","Active","Application"},AC277)))))&gt;0,"1","0")</f>
        <v>0</v>
      </c>
      <c r="AI277" s="25">
        <f>IF(AH277="1",'TOP 10 TECHNIQUES'!C$17,0)</f>
        <v>0</v>
      </c>
      <c r="AJ277" s="25" t="str" cm="1">
        <f t="array" ref="AJ277">IF(SUMPRODUCT(--(NOT(ISERR(SEARCH({"Cloud","Cluster","Container","Image","Instance","Pod","Snapshot","Volume"},AC277)))))&gt;0,"1","0")</f>
        <v>0</v>
      </c>
      <c r="AK277" s="25">
        <f>IF(AJ277="1",'TOP 10 TECHNIQUES'!C$18,0)</f>
        <v>0</v>
      </c>
      <c r="AL277" s="25" t="str" cm="1">
        <f t="array" ref="AL277">IF(SUMPRODUCT(--(NOT(ISERR(SEARCH({"Drive","Firmware","Host","Kernel"},AC277)))))&gt;0,"1","0")</f>
        <v>0</v>
      </c>
      <c r="AM277" s="25">
        <f>IF(AL277="1",'TOP 10 TECHNIQUES'!C$19,0)</f>
        <v>0</v>
      </c>
      <c r="AN277" s="60">
        <v>0</v>
      </c>
      <c r="AO277" s="51">
        <v>0</v>
      </c>
      <c r="AP277" s="25">
        <f>parameters!$J$21*Table1[[#This Row],[TAT Utility]]+parameters!$J$22*Table1[[#This Row],[Count Utility]]</f>
        <v>2.6190476190476184E-2</v>
      </c>
      <c r="AQ277" s="25">
        <f>(Table1[[#This Row],[Total Top Att&amp;ck Score ]]-parameters!$D$19)/(parameters!$D$20-parameters!$D$19)</f>
        <v>8.7301587301587283E-2</v>
      </c>
      <c r="AR277" s="25">
        <f>IF(Table1[[#This Row],[TAT Utility (unclipped)]]&gt;1,1, IF(Table1[[#This Row],[TAT Utility (unclipped)]]&lt;0,0, Table1[[#This Row],[TAT Utility (unclipped)]]) )</f>
        <v>8.7301587301587283E-2</v>
      </c>
      <c r="AS277" s="25">
        <f>(Table1[[#This Row],[Ransomware (Total '# of ATT&amp;CK Observations)]]-parameters!$D$21)/(parameters!$D$22-parameters!$D$21)</f>
        <v>0</v>
      </c>
      <c r="AT277" s="25">
        <f>IF(Table1[[#This Row],[Count Utility (unclipped)]]&gt;1,1, IF(Table1[[#This Row],[Count Utility (unclipped)]]&lt;0,0, Table1[[#This Row],[Count Utility (unclipped)]]) )</f>
        <v>0</v>
      </c>
      <c r="AU2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8" spans="1:47" ht="32" x14ac:dyDescent="0.2">
      <c r="A278" s="25">
        <f>parameters!$J$21*Table1[[#This Row],[TAT Utility]]+parameters!$J$22*Table1[[#This Row],[Count Utility]]</f>
        <v>3.4200000000000008E-2</v>
      </c>
      <c r="B278" s="25">
        <f t="shared" si="4"/>
        <v>0.34200000000000008</v>
      </c>
      <c r="C278" s="25" t="s">
        <v>1166</v>
      </c>
      <c r="D278" s="25" t="s">
        <v>202</v>
      </c>
      <c r="E278" s="25" t="s">
        <v>1167</v>
      </c>
      <c r="F278" s="51">
        <v>1</v>
      </c>
      <c r="G278" s="51">
        <v>1</v>
      </c>
      <c r="H278" s="25">
        <f>parameters!$J$10*Table1[[#This Row],[Before Utility]]+parameters!$J$11*Table1[[#This Row],[After Utility]]</f>
        <v>0.1</v>
      </c>
      <c r="I278">
        <f>(Table1[[#This Row],[Num. TID Before]]-parameters!$D$8)/(parameters!$D$9-parameters!$D$8)</f>
        <v>0.1</v>
      </c>
      <c r="J278">
        <f>IF(Table1[[#This Row],[Before Utility (unclipped)]]&gt;1,1, IF(Table1[[#This Row],[Before Utility (unclipped)]]&lt;0,0, Table1[[#This Row],[Before Utility (unclipped)]]))</f>
        <v>0.1</v>
      </c>
      <c r="K278">
        <f>(Table1[[#This Row],[Num. TID After]]-parameters!$D$10)/(parameters!$D$11-parameters!$D$10)</f>
        <v>0.1</v>
      </c>
      <c r="L278">
        <f>IF(Table1[[#This Row],[After Utility (unclipped)]]&gt;1,1, IF(Table1[[#This Row],[After Utility (unclipped)]]&lt;0,0, Table1[[#This Row],[After Utility (unclipped)]]))</f>
        <v>0.1</v>
      </c>
      <c r="M278" s="25">
        <v>0</v>
      </c>
      <c r="N278" s="51">
        <v>0</v>
      </c>
      <c r="O278" s="51">
        <v>0</v>
      </c>
      <c r="P278" s="51">
        <v>1</v>
      </c>
      <c r="Q278" s="51">
        <v>0</v>
      </c>
      <c r="R278" s="52" t="s">
        <v>1116</v>
      </c>
      <c r="S278" s="51">
        <v>6</v>
      </c>
      <c r="T278" s="52" t="s">
        <v>1168</v>
      </c>
      <c r="U278" s="51">
        <v>10</v>
      </c>
      <c r="V278" s="25">
        <f>parameters!$J$4*Table1[[#This Row],[Mitigations Utility]] + parameters!$J$5*Table1[[#This Row],[Detections Utility]]</f>
        <v>0.15714285714285717</v>
      </c>
      <c r="W278">
        <f>SUM(Table1[[#This Row],[Num. 800-53 (r5)]],Table1[[#This Row],[Num. CIS Controls]])</f>
        <v>16</v>
      </c>
      <c r="X278">
        <f>(Table1[[#This Row],[Total Mitigations]]-parameters!$D$2)/(parameters!$D$3-parameters!$D$2)</f>
        <v>0.29090909090909089</v>
      </c>
      <c r="Y278">
        <f>IF(Table1[[#This Row],[Mitigations Utility (unclipped)]]&gt;1,1, IF(Table1[[#This Row],[Mitigations Utility (unclipped)]]&lt;0,0, Table1[[#This Row],[Mitigations Utility (unclipped)]]) )</f>
        <v>0.29090909090909089</v>
      </c>
      <c r="Z278">
        <f>SUM(Table1[[#This Row],[Num. CAR]:[Num. Splunk]])</f>
        <v>1</v>
      </c>
      <c r="AA278">
        <f>(Table1[[#This Row],[Total Detections]]-parameters!$D$4)/(parameters!$D$5-parameters!$D$4)</f>
        <v>0.01</v>
      </c>
      <c r="AB278">
        <f>IF(Table1[[#This Row],[Detections Utility (unclipped)]]&gt;1,1, IF(Table1[[#This Row],[Detections Utility (unclipped)]]&lt;0,0, Table1[[#This Row],[Detections Utility (unclipped)]]) )</f>
        <v>0.01</v>
      </c>
      <c r="AC278" s="29" t="s">
        <v>256</v>
      </c>
      <c r="AD278" s="25" t="str" cm="1">
        <f t="array" ref="AD278">IF(SUMPRODUCT(--(NOT(ISERR(SEARCH({"Process","Command","Script","WMI","Module","Pipe","Service"},AC278)))))&gt;0,"1","0")</f>
        <v>1</v>
      </c>
      <c r="AE278" s="25">
        <f>IF(AD278="1",'TOP 10 TECHNIQUES'!C$15,0)</f>
        <v>0.19800000000000001</v>
      </c>
      <c r="AF278" s="25" t="str" cm="1">
        <f t="array" ref="AF278">IF(SUMPRODUCT(--(NOT(ISERR(SEARCH({"Network","Firewall"},AC278)))))&gt;0,"1","0")</f>
        <v>0</v>
      </c>
      <c r="AG278" s="25">
        <f>IF(AF278="1",'TOP 10 TECHNIQUES'!C$16,0)</f>
        <v>0</v>
      </c>
      <c r="AH278" s="25" t="str" cm="1">
        <f t="array" ref="AH278">IF(SUMPRODUCT(--(NOT(ISERR(SEARCH({"File","Group","Logon","Schedule","User","Registry","Active","Application"},AC278)))))&gt;0,"1","0")</f>
        <v>1</v>
      </c>
      <c r="AI278" s="25">
        <f>IF(AH278="1",'TOP 10 TECHNIQUES'!C$17,0)</f>
        <v>0.13200000000000001</v>
      </c>
      <c r="AJ278" s="25" t="str" cm="1">
        <f t="array" ref="AJ278">IF(SUMPRODUCT(--(NOT(ISERR(SEARCH({"Cloud","Cluster","Container","Image","Instance","Pod","Snapshot","Volume"},AC278)))))&gt;0,"1","0")</f>
        <v>0</v>
      </c>
      <c r="AK278" s="25">
        <f>IF(AJ278="1",'TOP 10 TECHNIQUES'!C$18,0)</f>
        <v>0</v>
      </c>
      <c r="AL278" s="25" t="str" cm="1">
        <f t="array" ref="AL278">IF(SUMPRODUCT(--(NOT(ISERR(SEARCH({"Drive","Firmware","Host","Kernel"},AC278)))))&gt;0,"1","0")</f>
        <v>0</v>
      </c>
      <c r="AM278" s="25">
        <f>IF(AL278="1",'TOP 10 TECHNIQUES'!C$19,0)</f>
        <v>0</v>
      </c>
      <c r="AN278" s="60">
        <v>0</v>
      </c>
      <c r="AO278" s="51">
        <v>0</v>
      </c>
      <c r="AP278" s="25">
        <f>parameters!$J$21*Table1[[#This Row],[TAT Utility]]+parameters!$J$22*Table1[[#This Row],[Count Utility]]</f>
        <v>3.4200000000000008E-2</v>
      </c>
      <c r="AQ278" s="25">
        <f>(Table1[[#This Row],[Total Top Att&amp;ck Score ]]-parameters!$D$19)/(parameters!$D$20-parameters!$D$19)</f>
        <v>0.11400000000000003</v>
      </c>
      <c r="AR278" s="25">
        <f>IF(Table1[[#This Row],[TAT Utility (unclipped)]]&gt;1,1, IF(Table1[[#This Row],[TAT Utility (unclipped)]]&lt;0,0, Table1[[#This Row],[TAT Utility (unclipped)]]) )</f>
        <v>0.11400000000000003</v>
      </c>
      <c r="AS278" s="25">
        <f>(Table1[[#This Row],[Ransomware (Total '# of ATT&amp;CK Observations)]]-parameters!$D$21)/(parameters!$D$22-parameters!$D$21)</f>
        <v>0</v>
      </c>
      <c r="AT278" s="25">
        <f>IF(Table1[[#This Row],[Count Utility (unclipped)]]&gt;1,1, IF(Table1[[#This Row],[Count Utility (unclipped)]]&lt;0,0, Table1[[#This Row],[Count Utility (unclipped)]]) )</f>
        <v>0</v>
      </c>
      <c r="AU2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9" spans="1:47" ht="32" x14ac:dyDescent="0.2">
      <c r="A279" s="25">
        <f>parameters!$J$21*Table1[[#This Row],[TAT Utility]]+parameters!$J$22*Table1[[#This Row],[Count Utility]]</f>
        <v>3.4200000000000008E-2</v>
      </c>
      <c r="B279" s="25">
        <f t="shared" si="4"/>
        <v>0.34200000000000008</v>
      </c>
      <c r="C279" s="25" t="s">
        <v>1169</v>
      </c>
      <c r="D279" s="25" t="s">
        <v>271</v>
      </c>
      <c r="E279" s="25" t="s">
        <v>1170</v>
      </c>
      <c r="F279" s="51">
        <v>1</v>
      </c>
      <c r="G279" s="51">
        <v>1</v>
      </c>
      <c r="H279" s="25">
        <f>parameters!$J$10*Table1[[#This Row],[Before Utility]]+parameters!$J$11*Table1[[#This Row],[After Utility]]</f>
        <v>0.1</v>
      </c>
      <c r="I279">
        <f>(Table1[[#This Row],[Num. TID Before]]-parameters!$D$8)/(parameters!$D$9-parameters!$D$8)</f>
        <v>0.1</v>
      </c>
      <c r="J279">
        <f>IF(Table1[[#This Row],[Before Utility (unclipped)]]&gt;1,1, IF(Table1[[#This Row],[Before Utility (unclipped)]]&lt;0,0, Table1[[#This Row],[Before Utility (unclipped)]]))</f>
        <v>0.1</v>
      </c>
      <c r="K279">
        <f>(Table1[[#This Row],[Num. TID After]]-parameters!$D$10)/(parameters!$D$11-parameters!$D$10)</f>
        <v>0.1</v>
      </c>
      <c r="L279">
        <f>IF(Table1[[#This Row],[After Utility (unclipped)]]&gt;1,1, IF(Table1[[#This Row],[After Utility (unclipped)]]&lt;0,0, Table1[[#This Row],[After Utility (unclipped)]]))</f>
        <v>0.1</v>
      </c>
      <c r="M279" s="25">
        <v>0</v>
      </c>
      <c r="N279" s="51">
        <v>0</v>
      </c>
      <c r="O279" s="51">
        <v>0</v>
      </c>
      <c r="P279" s="51">
        <v>1</v>
      </c>
      <c r="Q279" s="51">
        <v>0</v>
      </c>
      <c r="R279" s="52" t="s">
        <v>1171</v>
      </c>
      <c r="S279" s="51">
        <v>6</v>
      </c>
      <c r="T279" s="52" t="s">
        <v>1172</v>
      </c>
      <c r="U279" s="51">
        <v>10</v>
      </c>
      <c r="V279" s="25">
        <f>parameters!$J$4*Table1[[#This Row],[Mitigations Utility]] + parameters!$J$5*Table1[[#This Row],[Detections Utility]]</f>
        <v>0.15714285714285717</v>
      </c>
      <c r="W279">
        <f>SUM(Table1[[#This Row],[Num. 800-53 (r5)]],Table1[[#This Row],[Num. CIS Controls]])</f>
        <v>16</v>
      </c>
      <c r="X279">
        <f>(Table1[[#This Row],[Total Mitigations]]-parameters!$D$2)/(parameters!$D$3-parameters!$D$2)</f>
        <v>0.29090909090909089</v>
      </c>
      <c r="Y279">
        <f>IF(Table1[[#This Row],[Mitigations Utility (unclipped)]]&gt;1,1, IF(Table1[[#This Row],[Mitigations Utility (unclipped)]]&lt;0,0, Table1[[#This Row],[Mitigations Utility (unclipped)]]) )</f>
        <v>0.29090909090909089</v>
      </c>
      <c r="Z279">
        <f>SUM(Table1[[#This Row],[Num. CAR]:[Num. Splunk]])</f>
        <v>1</v>
      </c>
      <c r="AA279">
        <f>(Table1[[#This Row],[Total Detections]]-parameters!$D$4)/(parameters!$D$5-parameters!$D$4)</f>
        <v>0.01</v>
      </c>
      <c r="AB279">
        <f>IF(Table1[[#This Row],[Detections Utility (unclipped)]]&gt;1,1, IF(Table1[[#This Row],[Detections Utility (unclipped)]]&lt;0,0, Table1[[#This Row],[Detections Utility (unclipped)]]) )</f>
        <v>0.01</v>
      </c>
      <c r="AC279" s="29" t="s">
        <v>1173</v>
      </c>
      <c r="AD279" s="25" t="str" cm="1">
        <f t="array" ref="AD279">IF(SUMPRODUCT(--(NOT(ISERR(SEARCH({"Process","Command","Script","WMI","Module","Pipe","Service"},AC279)))))&gt;0,"1","0")</f>
        <v>1</v>
      </c>
      <c r="AE279" s="25">
        <f>IF(AD279="1",'TOP 10 TECHNIQUES'!C$15,0)</f>
        <v>0.19800000000000001</v>
      </c>
      <c r="AF279" s="25" t="str" cm="1">
        <f t="array" ref="AF279">IF(SUMPRODUCT(--(NOT(ISERR(SEARCH({"Network","Firewall"},AC279)))))&gt;0,"1","0")</f>
        <v>0</v>
      </c>
      <c r="AG279" s="25">
        <f>IF(AF279="1",'TOP 10 TECHNIQUES'!C$16,0)</f>
        <v>0</v>
      </c>
      <c r="AH279" s="25" t="str" cm="1">
        <f t="array" ref="AH279">IF(SUMPRODUCT(--(NOT(ISERR(SEARCH({"File","Group","Logon","Schedule","User","Registry","Active","Application"},AC279)))))&gt;0,"1","0")</f>
        <v>1</v>
      </c>
      <c r="AI279" s="25">
        <f>IF(AH279="1",'TOP 10 TECHNIQUES'!C$17,0)</f>
        <v>0.13200000000000001</v>
      </c>
      <c r="AJ279" s="25" t="str" cm="1">
        <f t="array" ref="AJ279">IF(SUMPRODUCT(--(NOT(ISERR(SEARCH({"Cloud","Cluster","Container","Image","Instance","Pod","Snapshot","Volume"},AC279)))))&gt;0,"1","0")</f>
        <v>0</v>
      </c>
      <c r="AK279" s="25">
        <f>IF(AJ279="1",'TOP 10 TECHNIQUES'!C$18,0)</f>
        <v>0</v>
      </c>
      <c r="AL279" s="25" t="str" cm="1">
        <f t="array" ref="AL279">IF(SUMPRODUCT(--(NOT(ISERR(SEARCH({"Drive","Firmware","Host","Kernel"},AC279)))))&gt;0,"1","0")</f>
        <v>0</v>
      </c>
      <c r="AM279" s="25">
        <f>IF(AL279="1",'TOP 10 TECHNIQUES'!C$19,0)</f>
        <v>0</v>
      </c>
      <c r="AN279" s="60">
        <v>0</v>
      </c>
      <c r="AO279" s="51">
        <v>0</v>
      </c>
      <c r="AP279" s="25">
        <f>parameters!$J$21*Table1[[#This Row],[TAT Utility]]+parameters!$J$22*Table1[[#This Row],[Count Utility]]</f>
        <v>3.4200000000000008E-2</v>
      </c>
      <c r="AQ279" s="25">
        <f>(Table1[[#This Row],[Total Top Att&amp;ck Score ]]-parameters!$D$19)/(parameters!$D$20-parameters!$D$19)</f>
        <v>0.11400000000000003</v>
      </c>
      <c r="AR279" s="25">
        <f>IF(Table1[[#This Row],[TAT Utility (unclipped)]]&gt;1,1, IF(Table1[[#This Row],[TAT Utility (unclipped)]]&lt;0,0, Table1[[#This Row],[TAT Utility (unclipped)]]) )</f>
        <v>0.11400000000000003</v>
      </c>
      <c r="AS279" s="25">
        <f>(Table1[[#This Row],[Ransomware (Total '# of ATT&amp;CK Observations)]]-parameters!$D$21)/(parameters!$D$22-parameters!$D$21)</f>
        <v>0</v>
      </c>
      <c r="AT279" s="25">
        <f>IF(Table1[[#This Row],[Count Utility (unclipped)]]&gt;1,1, IF(Table1[[#This Row],[Count Utility (unclipped)]]&lt;0,0, Table1[[#This Row],[Count Utility (unclipped)]]) )</f>
        <v>0</v>
      </c>
      <c r="AU2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0" spans="1:47" x14ac:dyDescent="0.2">
      <c r="A280" s="25">
        <f>parameters!$J$21*Table1[[#This Row],[TAT Utility]]+parameters!$J$22*Table1[[#This Row],[Count Utility]]</f>
        <v>5.9047619047619043E-2</v>
      </c>
      <c r="B280" s="25">
        <f t="shared" si="4"/>
        <v>0.25714285714285712</v>
      </c>
      <c r="C280" s="25" t="s">
        <v>1174</v>
      </c>
      <c r="D280" s="25" t="s">
        <v>88</v>
      </c>
      <c r="E280" s="25" t="s">
        <v>1175</v>
      </c>
      <c r="F280" s="51">
        <v>1</v>
      </c>
      <c r="G280" s="51">
        <v>1</v>
      </c>
      <c r="H280" s="25">
        <f>parameters!$J$10*Table1[[#This Row],[Before Utility]]+parameters!$J$11*Table1[[#This Row],[After Utility]]</f>
        <v>0.1</v>
      </c>
      <c r="I280">
        <f>(Table1[[#This Row],[Num. TID Before]]-parameters!$D$8)/(parameters!$D$9-parameters!$D$8)</f>
        <v>0.1</v>
      </c>
      <c r="J280">
        <f>IF(Table1[[#This Row],[Before Utility (unclipped)]]&gt;1,1, IF(Table1[[#This Row],[Before Utility (unclipped)]]&lt;0,0, Table1[[#This Row],[Before Utility (unclipped)]]))</f>
        <v>0.1</v>
      </c>
      <c r="K280">
        <f>(Table1[[#This Row],[Num. TID After]]-parameters!$D$10)/(parameters!$D$11-parameters!$D$10)</f>
        <v>0.1</v>
      </c>
      <c r="L280">
        <f>IF(Table1[[#This Row],[After Utility (unclipped)]]&gt;1,1, IF(Table1[[#This Row],[After Utility (unclipped)]]&lt;0,0, Table1[[#This Row],[After Utility (unclipped)]]))</f>
        <v>0.1</v>
      </c>
      <c r="M280" s="25">
        <v>0</v>
      </c>
      <c r="N280" s="51">
        <v>0</v>
      </c>
      <c r="O280" s="51">
        <v>7</v>
      </c>
      <c r="P280" s="51">
        <v>0</v>
      </c>
      <c r="Q280" s="51">
        <v>0</v>
      </c>
      <c r="R280" s="52" t="s">
        <v>318</v>
      </c>
      <c r="S280" s="51">
        <v>2</v>
      </c>
      <c r="T280" s="51" t="s">
        <v>934</v>
      </c>
      <c r="U280" s="51">
        <v>11</v>
      </c>
      <c r="V280" s="25">
        <f>parameters!$J$4*Table1[[#This Row],[Mitigations Utility]] + parameters!$J$5*Table1[[#This Row],[Detections Utility]]</f>
        <v>0.15714285714285714</v>
      </c>
      <c r="W280">
        <f>SUM(Table1[[#This Row],[Num. 800-53 (r5)]],Table1[[#This Row],[Num. CIS Controls]])</f>
        <v>13</v>
      </c>
      <c r="X280">
        <f>(Table1[[#This Row],[Total Mitigations]]-parameters!$D$2)/(parameters!$D$3-parameters!$D$2)</f>
        <v>0.23636363636363636</v>
      </c>
      <c r="Y280">
        <f>IF(Table1[[#This Row],[Mitigations Utility (unclipped)]]&gt;1,1, IF(Table1[[#This Row],[Mitigations Utility (unclipped)]]&lt;0,0, Table1[[#This Row],[Mitigations Utility (unclipped)]]) )</f>
        <v>0.23636363636363636</v>
      </c>
      <c r="Z280">
        <f>SUM(Table1[[#This Row],[Num. CAR]:[Num. Splunk]])</f>
        <v>7</v>
      </c>
      <c r="AA280">
        <f>(Table1[[#This Row],[Total Detections]]-parameters!$D$4)/(parameters!$D$5-parameters!$D$4)</f>
        <v>7.0000000000000007E-2</v>
      </c>
      <c r="AB280">
        <f>IF(Table1[[#This Row],[Detections Utility (unclipped)]]&gt;1,1, IF(Table1[[#This Row],[Detections Utility (unclipped)]]&lt;0,0, Table1[[#This Row],[Detections Utility (unclipped)]]) )</f>
        <v>7.0000000000000007E-2</v>
      </c>
      <c r="AC280" s="29" t="s">
        <v>1176</v>
      </c>
      <c r="AD280" s="25" t="str" cm="1">
        <f t="array" ref="AD280">IF(SUMPRODUCT(--(NOT(ISERR(SEARCH({"Process","Command","Script","WMI","Module","Pipe","Service"},AC280)))))&gt;0,"1","0")</f>
        <v>0</v>
      </c>
      <c r="AE280" s="25">
        <f>IF(AD280="1",'TOP 10 TECHNIQUES'!C$15,0)</f>
        <v>0</v>
      </c>
      <c r="AF280" s="25" t="str" cm="1">
        <f t="array" ref="AF280">IF(SUMPRODUCT(--(NOT(ISERR(SEARCH({"Network","Firewall"},AC280)))))&gt;0,"1","0")</f>
        <v>0</v>
      </c>
      <c r="AG280" s="25">
        <f>IF(AF280="1",'TOP 10 TECHNIQUES'!C$16,0)</f>
        <v>0</v>
      </c>
      <c r="AH280" s="25" t="str" cm="1">
        <f t="array" ref="AH280">IF(SUMPRODUCT(--(NOT(ISERR(SEARCH({"File","Group","Logon","Schedule","User","Registry","Active","Application"},AC280)))))&gt;0,"1","0")</f>
        <v>0</v>
      </c>
      <c r="AI280" s="25">
        <f>IF(AH280="1",'TOP 10 TECHNIQUES'!C$17,0)</f>
        <v>0</v>
      </c>
      <c r="AJ280" s="25" t="str" cm="1">
        <f t="array" ref="AJ280">IF(SUMPRODUCT(--(NOT(ISERR(SEARCH({"Cloud","Cluster","Container","Image","Instance","Pod","Snapshot","Volume"},AC280)))))&gt;0,"1","0")</f>
        <v>0</v>
      </c>
      <c r="AK280" s="25">
        <f>IF(AJ280="1",'TOP 10 TECHNIQUES'!C$18,0)</f>
        <v>0</v>
      </c>
      <c r="AL280" s="25" t="str" cm="1">
        <f t="array" ref="AL280">IF(SUMPRODUCT(--(NOT(ISERR(SEARCH({"Drive","Firmware","Host","Kernel"},AC280)))))&gt;0,"1","0")</f>
        <v>1</v>
      </c>
      <c r="AM280" s="25">
        <f>IF(AL280="1",'TOP 10 TECHNIQUES'!C$19,0)</f>
        <v>0</v>
      </c>
      <c r="AN280" s="59">
        <v>1</v>
      </c>
      <c r="AO280" s="51">
        <v>1</v>
      </c>
      <c r="AP280" s="25">
        <f>parameters!$J$21*Table1[[#This Row],[TAT Utility]]+parameters!$J$22*Table1[[#This Row],[Count Utility]]</f>
        <v>5.9047619047619043E-2</v>
      </c>
      <c r="AQ280" s="25">
        <f>(Table1[[#This Row],[Total Top Att&amp;ck Score ]]-parameters!$D$19)/(parameters!$D$20-parameters!$D$19)</f>
        <v>8.5714285714285701E-2</v>
      </c>
      <c r="AR280" s="25">
        <f>IF(Table1[[#This Row],[TAT Utility (unclipped)]]&gt;1,1, IF(Table1[[#This Row],[TAT Utility (unclipped)]]&lt;0,0, Table1[[#This Row],[TAT Utility (unclipped)]]) )</f>
        <v>8.5714285714285701E-2</v>
      </c>
      <c r="AS280" s="25">
        <f>(Table1[[#This Row],[Ransomware (Total '# of ATT&amp;CK Observations)]]-parameters!$D$21)/(parameters!$D$22-parameters!$D$21)</f>
        <v>4.7619047619047616E-2</v>
      </c>
      <c r="AT280" s="25">
        <f>IF(Table1[[#This Row],[Count Utility (unclipped)]]&gt;1,1, IF(Table1[[#This Row],[Count Utility (unclipped)]]&lt;0,0, Table1[[#This Row],[Count Utility (unclipped)]]) )</f>
        <v>4.7619047619047616E-2</v>
      </c>
      <c r="AU2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1" spans="1:47" ht="48" x14ac:dyDescent="0.2">
      <c r="A281" s="25">
        <f>parameters!$J$21*Table1[[#This Row],[TAT Utility]]+parameters!$J$22*Table1[[#This Row],[Count Utility]]</f>
        <v>3.4199999999999994E-2</v>
      </c>
      <c r="B281" s="25">
        <f t="shared" si="4"/>
        <v>0.34199999999999997</v>
      </c>
      <c r="C281" s="25" t="s">
        <v>1177</v>
      </c>
      <c r="D281" s="25" t="s">
        <v>124</v>
      </c>
      <c r="E281" s="25" t="s">
        <v>1178</v>
      </c>
      <c r="F281" s="51">
        <v>1</v>
      </c>
      <c r="G281" s="51">
        <v>1</v>
      </c>
      <c r="H281" s="25">
        <f>parameters!$J$10*Table1[[#This Row],[Before Utility]]+parameters!$J$11*Table1[[#This Row],[After Utility]]</f>
        <v>0.1</v>
      </c>
      <c r="I281">
        <f>(Table1[[#This Row],[Num. TID Before]]-parameters!$D$8)/(parameters!$D$9-parameters!$D$8)</f>
        <v>0.1</v>
      </c>
      <c r="J281">
        <f>IF(Table1[[#This Row],[Before Utility (unclipped)]]&gt;1,1, IF(Table1[[#This Row],[Before Utility (unclipped)]]&lt;0,0, Table1[[#This Row],[Before Utility (unclipped)]]))</f>
        <v>0.1</v>
      </c>
      <c r="K281">
        <f>(Table1[[#This Row],[Num. TID After]]-parameters!$D$10)/(parameters!$D$11-parameters!$D$10)</f>
        <v>0.1</v>
      </c>
      <c r="L281">
        <f>IF(Table1[[#This Row],[After Utility (unclipped)]]&gt;1,1, IF(Table1[[#This Row],[After Utility (unclipped)]]&lt;0,0, Table1[[#This Row],[After Utility (unclipped)]]))</f>
        <v>0.1</v>
      </c>
      <c r="M281" s="25">
        <v>0</v>
      </c>
      <c r="N281" s="51">
        <v>0</v>
      </c>
      <c r="O281" s="51">
        <v>0</v>
      </c>
      <c r="P281" s="51">
        <v>3</v>
      </c>
      <c r="Q281" s="51">
        <v>2</v>
      </c>
      <c r="R281" s="52" t="s">
        <v>1179</v>
      </c>
      <c r="S281" s="51">
        <v>6</v>
      </c>
      <c r="T281" s="52" t="s">
        <v>673</v>
      </c>
      <c r="U281" s="51">
        <v>8</v>
      </c>
      <c r="V281" s="25">
        <f>parameters!$J$4*Table1[[#This Row],[Mitigations Utility]] + parameters!$J$5*Table1[[#This Row],[Detections Utility]]</f>
        <v>0.15714285714285714</v>
      </c>
      <c r="W281">
        <f>SUM(Table1[[#This Row],[Num. 800-53 (r5)]],Table1[[#This Row],[Num. CIS Controls]])</f>
        <v>14</v>
      </c>
      <c r="X281">
        <f>(Table1[[#This Row],[Total Mitigations]]-parameters!$D$2)/(parameters!$D$3-parameters!$D$2)</f>
        <v>0.25454545454545452</v>
      </c>
      <c r="Y281">
        <f>IF(Table1[[#This Row],[Mitigations Utility (unclipped)]]&gt;1,1, IF(Table1[[#This Row],[Mitigations Utility (unclipped)]]&lt;0,0, Table1[[#This Row],[Mitigations Utility (unclipped)]]) )</f>
        <v>0.25454545454545452</v>
      </c>
      <c r="Z281">
        <f>SUM(Table1[[#This Row],[Num. CAR]:[Num. Splunk]])</f>
        <v>5</v>
      </c>
      <c r="AA281">
        <f>(Table1[[#This Row],[Total Detections]]-parameters!$D$4)/(parameters!$D$5-parameters!$D$4)</f>
        <v>0.05</v>
      </c>
      <c r="AB281">
        <f>IF(Table1[[#This Row],[Detections Utility (unclipped)]]&gt;1,1, IF(Table1[[#This Row],[Detections Utility (unclipped)]]&lt;0,0, Table1[[#This Row],[Detections Utility (unclipped)]]) )</f>
        <v>0.05</v>
      </c>
      <c r="AC281" s="29" t="s">
        <v>785</v>
      </c>
      <c r="AD281" s="25" t="str" cm="1">
        <f t="array" ref="AD281">IF(SUMPRODUCT(--(NOT(ISERR(SEARCH({"Process","Command","Script","WMI","Module","Pipe","Service"},AC281)))))&gt;0,"1","0")</f>
        <v>1</v>
      </c>
      <c r="AE281" s="25">
        <f>IF(AD281="1",'TOP 10 TECHNIQUES'!C$15,0)</f>
        <v>0.19800000000000001</v>
      </c>
      <c r="AF281" s="25" t="str" cm="1">
        <f t="array" ref="AF281">IF(SUMPRODUCT(--(NOT(ISERR(SEARCH({"Network","Firewall"},AC281)))))&gt;0,"1","0")</f>
        <v>0</v>
      </c>
      <c r="AG281" s="25">
        <f>IF(AF281="1",'TOP 10 TECHNIQUES'!C$16,0)</f>
        <v>0</v>
      </c>
      <c r="AH281" s="25" t="str" cm="1">
        <f t="array" ref="AH281">IF(SUMPRODUCT(--(NOT(ISERR(SEARCH({"File","Group","Logon","Schedule","User","Registry","Active","Application"},AC281)))))&gt;0,"1","0")</f>
        <v>1</v>
      </c>
      <c r="AI281" s="25">
        <f>IF(AH281="1",'TOP 10 TECHNIQUES'!C$17,0)</f>
        <v>0.13200000000000001</v>
      </c>
      <c r="AJ281" s="25" t="str" cm="1">
        <f t="array" ref="AJ281">IF(SUMPRODUCT(--(NOT(ISERR(SEARCH({"Cloud","Cluster","Container","Image","Instance","Pod","Snapshot","Volume"},AC281)))))&gt;0,"1","0")</f>
        <v>0</v>
      </c>
      <c r="AK281" s="25">
        <f>IF(AJ281="1",'TOP 10 TECHNIQUES'!C$18,0)</f>
        <v>0</v>
      </c>
      <c r="AL281" s="25" t="str" cm="1">
        <f t="array" ref="AL281">IF(SUMPRODUCT(--(NOT(ISERR(SEARCH({"Drive","Firmware","Host","Kernel"},AC281)))))&gt;0,"1","0")</f>
        <v>0</v>
      </c>
      <c r="AM281" s="25">
        <f>IF(AL281="1",'TOP 10 TECHNIQUES'!C$19,0)</f>
        <v>0</v>
      </c>
      <c r="AN281" s="52">
        <v>0</v>
      </c>
      <c r="AO281" s="51">
        <v>0</v>
      </c>
      <c r="AP281" s="25">
        <f>parameters!$J$21*Table1[[#This Row],[TAT Utility]]+parameters!$J$22*Table1[[#This Row],[Count Utility]]</f>
        <v>3.4199999999999994E-2</v>
      </c>
      <c r="AQ281" s="25">
        <f>(Table1[[#This Row],[Total Top Att&amp;ck Score ]]-parameters!$D$19)/(parameters!$D$20-parameters!$D$19)</f>
        <v>0.11399999999999999</v>
      </c>
      <c r="AR281" s="25">
        <f>IF(Table1[[#This Row],[TAT Utility (unclipped)]]&gt;1,1, IF(Table1[[#This Row],[TAT Utility (unclipped)]]&lt;0,0, Table1[[#This Row],[TAT Utility (unclipped)]]) )</f>
        <v>0.11399999999999999</v>
      </c>
      <c r="AS281" s="25">
        <f>(Table1[[#This Row],[Ransomware (Total '# of ATT&amp;CK Observations)]]-parameters!$D$21)/(parameters!$D$22-parameters!$D$21)</f>
        <v>0</v>
      </c>
      <c r="AT281" s="25">
        <f>IF(Table1[[#This Row],[Count Utility (unclipped)]]&gt;1,1, IF(Table1[[#This Row],[Count Utility (unclipped)]]&lt;0,0, Table1[[#This Row],[Count Utility (unclipped)]]) )</f>
        <v>0</v>
      </c>
      <c r="AU2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2" spans="1:47" ht="32" x14ac:dyDescent="0.2">
      <c r="A282" s="25">
        <f>parameters!$J$21*Table1[[#This Row],[TAT Utility]]+parameters!$J$22*Table1[[#This Row],[Count Utility]]</f>
        <v>3.4199999999999994E-2</v>
      </c>
      <c r="B282" s="25">
        <f t="shared" si="4"/>
        <v>0.34199999999999997</v>
      </c>
      <c r="C282" s="25" t="s">
        <v>1180</v>
      </c>
      <c r="D282" s="25" t="s">
        <v>208</v>
      </c>
      <c r="E282" s="25" t="s">
        <v>1181</v>
      </c>
      <c r="F282" s="51">
        <v>1</v>
      </c>
      <c r="G282" s="51">
        <v>1</v>
      </c>
      <c r="H282" s="25">
        <f>parameters!$J$10*Table1[[#This Row],[Before Utility]]+parameters!$J$11*Table1[[#This Row],[After Utility]]</f>
        <v>0.1</v>
      </c>
      <c r="I282">
        <f>(Table1[[#This Row],[Num. TID Before]]-parameters!$D$8)/(parameters!$D$9-parameters!$D$8)</f>
        <v>0.1</v>
      </c>
      <c r="J282">
        <f>IF(Table1[[#This Row],[Before Utility (unclipped)]]&gt;1,1, IF(Table1[[#This Row],[Before Utility (unclipped)]]&lt;0,0, Table1[[#This Row],[Before Utility (unclipped)]]))</f>
        <v>0.1</v>
      </c>
      <c r="K282">
        <f>(Table1[[#This Row],[Num. TID After]]-parameters!$D$10)/(parameters!$D$11-parameters!$D$10)</f>
        <v>0.1</v>
      </c>
      <c r="L282">
        <f>IF(Table1[[#This Row],[After Utility (unclipped)]]&gt;1,1, IF(Table1[[#This Row],[After Utility (unclipped)]]&lt;0,0, Table1[[#This Row],[After Utility (unclipped)]]))</f>
        <v>0.1</v>
      </c>
      <c r="M282" s="25">
        <v>0</v>
      </c>
      <c r="N282" s="51">
        <v>1</v>
      </c>
      <c r="O282" s="51">
        <v>2</v>
      </c>
      <c r="P282" s="51">
        <v>0</v>
      </c>
      <c r="Q282" s="51">
        <v>0</v>
      </c>
      <c r="R282" s="52" t="s">
        <v>1182</v>
      </c>
      <c r="S282" s="51">
        <v>6</v>
      </c>
      <c r="T282" s="52" t="s">
        <v>1183</v>
      </c>
      <c r="U282" s="51">
        <v>9</v>
      </c>
      <c r="V282" s="25">
        <f>parameters!$J$4*Table1[[#This Row],[Mitigations Utility]] + parameters!$J$5*Table1[[#This Row],[Detections Utility]]</f>
        <v>0.15714285714285714</v>
      </c>
      <c r="W282">
        <f>SUM(Table1[[#This Row],[Num. 800-53 (r5)]],Table1[[#This Row],[Num. CIS Controls]])</f>
        <v>15</v>
      </c>
      <c r="X282">
        <f>(Table1[[#This Row],[Total Mitigations]]-parameters!$D$2)/(parameters!$D$3-parameters!$D$2)</f>
        <v>0.27272727272727271</v>
      </c>
      <c r="Y282">
        <f>IF(Table1[[#This Row],[Mitigations Utility (unclipped)]]&gt;1,1, IF(Table1[[#This Row],[Mitigations Utility (unclipped)]]&lt;0,0, Table1[[#This Row],[Mitigations Utility (unclipped)]]) )</f>
        <v>0.27272727272727271</v>
      </c>
      <c r="Z282">
        <f>SUM(Table1[[#This Row],[Num. CAR]:[Num. Splunk]])</f>
        <v>3</v>
      </c>
      <c r="AA282">
        <f>(Table1[[#This Row],[Total Detections]]-parameters!$D$4)/(parameters!$D$5-parameters!$D$4)</f>
        <v>0.03</v>
      </c>
      <c r="AB282">
        <f>IF(Table1[[#This Row],[Detections Utility (unclipped)]]&gt;1,1, IF(Table1[[#This Row],[Detections Utility (unclipped)]]&lt;0,0, Table1[[#This Row],[Detections Utility (unclipped)]]) )</f>
        <v>0.03</v>
      </c>
      <c r="AC282" s="29" t="s">
        <v>368</v>
      </c>
      <c r="AD282" s="25" t="str" cm="1">
        <f t="array" ref="AD282">IF(SUMPRODUCT(--(NOT(ISERR(SEARCH({"Process","Command","Script","WMI","Module","Pipe","Service"},AC282)))))&gt;0,"1","0")</f>
        <v>1</v>
      </c>
      <c r="AE282" s="25">
        <f>IF(AD282="1",'TOP 10 TECHNIQUES'!C$15,0)</f>
        <v>0.19800000000000001</v>
      </c>
      <c r="AF282" s="25" t="str" cm="1">
        <f t="array" ref="AF282">IF(SUMPRODUCT(--(NOT(ISERR(SEARCH({"Network","Firewall"},AC282)))))&gt;0,"1","0")</f>
        <v>0</v>
      </c>
      <c r="AG282" s="25">
        <f>IF(AF282="1",'TOP 10 TECHNIQUES'!C$16,0)</f>
        <v>0</v>
      </c>
      <c r="AH282" s="25" t="str" cm="1">
        <f t="array" ref="AH282">IF(SUMPRODUCT(--(NOT(ISERR(SEARCH({"File","Group","Logon","Schedule","User","Registry","Active","Application"},AC282)))))&gt;0,"1","0")</f>
        <v>1</v>
      </c>
      <c r="AI282" s="25">
        <f>IF(AH282="1",'TOP 10 TECHNIQUES'!C$17,0)</f>
        <v>0.13200000000000001</v>
      </c>
      <c r="AJ282" s="25" t="str" cm="1">
        <f t="array" ref="AJ282">IF(SUMPRODUCT(--(NOT(ISERR(SEARCH({"Cloud","Cluster","Container","Image","Instance","Pod","Snapshot","Volume"},AC282)))))&gt;0,"1","0")</f>
        <v>0</v>
      </c>
      <c r="AK282" s="25">
        <f>IF(AJ282="1",'TOP 10 TECHNIQUES'!C$18,0)</f>
        <v>0</v>
      </c>
      <c r="AL282" s="25" t="str" cm="1">
        <f t="array" ref="AL282">IF(SUMPRODUCT(--(NOT(ISERR(SEARCH({"Drive","Firmware","Host","Kernel"},AC282)))))&gt;0,"1","0")</f>
        <v>0</v>
      </c>
      <c r="AM282" s="25">
        <f>IF(AL282="1",'TOP 10 TECHNIQUES'!C$19,0)</f>
        <v>0</v>
      </c>
      <c r="AN282" s="52">
        <v>0</v>
      </c>
      <c r="AO282" s="51">
        <v>0</v>
      </c>
      <c r="AP282" s="25">
        <f>parameters!$J$21*Table1[[#This Row],[TAT Utility]]+parameters!$J$22*Table1[[#This Row],[Count Utility]]</f>
        <v>3.4199999999999994E-2</v>
      </c>
      <c r="AQ282" s="25">
        <f>(Table1[[#This Row],[Total Top Att&amp;ck Score ]]-parameters!$D$19)/(parameters!$D$20-parameters!$D$19)</f>
        <v>0.11399999999999999</v>
      </c>
      <c r="AR282" s="25">
        <f>IF(Table1[[#This Row],[TAT Utility (unclipped)]]&gt;1,1, IF(Table1[[#This Row],[TAT Utility (unclipped)]]&lt;0,0, Table1[[#This Row],[TAT Utility (unclipped)]]) )</f>
        <v>0.11399999999999999</v>
      </c>
      <c r="AS282" s="25">
        <f>(Table1[[#This Row],[Ransomware (Total '# of ATT&amp;CK Observations)]]-parameters!$D$21)/(parameters!$D$22-parameters!$D$21)</f>
        <v>0</v>
      </c>
      <c r="AT282" s="25">
        <f>IF(Table1[[#This Row],[Count Utility (unclipped)]]&gt;1,1, IF(Table1[[#This Row],[Count Utility (unclipped)]]&lt;0,0, Table1[[#This Row],[Count Utility (unclipped)]]) )</f>
        <v>0</v>
      </c>
      <c r="AU2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3" spans="1:47" x14ac:dyDescent="0.2">
      <c r="A283" s="25">
        <f>parameters!$J$21*Table1[[#This Row],[TAT Utility]]+parameters!$J$22*Table1[[#This Row],[Count Utility]]</f>
        <v>3.080571428571428E-2</v>
      </c>
      <c r="B283" s="25">
        <f t="shared" si="4"/>
        <v>0.30805714285714281</v>
      </c>
      <c r="C283" s="25" t="s">
        <v>1184</v>
      </c>
      <c r="D283" s="25" t="s">
        <v>331</v>
      </c>
      <c r="E283" s="25" t="s">
        <v>1185</v>
      </c>
      <c r="F283" s="51">
        <v>1</v>
      </c>
      <c r="G283" s="51">
        <v>1</v>
      </c>
      <c r="H283" s="25">
        <f>parameters!$J$10*Table1[[#This Row],[Before Utility]]+parameters!$J$11*Table1[[#This Row],[After Utility]]</f>
        <v>0.1</v>
      </c>
      <c r="I283">
        <f>(Table1[[#This Row],[Num. TID Before]]-parameters!$D$8)/(parameters!$D$9-parameters!$D$8)</f>
        <v>0.1</v>
      </c>
      <c r="J283">
        <f>IF(Table1[[#This Row],[Before Utility (unclipped)]]&gt;1,1, IF(Table1[[#This Row],[Before Utility (unclipped)]]&lt;0,0, Table1[[#This Row],[Before Utility (unclipped)]]))</f>
        <v>0.1</v>
      </c>
      <c r="K283">
        <f>(Table1[[#This Row],[Num. TID After]]-parameters!$D$10)/(parameters!$D$11-parameters!$D$10)</f>
        <v>0.1</v>
      </c>
      <c r="L283">
        <f>IF(Table1[[#This Row],[After Utility (unclipped)]]&gt;1,1, IF(Table1[[#This Row],[After Utility (unclipped)]]&lt;0,0, Table1[[#This Row],[After Utility (unclipped)]]))</f>
        <v>0.1</v>
      </c>
      <c r="M283" s="25">
        <v>0</v>
      </c>
      <c r="N283" s="51">
        <v>0</v>
      </c>
      <c r="O283" s="51">
        <v>4</v>
      </c>
      <c r="P283" s="51">
        <v>1</v>
      </c>
      <c r="Q283" s="51">
        <v>0</v>
      </c>
      <c r="R283" s="51">
        <v>4.0999999999999996</v>
      </c>
      <c r="S283" s="51">
        <v>1</v>
      </c>
      <c r="T283" s="52" t="s">
        <v>1186</v>
      </c>
      <c r="U283" s="51">
        <v>13</v>
      </c>
      <c r="V283" s="25">
        <f>parameters!$J$4*Table1[[#This Row],[Mitigations Utility]] + parameters!$J$5*Table1[[#This Row],[Detections Utility]]</f>
        <v>0.15714285714285714</v>
      </c>
      <c r="W283">
        <f>SUM(Table1[[#This Row],[Num. 800-53 (r5)]],Table1[[#This Row],[Num. CIS Controls]])</f>
        <v>14</v>
      </c>
      <c r="X283">
        <f>(Table1[[#This Row],[Total Mitigations]]-parameters!$D$2)/(parameters!$D$3-parameters!$D$2)</f>
        <v>0.25454545454545452</v>
      </c>
      <c r="Y283">
        <f>IF(Table1[[#This Row],[Mitigations Utility (unclipped)]]&gt;1,1, IF(Table1[[#This Row],[Mitigations Utility (unclipped)]]&lt;0,0, Table1[[#This Row],[Mitigations Utility (unclipped)]]) )</f>
        <v>0.25454545454545452</v>
      </c>
      <c r="Z283">
        <f>SUM(Table1[[#This Row],[Num. CAR]:[Num. Splunk]])</f>
        <v>5</v>
      </c>
      <c r="AA283">
        <f>(Table1[[#This Row],[Total Detections]]-parameters!$D$4)/(parameters!$D$5-parameters!$D$4)</f>
        <v>0.05</v>
      </c>
      <c r="AB283">
        <f>IF(Table1[[#This Row],[Detections Utility (unclipped)]]&gt;1,1, IF(Table1[[#This Row],[Detections Utility (unclipped)]]&lt;0,0, Table1[[#This Row],[Detections Utility (unclipped)]]) )</f>
        <v>0.05</v>
      </c>
      <c r="AC283" s="29" t="s">
        <v>1187</v>
      </c>
      <c r="AD283" s="25" t="str" cm="1">
        <f t="array" ref="AD283">IF(SUMPRODUCT(--(NOT(ISERR(SEARCH({"Process","Command","Script","WMI","Module","Pipe","Service"},AC283)))))&gt;0,"1","0")</f>
        <v>1</v>
      </c>
      <c r="AE283" s="25">
        <f>IF(AD283="1",'TOP 10 TECHNIQUES'!C$15,0)</f>
        <v>0.19800000000000001</v>
      </c>
      <c r="AF283" s="25" t="str" cm="1">
        <f t="array" ref="AF283">IF(SUMPRODUCT(--(NOT(ISERR(SEARCH({"Network","Firewall"},AC283)))))&gt;0,"1","0")</f>
        <v>0</v>
      </c>
      <c r="AG283" s="25">
        <f>IF(AF283="1",'TOP 10 TECHNIQUES'!C$16,0)</f>
        <v>0</v>
      </c>
      <c r="AH283" s="25" t="str" cm="1">
        <f t="array" ref="AH283">IF(SUMPRODUCT(--(NOT(ISERR(SEARCH({"File","Group","Logon","Schedule","User","Registry","Active","Application"},AC283)))))&gt;0,"1","0")</f>
        <v>0</v>
      </c>
      <c r="AI283" s="25">
        <f>IF(AH283="1",'TOP 10 TECHNIQUES'!C$17,0)</f>
        <v>0</v>
      </c>
      <c r="AJ283" s="25" t="str" cm="1">
        <f t="array" ref="AJ283">IF(SUMPRODUCT(--(NOT(ISERR(SEARCH({"Cloud","Cluster","Container","Image","Instance","Pod","Snapshot","Volume"},AC283)))))&gt;0,"1","0")</f>
        <v>0</v>
      </c>
      <c r="AK283" s="25">
        <f>IF(AJ283="1",'TOP 10 TECHNIQUES'!C$18,0)</f>
        <v>0</v>
      </c>
      <c r="AL283" s="25" t="str" cm="1">
        <f t="array" ref="AL283">IF(SUMPRODUCT(--(NOT(ISERR(SEARCH({"Drive","Firmware","Host","Kernel"},AC283)))))&gt;0,"1","0")</f>
        <v>1</v>
      </c>
      <c r="AM283" s="25">
        <f>IF(AL283="1",'TOP 10 TECHNIQUES'!C$19,0)</f>
        <v>0</v>
      </c>
      <c r="AN283" s="52">
        <v>0</v>
      </c>
      <c r="AO283" s="51">
        <v>0</v>
      </c>
      <c r="AP283" s="25">
        <f>parameters!$J$21*Table1[[#This Row],[TAT Utility]]+parameters!$J$22*Table1[[#This Row],[Count Utility]]</f>
        <v>3.080571428571428E-2</v>
      </c>
      <c r="AQ283" s="25">
        <f>(Table1[[#This Row],[Total Top Att&amp;ck Score ]]-parameters!$D$19)/(parameters!$D$20-parameters!$D$19)</f>
        <v>0.10268571428571427</v>
      </c>
      <c r="AR283" s="25">
        <f>IF(Table1[[#This Row],[TAT Utility (unclipped)]]&gt;1,1, IF(Table1[[#This Row],[TAT Utility (unclipped)]]&lt;0,0, Table1[[#This Row],[TAT Utility (unclipped)]]) )</f>
        <v>0.10268571428571427</v>
      </c>
      <c r="AS283" s="25">
        <f>(Table1[[#This Row],[Ransomware (Total '# of ATT&amp;CK Observations)]]-parameters!$D$21)/(parameters!$D$22-parameters!$D$21)</f>
        <v>0</v>
      </c>
      <c r="AT283" s="25">
        <f>IF(Table1[[#This Row],[Count Utility (unclipped)]]&gt;1,1, IF(Table1[[#This Row],[Count Utility (unclipped)]]&lt;0,0, Table1[[#This Row],[Count Utility (unclipped)]]) )</f>
        <v>0</v>
      </c>
      <c r="AU2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4" spans="1:47" ht="48" x14ac:dyDescent="0.2">
      <c r="A284" s="25">
        <f>parameters!$J$21*Table1[[#This Row],[TAT Utility]]+parameters!$J$22*Table1[[#This Row],[Count Utility]]</f>
        <v>3.6225238095238095E-2</v>
      </c>
      <c r="B284" s="25">
        <f t="shared" si="4"/>
        <v>0.36225238095238099</v>
      </c>
      <c r="C284" s="25" t="s">
        <v>1188</v>
      </c>
      <c r="D284" s="25" t="s">
        <v>1189</v>
      </c>
      <c r="E284" s="25" t="s">
        <v>89</v>
      </c>
      <c r="F284" s="51">
        <v>1</v>
      </c>
      <c r="G284" s="51">
        <v>2</v>
      </c>
      <c r="H284" s="25">
        <f>parameters!$J$10*Table1[[#This Row],[Before Utility]]+parameters!$J$11*Table1[[#This Row],[After Utility]]</f>
        <v>0.15000000000000002</v>
      </c>
      <c r="I284">
        <f>(Table1[[#This Row],[Num. TID Before]]-parameters!$D$8)/(parameters!$D$9-parameters!$D$8)</f>
        <v>0.1</v>
      </c>
      <c r="J284">
        <f>IF(Table1[[#This Row],[Before Utility (unclipped)]]&gt;1,1, IF(Table1[[#This Row],[Before Utility (unclipped)]]&lt;0,0, Table1[[#This Row],[Before Utility (unclipped)]]))</f>
        <v>0.1</v>
      </c>
      <c r="K284">
        <f>(Table1[[#This Row],[Num. TID After]]-parameters!$D$10)/(parameters!$D$11-parameters!$D$10)</f>
        <v>0.2</v>
      </c>
      <c r="L284">
        <f>IF(Table1[[#This Row],[After Utility (unclipped)]]&gt;1,1, IF(Table1[[#This Row],[After Utility (unclipped)]]&lt;0,0, Table1[[#This Row],[After Utility (unclipped)]]))</f>
        <v>0.2</v>
      </c>
      <c r="M284" s="25">
        <v>0</v>
      </c>
      <c r="N284" s="51">
        <v>0</v>
      </c>
      <c r="O284" s="51">
        <v>0</v>
      </c>
      <c r="P284" s="51">
        <v>0</v>
      </c>
      <c r="Q284" s="51">
        <v>0</v>
      </c>
      <c r="R284" s="52" t="s">
        <v>511</v>
      </c>
      <c r="S284" s="51">
        <v>9</v>
      </c>
      <c r="T284" s="52" t="s">
        <v>1190</v>
      </c>
      <c r="U284" s="51">
        <v>7</v>
      </c>
      <c r="V284" s="25">
        <f>parameters!$J$4*Table1[[#This Row],[Mitigations Utility]] + parameters!$J$5*Table1[[#This Row],[Detections Utility]]</f>
        <v>0.15238095238095239</v>
      </c>
      <c r="W284">
        <f>SUM(Table1[[#This Row],[Num. 800-53 (r5)]],Table1[[#This Row],[Num. CIS Controls]])</f>
        <v>16</v>
      </c>
      <c r="X284">
        <f>(Table1[[#This Row],[Total Mitigations]]-parameters!$D$2)/(parameters!$D$3-parameters!$D$2)</f>
        <v>0.29090909090909089</v>
      </c>
      <c r="Y284">
        <f>IF(Table1[[#This Row],[Mitigations Utility (unclipped)]]&gt;1,1, IF(Table1[[#This Row],[Mitigations Utility (unclipped)]]&lt;0,0, Table1[[#This Row],[Mitigations Utility (unclipped)]]) )</f>
        <v>0.29090909090909089</v>
      </c>
      <c r="Z284">
        <f>SUM(Table1[[#This Row],[Num. CAR]:[Num. Splunk]])</f>
        <v>0</v>
      </c>
      <c r="AA284">
        <f>(Table1[[#This Row],[Total Detections]]-parameters!$D$4)/(parameters!$D$5-parameters!$D$4)</f>
        <v>0</v>
      </c>
      <c r="AB284">
        <f>IF(Table1[[#This Row],[Detections Utility (unclipped)]]&gt;1,1, IF(Table1[[#This Row],[Detections Utility (unclipped)]]&lt;0,0, Table1[[#This Row],[Detections Utility (unclipped)]]) )</f>
        <v>0</v>
      </c>
      <c r="AC284" s="29" t="s">
        <v>1191</v>
      </c>
      <c r="AD284" s="25" t="str" cm="1">
        <f t="array" ref="AD284">IF(SUMPRODUCT(--(NOT(ISERR(SEARCH({"Process","Command","Script","WMI","Module","Pipe","Service"},AC284)))))&gt;0,"1","0")</f>
        <v>0</v>
      </c>
      <c r="AE284" s="25">
        <f>IF(AD284="1",'TOP 10 TECHNIQUES'!C$15,0)</f>
        <v>0</v>
      </c>
      <c r="AF284" s="25" t="str" cm="1">
        <f t="array" ref="AF284">IF(SUMPRODUCT(--(NOT(ISERR(SEARCH({"Network","Firewall"},AC284)))))&gt;0,"1","0")</f>
        <v>1</v>
      </c>
      <c r="AG284" s="25">
        <f>IF(AF284="1",'TOP 10 TECHNIQUES'!C$16,0)</f>
        <v>0</v>
      </c>
      <c r="AH284" s="25" t="str" cm="1">
        <f t="array" ref="AH284">IF(SUMPRODUCT(--(NOT(ISERR(SEARCH({"File","Group","Logon","Schedule","User","Registry","Active","Application"},AC284)))))&gt;0,"1","0")</f>
        <v>0</v>
      </c>
      <c r="AI284" s="25">
        <f>IF(AH284="1",'TOP 10 TECHNIQUES'!C$17,0)</f>
        <v>0</v>
      </c>
      <c r="AJ284" s="25" t="str" cm="1">
        <f t="array" ref="AJ284">IF(SUMPRODUCT(--(NOT(ISERR(SEARCH({"Cloud","Cluster","Container","Image","Instance","Pod","Snapshot","Volume"},AC284)))))&gt;0,"1","0")</f>
        <v>1</v>
      </c>
      <c r="AK284" s="25">
        <f>IF(AJ284="1",'TOP 10 TECHNIQUES'!C$18,0)</f>
        <v>0.19800000000000001</v>
      </c>
      <c r="AL284" s="25" t="str" cm="1">
        <f t="array" ref="AL284">IF(SUMPRODUCT(--(NOT(ISERR(SEARCH({"Drive","Firmware","Host","Kernel"},AC284)))))&gt;0,"1","0")</f>
        <v>0</v>
      </c>
      <c r="AM284" s="25">
        <f>IF(AL284="1",'TOP 10 TECHNIQUES'!C$19,0)</f>
        <v>0</v>
      </c>
      <c r="AN284" s="52">
        <v>0</v>
      </c>
      <c r="AO284" s="51">
        <v>0</v>
      </c>
      <c r="AP284" s="25">
        <f>parameters!$J$21*Table1[[#This Row],[TAT Utility]]+parameters!$J$22*Table1[[#This Row],[Count Utility]]</f>
        <v>3.6225238095238095E-2</v>
      </c>
      <c r="AQ284" s="25">
        <f>(Table1[[#This Row],[Total Top Att&amp;ck Score ]]-parameters!$D$19)/(parameters!$D$20-parameters!$D$19)</f>
        <v>0.12075079365079366</v>
      </c>
      <c r="AR284" s="25">
        <f>IF(Table1[[#This Row],[TAT Utility (unclipped)]]&gt;1,1, IF(Table1[[#This Row],[TAT Utility (unclipped)]]&lt;0,0, Table1[[#This Row],[TAT Utility (unclipped)]]) )</f>
        <v>0.12075079365079366</v>
      </c>
      <c r="AS284" s="25">
        <f>(Table1[[#This Row],[Ransomware (Total '# of ATT&amp;CK Observations)]]-parameters!$D$21)/(parameters!$D$22-parameters!$D$21)</f>
        <v>0</v>
      </c>
      <c r="AT284" s="25">
        <f>IF(Table1[[#This Row],[Count Utility (unclipped)]]&gt;1,1, IF(Table1[[#This Row],[Count Utility (unclipped)]]&lt;0,0, Table1[[#This Row],[Count Utility (unclipped)]]) )</f>
        <v>0</v>
      </c>
      <c r="AU2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5" spans="1:47" ht="64" x14ac:dyDescent="0.2">
      <c r="A285" s="25">
        <f>parameters!$J$21*Table1[[#This Row],[TAT Utility]]+parameters!$J$22*Table1[[#This Row],[Count Utility]]</f>
        <v>6.6899999999999987E-2</v>
      </c>
      <c r="B285" s="25">
        <f t="shared" si="4"/>
        <v>0.33566666666666667</v>
      </c>
      <c r="C285" s="25" t="s">
        <v>1192</v>
      </c>
      <c r="D285" s="25" t="s">
        <v>114</v>
      </c>
      <c r="E285" s="25" t="s">
        <v>1193</v>
      </c>
      <c r="F285" s="51">
        <v>1</v>
      </c>
      <c r="G285" s="51">
        <v>1</v>
      </c>
      <c r="H285" s="25">
        <f>parameters!$J$10*Table1[[#This Row],[Before Utility]]+parameters!$J$11*Table1[[#This Row],[After Utility]]</f>
        <v>0.1</v>
      </c>
      <c r="I285">
        <f>(Table1[[#This Row],[Num. TID Before]]-parameters!$D$8)/(parameters!$D$9-parameters!$D$8)</f>
        <v>0.1</v>
      </c>
      <c r="J285">
        <f>IF(Table1[[#This Row],[Before Utility (unclipped)]]&gt;1,1, IF(Table1[[#This Row],[Before Utility (unclipped)]]&lt;0,0, Table1[[#This Row],[Before Utility (unclipped)]]))</f>
        <v>0.1</v>
      </c>
      <c r="K285">
        <f>(Table1[[#This Row],[Num. TID After]]-parameters!$D$10)/(parameters!$D$11-parameters!$D$10)</f>
        <v>0.1</v>
      </c>
      <c r="L285">
        <f>IF(Table1[[#This Row],[After Utility (unclipped)]]&gt;1,1, IF(Table1[[#This Row],[After Utility (unclipped)]]&lt;0,0, Table1[[#This Row],[After Utility (unclipped)]]))</f>
        <v>0.1</v>
      </c>
      <c r="M285" s="25">
        <v>0</v>
      </c>
      <c r="N285" s="51">
        <v>0</v>
      </c>
      <c r="O285" s="51">
        <v>0</v>
      </c>
      <c r="P285" s="51">
        <v>0</v>
      </c>
      <c r="Q285" s="51">
        <v>0</v>
      </c>
      <c r="R285" s="52" t="s">
        <v>1194</v>
      </c>
      <c r="S285" s="51">
        <v>7</v>
      </c>
      <c r="T285" s="51" t="s">
        <v>1195</v>
      </c>
      <c r="U285" s="51">
        <v>9</v>
      </c>
      <c r="V285" s="25">
        <f>parameters!$J$4*Table1[[#This Row],[Mitigations Utility]] + parameters!$J$5*Table1[[#This Row],[Detections Utility]]</f>
        <v>0.15238095238095239</v>
      </c>
      <c r="W285">
        <f>SUM(Table1[[#This Row],[Num. 800-53 (r5)]],Table1[[#This Row],[Num. CIS Controls]])</f>
        <v>16</v>
      </c>
      <c r="X285">
        <f>(Table1[[#This Row],[Total Mitigations]]-parameters!$D$2)/(parameters!$D$3-parameters!$D$2)</f>
        <v>0.29090909090909089</v>
      </c>
      <c r="Y285">
        <f>IF(Table1[[#This Row],[Mitigations Utility (unclipped)]]&gt;1,1, IF(Table1[[#This Row],[Mitigations Utility (unclipped)]]&lt;0,0, Table1[[#This Row],[Mitigations Utility (unclipped)]]) )</f>
        <v>0.29090909090909089</v>
      </c>
      <c r="Z285">
        <f>SUM(Table1[[#This Row],[Num. CAR]:[Num. Splunk]])</f>
        <v>0</v>
      </c>
      <c r="AA285">
        <f>(Table1[[#This Row],[Total Detections]]-parameters!$D$4)/(parameters!$D$5-parameters!$D$4)</f>
        <v>0</v>
      </c>
      <c r="AB285">
        <f>IF(Table1[[#This Row],[Detections Utility (unclipped)]]&gt;1,1, IF(Table1[[#This Row],[Detections Utility (unclipped)]]&lt;0,0, Table1[[#This Row],[Detections Utility (unclipped)]]) )</f>
        <v>0</v>
      </c>
      <c r="AC285" s="29" t="s">
        <v>1196</v>
      </c>
      <c r="AD285" s="25" t="str" cm="1">
        <f t="array" ref="AD285">IF(SUMPRODUCT(--(NOT(ISERR(SEARCH({"Process","Command","Script","WMI","Module","Pipe","Service"},AC285)))))&gt;0,"1","0")</f>
        <v>1</v>
      </c>
      <c r="AE285" s="25">
        <f>IF(AD285="1",'TOP 10 TECHNIQUES'!C$15,0)</f>
        <v>0.19800000000000001</v>
      </c>
      <c r="AF285" s="25" t="str" cm="1">
        <f t="array" ref="AF285">IF(SUMPRODUCT(--(NOT(ISERR(SEARCH({"Network","Firewall"},AC285)))))&gt;0,"1","0")</f>
        <v>0</v>
      </c>
      <c r="AG285" s="25">
        <f>IF(AF285="1",'TOP 10 TECHNIQUES'!C$16,0)</f>
        <v>0</v>
      </c>
      <c r="AH285" s="25" t="str" cm="1">
        <f t="array" ref="AH285">IF(SUMPRODUCT(--(NOT(ISERR(SEARCH({"File","Group","Logon","Schedule","User","Registry","Active","Application"},AC285)))))&gt;0,"1","0")</f>
        <v>1</v>
      </c>
      <c r="AI285" s="25">
        <f>IF(AH285="1",'TOP 10 TECHNIQUES'!C$17,0)</f>
        <v>0.13200000000000001</v>
      </c>
      <c r="AJ285" s="25" t="str" cm="1">
        <f t="array" ref="AJ285">IF(SUMPRODUCT(--(NOT(ISERR(SEARCH({"Cloud","Cluster","Container","Image","Instance","Pod","Snapshot","Volume"},AC285)))))&gt;0,"1","0")</f>
        <v>0</v>
      </c>
      <c r="AK285" s="25">
        <f>IF(AJ285="1",'TOP 10 TECHNIQUES'!C$18,0)</f>
        <v>0</v>
      </c>
      <c r="AL285" s="25" t="str" cm="1">
        <f t="array" ref="AL285">IF(SUMPRODUCT(--(NOT(ISERR(SEARCH({"Drive","Firmware","Host","Kernel"},AC285)))))&gt;0,"1","0")</f>
        <v>1</v>
      </c>
      <c r="AM285" s="25">
        <f>IF(AL285="1",'TOP 10 TECHNIQUES'!C$19,0)</f>
        <v>0</v>
      </c>
      <c r="AN285" s="58">
        <v>1</v>
      </c>
      <c r="AO285" s="51">
        <v>1</v>
      </c>
      <c r="AP285" s="25">
        <f>parameters!$J$21*Table1[[#This Row],[TAT Utility]]+parameters!$J$22*Table1[[#This Row],[Count Utility]]</f>
        <v>6.6899999999999987E-2</v>
      </c>
      <c r="AQ285" s="25">
        <f>(Table1[[#This Row],[Total Top Att&amp;ck Score ]]-parameters!$D$19)/(parameters!$D$20-parameters!$D$19)</f>
        <v>0.11188888888888888</v>
      </c>
      <c r="AR285" s="25">
        <f>IF(Table1[[#This Row],[TAT Utility (unclipped)]]&gt;1,1, IF(Table1[[#This Row],[TAT Utility (unclipped)]]&lt;0,0, Table1[[#This Row],[TAT Utility (unclipped)]]) )</f>
        <v>0.11188888888888888</v>
      </c>
      <c r="AS285" s="25">
        <f>(Table1[[#This Row],[Ransomware (Total '# of ATT&amp;CK Observations)]]-parameters!$D$21)/(parameters!$D$22-parameters!$D$21)</f>
        <v>4.7619047619047616E-2</v>
      </c>
      <c r="AT285" s="25">
        <f>IF(Table1[[#This Row],[Count Utility (unclipped)]]&gt;1,1, IF(Table1[[#This Row],[Count Utility (unclipped)]]&lt;0,0, Table1[[#This Row],[Count Utility (unclipped)]]) )</f>
        <v>4.7619047619047616E-2</v>
      </c>
      <c r="AU2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6" spans="1:47" ht="48" x14ac:dyDescent="0.2">
      <c r="A286" s="25">
        <f>parameters!$J$21*Table1[[#This Row],[TAT Utility]]+parameters!$J$22*Table1[[#This Row],[Count Utility]]</f>
        <v>6.1902857142857148E-2</v>
      </c>
      <c r="B286" s="25">
        <f t="shared" si="4"/>
        <v>0.28569523809523811</v>
      </c>
      <c r="C286" s="25" t="s">
        <v>1197</v>
      </c>
      <c r="D286" s="25" t="s">
        <v>152</v>
      </c>
      <c r="E286" s="25" t="s">
        <v>1198</v>
      </c>
      <c r="F286" s="51">
        <v>1</v>
      </c>
      <c r="G286" s="51">
        <v>1</v>
      </c>
      <c r="H286" s="25">
        <f>parameters!$J$10*Table1[[#This Row],[Before Utility]]+parameters!$J$11*Table1[[#This Row],[After Utility]]</f>
        <v>0.1</v>
      </c>
      <c r="I286">
        <f>(Table1[[#This Row],[Num. TID Before]]-parameters!$D$8)/(parameters!$D$9-parameters!$D$8)</f>
        <v>0.1</v>
      </c>
      <c r="J286">
        <f>IF(Table1[[#This Row],[Before Utility (unclipped)]]&gt;1,1, IF(Table1[[#This Row],[Before Utility (unclipped)]]&lt;0,0, Table1[[#This Row],[Before Utility (unclipped)]]))</f>
        <v>0.1</v>
      </c>
      <c r="K286">
        <f>(Table1[[#This Row],[Num. TID After]]-parameters!$D$10)/(parameters!$D$11-parameters!$D$10)</f>
        <v>0.1</v>
      </c>
      <c r="L286">
        <f>IF(Table1[[#This Row],[After Utility (unclipped)]]&gt;1,1, IF(Table1[[#This Row],[After Utility (unclipped)]]&lt;0,0, Table1[[#This Row],[After Utility (unclipped)]]))</f>
        <v>0.1</v>
      </c>
      <c r="M286" s="25">
        <v>0</v>
      </c>
      <c r="N286" s="51">
        <v>2</v>
      </c>
      <c r="O286" s="51">
        <v>6</v>
      </c>
      <c r="P286" s="51">
        <v>2</v>
      </c>
      <c r="Q286" s="51">
        <v>0</v>
      </c>
      <c r="R286" s="52" t="s">
        <v>967</v>
      </c>
      <c r="S286" s="51">
        <v>5</v>
      </c>
      <c r="T286" s="52" t="s">
        <v>1199</v>
      </c>
      <c r="U286" s="51">
        <v>6</v>
      </c>
      <c r="V286" s="25">
        <f>parameters!$J$4*Table1[[#This Row],[Mitigations Utility]] + parameters!$J$5*Table1[[#This Row],[Detections Utility]]</f>
        <v>0.15238095238095239</v>
      </c>
      <c r="W286">
        <f>SUM(Table1[[#This Row],[Num. 800-53 (r5)]],Table1[[#This Row],[Num. CIS Controls]])</f>
        <v>11</v>
      </c>
      <c r="X286">
        <f>(Table1[[#This Row],[Total Mitigations]]-parameters!$D$2)/(parameters!$D$3-parameters!$D$2)</f>
        <v>0.2</v>
      </c>
      <c r="Y286">
        <f>IF(Table1[[#This Row],[Mitigations Utility (unclipped)]]&gt;1,1, IF(Table1[[#This Row],[Mitigations Utility (unclipped)]]&lt;0,0, Table1[[#This Row],[Mitigations Utility (unclipped)]]) )</f>
        <v>0.2</v>
      </c>
      <c r="Z286">
        <f>SUM(Table1[[#This Row],[Num. CAR]:[Num. Splunk]])</f>
        <v>10</v>
      </c>
      <c r="AA286">
        <f>(Table1[[#This Row],[Total Detections]]-parameters!$D$4)/(parameters!$D$5-parameters!$D$4)</f>
        <v>0.1</v>
      </c>
      <c r="AB286">
        <f>IF(Table1[[#This Row],[Detections Utility (unclipped)]]&gt;1,1, IF(Table1[[#This Row],[Detections Utility (unclipped)]]&lt;0,0, Table1[[#This Row],[Detections Utility (unclipped)]]) )</f>
        <v>0.1</v>
      </c>
      <c r="AC286" s="29" t="s">
        <v>938</v>
      </c>
      <c r="AD286" s="25" t="str" cm="1">
        <f t="array" ref="AD286">IF(SUMPRODUCT(--(NOT(ISERR(SEARCH({"Process","Command","Script","WMI","Module","Pipe","Service"},AC286)))))&gt;0,"1","0")</f>
        <v>0</v>
      </c>
      <c r="AE286" s="25">
        <f>IF(AD286="1",'TOP 10 TECHNIQUES'!C$15,0)</f>
        <v>0</v>
      </c>
      <c r="AF286" s="25" t="str" cm="1">
        <f t="array" ref="AF286">IF(SUMPRODUCT(--(NOT(ISERR(SEARCH({"Network","Firewall"},AC286)))))&gt;0,"1","0")</f>
        <v>1</v>
      </c>
      <c r="AG286" s="25">
        <f>IF(AF286="1",'TOP 10 TECHNIQUES'!C$16,0)</f>
        <v>0</v>
      </c>
      <c r="AH286" s="25" t="str" cm="1">
        <f t="array" ref="AH286">IF(SUMPRODUCT(--(NOT(ISERR(SEARCH({"File","Group","Logon","Schedule","User","Registry","Active","Application"},AC286)))))&gt;0,"1","0")</f>
        <v>1</v>
      </c>
      <c r="AI286" s="25">
        <f>IF(AH286="1",'TOP 10 TECHNIQUES'!C$17,0)</f>
        <v>0.13200000000000001</v>
      </c>
      <c r="AJ286" s="25" t="str" cm="1">
        <f t="array" ref="AJ286">IF(SUMPRODUCT(--(NOT(ISERR(SEARCH({"Cloud","Cluster","Container","Image","Instance","Pod","Snapshot","Volume"},AC286)))))&gt;0,"1","0")</f>
        <v>0</v>
      </c>
      <c r="AK286" s="25">
        <f>IF(AJ286="1",'TOP 10 TECHNIQUES'!C$18,0)</f>
        <v>0</v>
      </c>
      <c r="AL286" s="25" t="str" cm="1">
        <f t="array" ref="AL286">IF(SUMPRODUCT(--(NOT(ISERR(SEARCH({"Drive","Firmware","Host","Kernel"},AC286)))))&gt;0,"1","0")</f>
        <v>0</v>
      </c>
      <c r="AM286" s="25">
        <f>IF(AL286="1",'TOP 10 TECHNIQUES'!C$19,0)</f>
        <v>0</v>
      </c>
      <c r="AN286" s="52">
        <v>1</v>
      </c>
      <c r="AO286" s="51">
        <v>1</v>
      </c>
      <c r="AP286" s="25">
        <f>parameters!$J$21*Table1[[#This Row],[TAT Utility]]+parameters!$J$22*Table1[[#This Row],[Count Utility]]</f>
        <v>6.1902857142857148E-2</v>
      </c>
      <c r="AQ286" s="25">
        <f>(Table1[[#This Row],[Total Top Att&amp;ck Score ]]-parameters!$D$19)/(parameters!$D$20-parameters!$D$19)</f>
        <v>9.5231746031746042E-2</v>
      </c>
      <c r="AR286" s="25">
        <f>IF(Table1[[#This Row],[TAT Utility (unclipped)]]&gt;1,1, IF(Table1[[#This Row],[TAT Utility (unclipped)]]&lt;0,0, Table1[[#This Row],[TAT Utility (unclipped)]]) )</f>
        <v>9.5231746031746042E-2</v>
      </c>
      <c r="AS286" s="25">
        <f>(Table1[[#This Row],[Ransomware (Total '# of ATT&amp;CK Observations)]]-parameters!$D$21)/(parameters!$D$22-parameters!$D$21)</f>
        <v>4.7619047619047616E-2</v>
      </c>
      <c r="AT286" s="25">
        <f>IF(Table1[[#This Row],[Count Utility (unclipped)]]&gt;1,1, IF(Table1[[#This Row],[Count Utility (unclipped)]]&lt;0,0, Table1[[#This Row],[Count Utility (unclipped)]]) )</f>
        <v>4.7619047619047616E-2</v>
      </c>
      <c r="AU2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7" spans="1:47" ht="48" x14ac:dyDescent="0.2">
      <c r="A287" s="25">
        <f>parameters!$J$21*Table1[[#This Row],[TAT Utility]]+parameters!$J$22*Table1[[#This Row],[Count Utility]]</f>
        <v>3.3566666666666661E-2</v>
      </c>
      <c r="B287" s="25">
        <f t="shared" si="4"/>
        <v>0.33566666666666667</v>
      </c>
      <c r="C287" s="25" t="s">
        <v>1200</v>
      </c>
      <c r="D287" s="25" t="s">
        <v>99</v>
      </c>
      <c r="E287" s="25" t="s">
        <v>1201</v>
      </c>
      <c r="F287" s="51">
        <v>1</v>
      </c>
      <c r="G287" s="51">
        <v>1</v>
      </c>
      <c r="H287" s="25">
        <f>parameters!$J$10*Table1[[#This Row],[Before Utility]]+parameters!$J$11*Table1[[#This Row],[After Utility]]</f>
        <v>0.1</v>
      </c>
      <c r="I287">
        <f>(Table1[[#This Row],[Num. TID Before]]-parameters!$D$8)/(parameters!$D$9-parameters!$D$8)</f>
        <v>0.1</v>
      </c>
      <c r="J287">
        <f>IF(Table1[[#This Row],[Before Utility (unclipped)]]&gt;1,1, IF(Table1[[#This Row],[Before Utility (unclipped)]]&lt;0,0, Table1[[#This Row],[Before Utility (unclipped)]]))</f>
        <v>0.1</v>
      </c>
      <c r="K287">
        <f>(Table1[[#This Row],[Num. TID After]]-parameters!$D$10)/(parameters!$D$11-parameters!$D$10)</f>
        <v>0.1</v>
      </c>
      <c r="L287">
        <f>IF(Table1[[#This Row],[After Utility (unclipped)]]&gt;1,1, IF(Table1[[#This Row],[After Utility (unclipped)]]&lt;0,0, Table1[[#This Row],[After Utility (unclipped)]]))</f>
        <v>0.1</v>
      </c>
      <c r="M287" s="25">
        <v>0</v>
      </c>
      <c r="N287" s="51">
        <v>0</v>
      </c>
      <c r="O287" s="51">
        <v>0</v>
      </c>
      <c r="P287" s="51">
        <v>0</v>
      </c>
      <c r="Q287" s="51">
        <v>0</v>
      </c>
      <c r="R287" s="52" t="s">
        <v>1202</v>
      </c>
      <c r="S287" s="51">
        <v>10</v>
      </c>
      <c r="T287" s="52" t="s">
        <v>1112</v>
      </c>
      <c r="U287" s="51">
        <v>6</v>
      </c>
      <c r="V287" s="25">
        <f>parameters!$J$4*Table1[[#This Row],[Mitigations Utility]] + parameters!$J$5*Table1[[#This Row],[Detections Utility]]</f>
        <v>0.15238095238095239</v>
      </c>
      <c r="W287">
        <f>SUM(Table1[[#This Row],[Num. 800-53 (r5)]],Table1[[#This Row],[Num. CIS Controls]])</f>
        <v>16</v>
      </c>
      <c r="X287">
        <f>(Table1[[#This Row],[Total Mitigations]]-parameters!$D$2)/(parameters!$D$3-parameters!$D$2)</f>
        <v>0.29090909090909089</v>
      </c>
      <c r="Y287">
        <f>IF(Table1[[#This Row],[Mitigations Utility (unclipped)]]&gt;1,1, IF(Table1[[#This Row],[Mitigations Utility (unclipped)]]&lt;0,0, Table1[[#This Row],[Mitigations Utility (unclipped)]]) )</f>
        <v>0.29090909090909089</v>
      </c>
      <c r="Z287">
        <f>SUM(Table1[[#This Row],[Num. CAR]:[Num. Splunk]])</f>
        <v>0</v>
      </c>
      <c r="AA287">
        <f>(Table1[[#This Row],[Total Detections]]-parameters!$D$4)/(parameters!$D$5-parameters!$D$4)</f>
        <v>0</v>
      </c>
      <c r="AB287">
        <f>IF(Table1[[#This Row],[Detections Utility (unclipped)]]&gt;1,1, IF(Table1[[#This Row],[Detections Utility (unclipped)]]&lt;0,0, Table1[[#This Row],[Detections Utility (unclipped)]]) )</f>
        <v>0</v>
      </c>
      <c r="AC287" s="29" t="s">
        <v>1203</v>
      </c>
      <c r="AD287" s="25" t="str" cm="1">
        <f t="array" ref="AD287">IF(SUMPRODUCT(--(NOT(ISERR(SEARCH({"Process","Command","Script","WMI","Module","Pipe","Service"},AC287)))))&gt;0,"1","0")</f>
        <v>1</v>
      </c>
      <c r="AE287" s="25">
        <f>IF(AD287="1",'TOP 10 TECHNIQUES'!C$15,0)</f>
        <v>0.19800000000000001</v>
      </c>
      <c r="AF287" s="25" t="str" cm="1">
        <f t="array" ref="AF287">IF(SUMPRODUCT(--(NOT(ISERR(SEARCH({"Network","Firewall"},AC287)))))&gt;0,"1","0")</f>
        <v>0</v>
      </c>
      <c r="AG287" s="25">
        <f>IF(AF287="1",'TOP 10 TECHNIQUES'!C$16,0)</f>
        <v>0</v>
      </c>
      <c r="AH287" s="25" t="str" cm="1">
        <f t="array" ref="AH287">IF(SUMPRODUCT(--(NOT(ISERR(SEARCH({"File","Group","Logon","Schedule","User","Registry","Active","Application"},AC287)))))&gt;0,"1","0")</f>
        <v>1</v>
      </c>
      <c r="AI287" s="25">
        <f>IF(AH287="1",'TOP 10 TECHNIQUES'!C$17,0)</f>
        <v>0.13200000000000001</v>
      </c>
      <c r="AJ287" s="25" t="str" cm="1">
        <f t="array" ref="AJ287">IF(SUMPRODUCT(--(NOT(ISERR(SEARCH({"Cloud","Cluster","Container","Image","Instance","Pod","Snapshot","Volume"},AC287)))))&gt;0,"1","0")</f>
        <v>0</v>
      </c>
      <c r="AK287" s="25">
        <f>IF(AJ287="1",'TOP 10 TECHNIQUES'!C$18,0)</f>
        <v>0</v>
      </c>
      <c r="AL287" s="25" t="str" cm="1">
        <f t="array" ref="AL287">IF(SUMPRODUCT(--(NOT(ISERR(SEARCH({"Drive","Firmware","Host","Kernel"},AC287)))))&gt;0,"1","0")</f>
        <v>0</v>
      </c>
      <c r="AM287" s="25">
        <f>IF(AL287="1",'TOP 10 TECHNIQUES'!C$19,0)</f>
        <v>0</v>
      </c>
      <c r="AN287" s="60">
        <v>0</v>
      </c>
      <c r="AO287" s="51">
        <v>0</v>
      </c>
      <c r="AP287" s="25">
        <f>parameters!$J$21*Table1[[#This Row],[TAT Utility]]+parameters!$J$22*Table1[[#This Row],[Count Utility]]</f>
        <v>3.3566666666666661E-2</v>
      </c>
      <c r="AQ287" s="25">
        <f>(Table1[[#This Row],[Total Top Att&amp;ck Score ]]-parameters!$D$19)/(parameters!$D$20-parameters!$D$19)</f>
        <v>0.11188888888888888</v>
      </c>
      <c r="AR287" s="25">
        <f>IF(Table1[[#This Row],[TAT Utility (unclipped)]]&gt;1,1, IF(Table1[[#This Row],[TAT Utility (unclipped)]]&lt;0,0, Table1[[#This Row],[TAT Utility (unclipped)]]) )</f>
        <v>0.11188888888888888</v>
      </c>
      <c r="AS287" s="25">
        <f>(Table1[[#This Row],[Ransomware (Total '# of ATT&amp;CK Observations)]]-parameters!$D$21)/(parameters!$D$22-parameters!$D$21)</f>
        <v>0</v>
      </c>
      <c r="AT287" s="25">
        <f>IF(Table1[[#This Row],[Count Utility (unclipped)]]&gt;1,1, IF(Table1[[#This Row],[Count Utility (unclipped)]]&lt;0,0, Table1[[#This Row],[Count Utility (unclipped)]]) )</f>
        <v>0</v>
      </c>
      <c r="AU2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8" spans="1:47" ht="32" x14ac:dyDescent="0.2">
      <c r="A288" s="25">
        <f>parameters!$J$21*Table1[[#This Row],[TAT Utility]]+parameters!$J$22*Table1[[#This Row],[Count Utility]]</f>
        <v>2.5238095238095237E-2</v>
      </c>
      <c r="B288" s="25">
        <f t="shared" si="4"/>
        <v>0.25238095238095237</v>
      </c>
      <c r="C288" s="25" t="s">
        <v>1204</v>
      </c>
      <c r="D288" s="25" t="s">
        <v>245</v>
      </c>
      <c r="E288" s="25" t="s">
        <v>675</v>
      </c>
      <c r="F288" s="51">
        <v>1</v>
      </c>
      <c r="G288" s="51">
        <v>1</v>
      </c>
      <c r="H288" s="25">
        <f>parameters!$J$10*Table1[[#This Row],[Before Utility]]+parameters!$J$11*Table1[[#This Row],[After Utility]]</f>
        <v>0.1</v>
      </c>
      <c r="I288">
        <f>(Table1[[#This Row],[Num. TID Before]]-parameters!$D$8)/(parameters!$D$9-parameters!$D$8)</f>
        <v>0.1</v>
      </c>
      <c r="J288">
        <f>IF(Table1[[#This Row],[Before Utility (unclipped)]]&gt;1,1, IF(Table1[[#This Row],[Before Utility (unclipped)]]&lt;0,0, Table1[[#This Row],[Before Utility (unclipped)]]))</f>
        <v>0.1</v>
      </c>
      <c r="K288">
        <f>(Table1[[#This Row],[Num. TID After]]-parameters!$D$10)/(parameters!$D$11-parameters!$D$10)</f>
        <v>0.1</v>
      </c>
      <c r="L288">
        <f>IF(Table1[[#This Row],[After Utility (unclipped)]]&gt;1,1, IF(Table1[[#This Row],[After Utility (unclipped)]]&lt;0,0, Table1[[#This Row],[After Utility (unclipped)]]))</f>
        <v>0.1</v>
      </c>
      <c r="M288" s="25">
        <v>0</v>
      </c>
      <c r="N288" s="51">
        <v>0</v>
      </c>
      <c r="O288" s="51">
        <v>0</v>
      </c>
      <c r="P288" s="51">
        <v>0</v>
      </c>
      <c r="Q288" s="51">
        <v>0</v>
      </c>
      <c r="R288" s="52" t="s">
        <v>1111</v>
      </c>
      <c r="S288" s="51">
        <v>10</v>
      </c>
      <c r="T288" s="51" t="s">
        <v>1205</v>
      </c>
      <c r="U288" s="51">
        <v>6</v>
      </c>
      <c r="V288" s="25">
        <f>parameters!$J$4*Table1[[#This Row],[Mitigations Utility]] + parameters!$J$5*Table1[[#This Row],[Detections Utility]]</f>
        <v>0.15238095238095239</v>
      </c>
      <c r="W288">
        <f>SUM(Table1[[#This Row],[Num. 800-53 (r5)]],Table1[[#This Row],[Num. CIS Controls]])</f>
        <v>16</v>
      </c>
      <c r="X288">
        <f>(Table1[[#This Row],[Total Mitigations]]-parameters!$D$2)/(parameters!$D$3-parameters!$D$2)</f>
        <v>0.29090909090909089</v>
      </c>
      <c r="Y288">
        <f>IF(Table1[[#This Row],[Mitigations Utility (unclipped)]]&gt;1,1, IF(Table1[[#This Row],[Mitigations Utility (unclipped)]]&lt;0,0, Table1[[#This Row],[Mitigations Utility (unclipped)]]) )</f>
        <v>0.29090909090909089</v>
      </c>
      <c r="Z288">
        <f>SUM(Table1[[#This Row],[Num. CAR]:[Num. Splunk]])</f>
        <v>0</v>
      </c>
      <c r="AA288">
        <f>(Table1[[#This Row],[Total Detections]]-parameters!$D$4)/(parameters!$D$5-parameters!$D$4)</f>
        <v>0</v>
      </c>
      <c r="AB288">
        <f>IF(Table1[[#This Row],[Detections Utility (unclipped)]]&gt;1,1, IF(Table1[[#This Row],[Detections Utility (unclipped)]]&lt;0,0, Table1[[#This Row],[Detections Utility (unclipped)]]) )</f>
        <v>0</v>
      </c>
      <c r="AC288" s="29" t="s">
        <v>178</v>
      </c>
      <c r="AD288" s="25" t="str" cm="1">
        <f t="array" ref="AD288">IF(SUMPRODUCT(--(NOT(ISERR(SEARCH({"Process","Command","Script","WMI","Module","Pipe","Service"},AC288)))))&gt;0,"1","0")</f>
        <v>0</v>
      </c>
      <c r="AE288" s="25">
        <f>IF(AD288="1",'TOP 10 TECHNIQUES'!C$15,0)</f>
        <v>0</v>
      </c>
      <c r="AF288" s="25" t="str" cm="1">
        <f t="array" ref="AF288">IF(SUMPRODUCT(--(NOT(ISERR(SEARCH({"Network","Firewall"},AC288)))))&gt;0,"1","0")</f>
        <v>1</v>
      </c>
      <c r="AG288" s="25">
        <f>IF(AF288="1",'TOP 10 TECHNIQUES'!C$16,0)</f>
        <v>0</v>
      </c>
      <c r="AH288" s="25" t="str" cm="1">
        <f t="array" ref="AH288">IF(SUMPRODUCT(--(NOT(ISERR(SEARCH({"File","Group","Logon","Schedule","User","Registry","Active","Application"},AC288)))))&gt;0,"1","0")</f>
        <v>0</v>
      </c>
      <c r="AI288" s="25">
        <f>IF(AH288="1",'TOP 10 TECHNIQUES'!C$17,0)</f>
        <v>0</v>
      </c>
      <c r="AJ288" s="25" t="str" cm="1">
        <f t="array" ref="AJ288">IF(SUMPRODUCT(--(NOT(ISERR(SEARCH({"Cloud","Cluster","Container","Image","Instance","Pod","Snapshot","Volume"},AC288)))))&gt;0,"1","0")</f>
        <v>0</v>
      </c>
      <c r="AK288" s="25">
        <f>IF(AJ288="1",'TOP 10 TECHNIQUES'!C$18,0)</f>
        <v>0</v>
      </c>
      <c r="AL288" s="25" t="str" cm="1">
        <f t="array" ref="AL288">IF(SUMPRODUCT(--(NOT(ISERR(SEARCH({"Drive","Firmware","Host","Kernel"},AC288)))))&gt;0,"1","0")</f>
        <v>0</v>
      </c>
      <c r="AM288" s="25">
        <f>IF(AL288="1",'TOP 10 TECHNIQUES'!C$19,0)</f>
        <v>0</v>
      </c>
      <c r="AN288" s="52">
        <v>0</v>
      </c>
      <c r="AO288" s="51">
        <v>0</v>
      </c>
      <c r="AP288" s="25">
        <f>parameters!$J$21*Table1[[#This Row],[TAT Utility]]+parameters!$J$22*Table1[[#This Row],[Count Utility]]</f>
        <v>2.5238095238095237E-2</v>
      </c>
      <c r="AQ288" s="25">
        <f>(Table1[[#This Row],[Total Top Att&amp;ck Score ]]-parameters!$D$19)/(parameters!$D$20-parameters!$D$19)</f>
        <v>8.412698412698412E-2</v>
      </c>
      <c r="AR288" s="25">
        <f>IF(Table1[[#This Row],[TAT Utility (unclipped)]]&gt;1,1, IF(Table1[[#This Row],[TAT Utility (unclipped)]]&lt;0,0, Table1[[#This Row],[TAT Utility (unclipped)]]) )</f>
        <v>8.412698412698412E-2</v>
      </c>
      <c r="AS288" s="25">
        <f>(Table1[[#This Row],[Ransomware (Total '# of ATT&amp;CK Observations)]]-parameters!$D$21)/(parameters!$D$22-parameters!$D$21)</f>
        <v>0</v>
      </c>
      <c r="AT288" s="25">
        <f>IF(Table1[[#This Row],[Count Utility (unclipped)]]&gt;1,1, IF(Table1[[#This Row],[Count Utility (unclipped)]]&lt;0,0, Table1[[#This Row],[Count Utility (unclipped)]]) )</f>
        <v>0</v>
      </c>
      <c r="AU2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9" spans="1:47" ht="80" x14ac:dyDescent="0.2">
      <c r="A289" s="25">
        <f>parameters!$J$21*Table1[[#This Row],[TAT Utility]]+parameters!$J$22*Table1[[#This Row],[Count Utility]]</f>
        <v>0.13356666666666667</v>
      </c>
      <c r="B289" s="25">
        <f t="shared" si="4"/>
        <v>0.33566666666666667</v>
      </c>
      <c r="C289" s="25" t="s">
        <v>1206</v>
      </c>
      <c r="D289" s="25" t="s">
        <v>414</v>
      </c>
      <c r="E289" s="25" t="s">
        <v>1207</v>
      </c>
      <c r="F289" s="51">
        <v>1</v>
      </c>
      <c r="G289" s="51">
        <v>1</v>
      </c>
      <c r="H289" s="25">
        <f>parameters!$J$10*Table1[[#This Row],[Before Utility]]+parameters!$J$11*Table1[[#This Row],[After Utility]]</f>
        <v>0.1</v>
      </c>
      <c r="I289">
        <f>(Table1[[#This Row],[Num. TID Before]]-parameters!$D$8)/(parameters!$D$9-parameters!$D$8)</f>
        <v>0.1</v>
      </c>
      <c r="J289">
        <f>IF(Table1[[#This Row],[Before Utility (unclipped)]]&gt;1,1, IF(Table1[[#This Row],[Before Utility (unclipped)]]&lt;0,0, Table1[[#This Row],[Before Utility (unclipped)]]))</f>
        <v>0.1</v>
      </c>
      <c r="K289">
        <f>(Table1[[#This Row],[Num. TID After]]-parameters!$D$10)/(parameters!$D$11-parameters!$D$10)</f>
        <v>0.1</v>
      </c>
      <c r="L289">
        <f>IF(Table1[[#This Row],[After Utility (unclipped)]]&gt;1,1, IF(Table1[[#This Row],[After Utility (unclipped)]]&lt;0,0, Table1[[#This Row],[After Utility (unclipped)]]))</f>
        <v>0.1</v>
      </c>
      <c r="M289" s="25">
        <v>0</v>
      </c>
      <c r="N289" s="51">
        <v>0</v>
      </c>
      <c r="O289" s="51">
        <v>4</v>
      </c>
      <c r="P289" s="51">
        <v>0</v>
      </c>
      <c r="Q289" s="51">
        <v>0</v>
      </c>
      <c r="R289" s="52" t="s">
        <v>161</v>
      </c>
      <c r="S289" s="51">
        <v>7</v>
      </c>
      <c r="T289" s="51" t="s">
        <v>415</v>
      </c>
      <c r="U289" s="51">
        <v>7</v>
      </c>
      <c r="V289" s="25">
        <f>parameters!$J$4*Table1[[#This Row],[Mitigations Utility]] + parameters!$J$5*Table1[[#This Row],[Detections Utility]]</f>
        <v>0.15238095238095237</v>
      </c>
      <c r="W289">
        <f>SUM(Table1[[#This Row],[Num. 800-53 (r5)]],Table1[[#This Row],[Num. CIS Controls]])</f>
        <v>14</v>
      </c>
      <c r="X289">
        <f>(Table1[[#This Row],[Total Mitigations]]-parameters!$D$2)/(parameters!$D$3-parameters!$D$2)</f>
        <v>0.25454545454545452</v>
      </c>
      <c r="Y289">
        <f>IF(Table1[[#This Row],[Mitigations Utility (unclipped)]]&gt;1,1, IF(Table1[[#This Row],[Mitigations Utility (unclipped)]]&lt;0,0, Table1[[#This Row],[Mitigations Utility (unclipped)]]) )</f>
        <v>0.25454545454545452</v>
      </c>
      <c r="Z289">
        <f>SUM(Table1[[#This Row],[Num. CAR]:[Num. Splunk]])</f>
        <v>4</v>
      </c>
      <c r="AA289">
        <f>(Table1[[#This Row],[Total Detections]]-parameters!$D$4)/(parameters!$D$5-parameters!$D$4)</f>
        <v>0.04</v>
      </c>
      <c r="AB289">
        <f>IF(Table1[[#This Row],[Detections Utility (unclipped)]]&gt;1,1, IF(Table1[[#This Row],[Detections Utility (unclipped)]]&lt;0,0, Table1[[#This Row],[Detections Utility (unclipped)]]) )</f>
        <v>0.04</v>
      </c>
      <c r="AC289" s="29" t="s">
        <v>1208</v>
      </c>
      <c r="AD289" s="25" t="str" cm="1">
        <f t="array" ref="AD289">IF(SUMPRODUCT(--(NOT(ISERR(SEARCH({"Process","Command","Script","WMI","Module","Pipe","Service"},AC289)))))&gt;0,"1","0")</f>
        <v>1</v>
      </c>
      <c r="AE289" s="25">
        <f>IF(AD289="1",'TOP 10 TECHNIQUES'!C$15,0)</f>
        <v>0.19800000000000001</v>
      </c>
      <c r="AF289" s="25" t="str" cm="1">
        <f t="array" ref="AF289">IF(SUMPRODUCT(--(NOT(ISERR(SEARCH({"Network","Firewall"},AC289)))))&gt;0,"1","0")</f>
        <v>0</v>
      </c>
      <c r="AG289" s="25">
        <f>IF(AF289="1",'TOP 10 TECHNIQUES'!C$16,0)</f>
        <v>0</v>
      </c>
      <c r="AH289" s="25" t="str" cm="1">
        <f t="array" ref="AH289">IF(SUMPRODUCT(--(NOT(ISERR(SEARCH({"File","Group","Logon","Schedule","User","Registry","Active","Application"},AC289)))))&gt;0,"1","0")</f>
        <v>1</v>
      </c>
      <c r="AI289" s="25">
        <f>IF(AH289="1",'TOP 10 TECHNIQUES'!C$17,0)</f>
        <v>0.13200000000000001</v>
      </c>
      <c r="AJ289" s="25" t="str" cm="1">
        <f t="array" ref="AJ289">IF(SUMPRODUCT(--(NOT(ISERR(SEARCH({"Cloud","Cluster","Container","Image","Instance","Pod","Snapshot","Volume"},AC289)))))&gt;0,"1","0")</f>
        <v>0</v>
      </c>
      <c r="AK289" s="25">
        <f>IF(AJ289="1",'TOP 10 TECHNIQUES'!C$18,0)</f>
        <v>0</v>
      </c>
      <c r="AL289" s="25" t="str" cm="1">
        <f t="array" ref="AL289">IF(SUMPRODUCT(--(NOT(ISERR(SEARCH({"Drive","Firmware","Host","Kernel"},AC289)))))&gt;0,"1","0")</f>
        <v>0</v>
      </c>
      <c r="AM289" s="25">
        <f>IF(AL289="1",'TOP 10 TECHNIQUES'!C$19,0)</f>
        <v>0</v>
      </c>
      <c r="AN289" s="52">
        <v>3</v>
      </c>
      <c r="AO289" s="51">
        <v>1</v>
      </c>
      <c r="AP289" s="25">
        <f>parameters!$J$21*Table1[[#This Row],[TAT Utility]]+parameters!$J$22*Table1[[#This Row],[Count Utility]]</f>
        <v>0.13356666666666667</v>
      </c>
      <c r="AQ289" s="25">
        <f>(Table1[[#This Row],[Total Top Att&amp;ck Score ]]-parameters!$D$19)/(parameters!$D$20-parameters!$D$19)</f>
        <v>0.11188888888888888</v>
      </c>
      <c r="AR289" s="25">
        <f>IF(Table1[[#This Row],[TAT Utility (unclipped)]]&gt;1,1, IF(Table1[[#This Row],[TAT Utility (unclipped)]]&lt;0,0, Table1[[#This Row],[TAT Utility (unclipped)]]) )</f>
        <v>0.11188888888888888</v>
      </c>
      <c r="AS289" s="25">
        <f>(Table1[[#This Row],[Ransomware (Total '# of ATT&amp;CK Observations)]]-parameters!$D$21)/(parameters!$D$22-parameters!$D$21)</f>
        <v>0.14285714285714285</v>
      </c>
      <c r="AT289" s="25">
        <f>IF(Table1[[#This Row],[Count Utility (unclipped)]]&gt;1,1, IF(Table1[[#This Row],[Count Utility (unclipped)]]&lt;0,0, Table1[[#This Row],[Count Utility (unclipped)]]) )</f>
        <v>0.14285714285714285</v>
      </c>
      <c r="AU2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0" spans="1:47" x14ac:dyDescent="0.2">
      <c r="A290" s="25">
        <f>parameters!$J$21*Table1[[#This Row],[TAT Utility]]+parameters!$J$22*Table1[[#This Row],[Count Utility]]</f>
        <v>9.5236190476190474E-2</v>
      </c>
      <c r="B290" s="25">
        <f t="shared" si="4"/>
        <v>0.28569523809523811</v>
      </c>
      <c r="C290" s="25" t="s">
        <v>1209</v>
      </c>
      <c r="D290" s="25" t="s">
        <v>414</v>
      </c>
      <c r="E290" s="25" t="s">
        <v>1210</v>
      </c>
      <c r="F290" s="51">
        <v>1</v>
      </c>
      <c r="G290" s="51">
        <v>1</v>
      </c>
      <c r="H290" s="25">
        <f>parameters!$J$10*Table1[[#This Row],[Before Utility]]+parameters!$J$11*Table1[[#This Row],[After Utility]]</f>
        <v>0.1</v>
      </c>
      <c r="I290">
        <f>(Table1[[#This Row],[Num. TID Before]]-parameters!$D$8)/(parameters!$D$9-parameters!$D$8)</f>
        <v>0.1</v>
      </c>
      <c r="J290">
        <f>IF(Table1[[#This Row],[Before Utility (unclipped)]]&gt;1,1, IF(Table1[[#This Row],[Before Utility (unclipped)]]&lt;0,0, Table1[[#This Row],[Before Utility (unclipped)]]))</f>
        <v>0.1</v>
      </c>
      <c r="K290">
        <f>(Table1[[#This Row],[Num. TID After]]-parameters!$D$10)/(parameters!$D$11-parameters!$D$10)</f>
        <v>0.1</v>
      </c>
      <c r="L290">
        <f>IF(Table1[[#This Row],[After Utility (unclipped)]]&gt;1,1, IF(Table1[[#This Row],[After Utility (unclipped)]]&lt;0,0, Table1[[#This Row],[After Utility (unclipped)]]))</f>
        <v>0.1</v>
      </c>
      <c r="M290" s="25">
        <v>0</v>
      </c>
      <c r="N290" s="51">
        <v>0</v>
      </c>
      <c r="O290" s="51">
        <v>4</v>
      </c>
      <c r="P290" s="51">
        <v>0</v>
      </c>
      <c r="Q290" s="51">
        <v>0</v>
      </c>
      <c r="R290" s="52" t="s">
        <v>161</v>
      </c>
      <c r="S290" s="51">
        <v>7</v>
      </c>
      <c r="T290" s="51" t="s">
        <v>415</v>
      </c>
      <c r="U290" s="51">
        <v>7</v>
      </c>
      <c r="V290" s="25">
        <f>parameters!$J$4*Table1[[#This Row],[Mitigations Utility]] + parameters!$J$5*Table1[[#This Row],[Detections Utility]]</f>
        <v>0.15238095238095237</v>
      </c>
      <c r="W290">
        <f>SUM(Table1[[#This Row],[Num. 800-53 (r5)]],Table1[[#This Row],[Num. CIS Controls]])</f>
        <v>14</v>
      </c>
      <c r="X290">
        <f>(Table1[[#This Row],[Total Mitigations]]-parameters!$D$2)/(parameters!$D$3-parameters!$D$2)</f>
        <v>0.25454545454545452</v>
      </c>
      <c r="Y290">
        <f>IF(Table1[[#This Row],[Mitigations Utility (unclipped)]]&gt;1,1, IF(Table1[[#This Row],[Mitigations Utility (unclipped)]]&lt;0,0, Table1[[#This Row],[Mitigations Utility (unclipped)]]) )</f>
        <v>0.25454545454545452</v>
      </c>
      <c r="Z290">
        <f>SUM(Table1[[#This Row],[Num. CAR]:[Num. Splunk]])</f>
        <v>4</v>
      </c>
      <c r="AA290">
        <f>(Table1[[#This Row],[Total Detections]]-parameters!$D$4)/(parameters!$D$5-parameters!$D$4)</f>
        <v>0.04</v>
      </c>
      <c r="AB290">
        <f>IF(Table1[[#This Row],[Detections Utility (unclipped)]]&gt;1,1, IF(Table1[[#This Row],[Detections Utility (unclipped)]]&lt;0,0, Table1[[#This Row],[Detections Utility (unclipped)]]) )</f>
        <v>0.04</v>
      </c>
      <c r="AC290" s="29" t="s">
        <v>1211</v>
      </c>
      <c r="AD290" s="25" t="str" cm="1">
        <f t="array" ref="AD290">IF(SUMPRODUCT(--(NOT(ISERR(SEARCH({"Process","Command","Script","WMI","Module","Pipe","Service"},AC290)))))&gt;0,"1","0")</f>
        <v>0</v>
      </c>
      <c r="AE290" s="25">
        <f>IF(AD290="1",'TOP 10 TECHNIQUES'!C$15,0)</f>
        <v>0</v>
      </c>
      <c r="AF290" s="25" t="str" cm="1">
        <f t="array" ref="AF290">IF(SUMPRODUCT(--(NOT(ISERR(SEARCH({"Network","Firewall"},AC290)))))&gt;0,"1","0")</f>
        <v>0</v>
      </c>
      <c r="AG290" s="25">
        <f>IF(AF290="1",'TOP 10 TECHNIQUES'!C$16,0)</f>
        <v>0</v>
      </c>
      <c r="AH290" s="25" t="str" cm="1">
        <f t="array" ref="AH290">IF(SUMPRODUCT(--(NOT(ISERR(SEARCH({"File","Group","Logon","Schedule","User","Registry","Active","Application"},AC290)))))&gt;0,"1","0")</f>
        <v>1</v>
      </c>
      <c r="AI290" s="25">
        <f>IF(AH290="1",'TOP 10 TECHNIQUES'!C$17,0)</f>
        <v>0.13200000000000001</v>
      </c>
      <c r="AJ290" s="25" t="str" cm="1">
        <f t="array" ref="AJ290">IF(SUMPRODUCT(--(NOT(ISERR(SEARCH({"Cloud","Cluster","Container","Image","Instance","Pod","Snapshot","Volume"},AC290)))))&gt;0,"1","0")</f>
        <v>0</v>
      </c>
      <c r="AK290" s="25">
        <f>IF(AJ290="1",'TOP 10 TECHNIQUES'!C$18,0)</f>
        <v>0</v>
      </c>
      <c r="AL290" s="25" t="str" cm="1">
        <f t="array" ref="AL290">IF(SUMPRODUCT(--(NOT(ISERR(SEARCH({"Drive","Firmware","Host","Kernel"},AC290)))))&gt;0,"1","0")</f>
        <v>0</v>
      </c>
      <c r="AM290" s="25">
        <f>IF(AL290="1",'TOP 10 TECHNIQUES'!C$19,0)</f>
        <v>0</v>
      </c>
      <c r="AN290" s="60">
        <v>2</v>
      </c>
      <c r="AO290" s="51">
        <v>1</v>
      </c>
      <c r="AP290" s="25">
        <f>parameters!$J$21*Table1[[#This Row],[TAT Utility]]+parameters!$J$22*Table1[[#This Row],[Count Utility]]</f>
        <v>9.5236190476190474E-2</v>
      </c>
      <c r="AQ290" s="25">
        <f>(Table1[[#This Row],[Total Top Att&amp;ck Score ]]-parameters!$D$19)/(parameters!$D$20-parameters!$D$19)</f>
        <v>9.5231746031746042E-2</v>
      </c>
      <c r="AR290" s="25">
        <f>IF(Table1[[#This Row],[TAT Utility (unclipped)]]&gt;1,1, IF(Table1[[#This Row],[TAT Utility (unclipped)]]&lt;0,0, Table1[[#This Row],[TAT Utility (unclipped)]]) )</f>
        <v>9.5231746031746042E-2</v>
      </c>
      <c r="AS290" s="25">
        <f>(Table1[[#This Row],[Ransomware (Total '# of ATT&amp;CK Observations)]]-parameters!$D$21)/(parameters!$D$22-parameters!$D$21)</f>
        <v>9.5238095238095233E-2</v>
      </c>
      <c r="AT290" s="25">
        <f>IF(Table1[[#This Row],[Count Utility (unclipped)]]&gt;1,1, IF(Table1[[#This Row],[Count Utility (unclipped)]]&lt;0,0, Table1[[#This Row],[Count Utility (unclipped)]]) )</f>
        <v>9.5238095238095233E-2</v>
      </c>
      <c r="AU2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1" spans="1:47" ht="32" x14ac:dyDescent="0.2">
      <c r="A291" s="25">
        <f>parameters!$J$21*Table1[[#This Row],[TAT Utility]]+parameters!$J$22*Table1[[#This Row],[Count Utility]]</f>
        <v>6.1902857142857148E-2</v>
      </c>
      <c r="B291" s="25">
        <f t="shared" si="4"/>
        <v>0.28569523809523811</v>
      </c>
      <c r="C291" s="25" t="s">
        <v>1212</v>
      </c>
      <c r="D291" s="25" t="s">
        <v>1213</v>
      </c>
      <c r="E291" s="25" t="s">
        <v>89</v>
      </c>
      <c r="F291" s="51">
        <v>1</v>
      </c>
      <c r="G291" s="51">
        <v>1</v>
      </c>
      <c r="H291" s="25">
        <f>parameters!$J$10*Table1[[#This Row],[Before Utility]]+parameters!$J$11*Table1[[#This Row],[After Utility]]</f>
        <v>0.1</v>
      </c>
      <c r="I291">
        <f>(Table1[[#This Row],[Num. TID Before]]-parameters!$D$8)/(parameters!$D$9-parameters!$D$8)</f>
        <v>0.1</v>
      </c>
      <c r="J291">
        <f>IF(Table1[[#This Row],[Before Utility (unclipped)]]&gt;1,1, IF(Table1[[#This Row],[Before Utility (unclipped)]]&lt;0,0, Table1[[#This Row],[Before Utility (unclipped)]]))</f>
        <v>0.1</v>
      </c>
      <c r="K291">
        <f>(Table1[[#This Row],[Num. TID After]]-parameters!$D$10)/(parameters!$D$11-parameters!$D$10)</f>
        <v>0.1</v>
      </c>
      <c r="L291">
        <f>IF(Table1[[#This Row],[After Utility (unclipped)]]&gt;1,1, IF(Table1[[#This Row],[After Utility (unclipped)]]&lt;0,0, Table1[[#This Row],[After Utility (unclipped)]]))</f>
        <v>0.1</v>
      </c>
      <c r="M291" s="25">
        <v>0</v>
      </c>
      <c r="N291" s="51">
        <v>0</v>
      </c>
      <c r="O291" s="51">
        <v>1</v>
      </c>
      <c r="P291" s="51">
        <v>0</v>
      </c>
      <c r="Q291" s="51">
        <v>3</v>
      </c>
      <c r="R291" s="52" t="s">
        <v>1214</v>
      </c>
      <c r="S291" s="51">
        <v>6</v>
      </c>
      <c r="T291" s="52" t="s">
        <v>1215</v>
      </c>
      <c r="U291" s="51">
        <v>8</v>
      </c>
      <c r="V291" s="25">
        <f>parameters!$J$4*Table1[[#This Row],[Mitigations Utility]] + parameters!$J$5*Table1[[#This Row],[Detections Utility]]</f>
        <v>0.15238095238095237</v>
      </c>
      <c r="W291">
        <f>SUM(Table1[[#This Row],[Num. 800-53 (r5)]],Table1[[#This Row],[Num. CIS Controls]])</f>
        <v>14</v>
      </c>
      <c r="X291">
        <f>(Table1[[#This Row],[Total Mitigations]]-parameters!$D$2)/(parameters!$D$3-parameters!$D$2)</f>
        <v>0.25454545454545452</v>
      </c>
      <c r="Y291">
        <f>IF(Table1[[#This Row],[Mitigations Utility (unclipped)]]&gt;1,1, IF(Table1[[#This Row],[Mitigations Utility (unclipped)]]&lt;0,0, Table1[[#This Row],[Mitigations Utility (unclipped)]]) )</f>
        <v>0.25454545454545452</v>
      </c>
      <c r="Z291">
        <f>SUM(Table1[[#This Row],[Num. CAR]:[Num. Splunk]])</f>
        <v>4</v>
      </c>
      <c r="AA291">
        <f>(Table1[[#This Row],[Total Detections]]-parameters!$D$4)/(parameters!$D$5-parameters!$D$4)</f>
        <v>0.04</v>
      </c>
      <c r="AB291">
        <f>IF(Table1[[#This Row],[Detections Utility (unclipped)]]&gt;1,1, IF(Table1[[#This Row],[Detections Utility (unclipped)]]&lt;0,0, Table1[[#This Row],[Detections Utility (unclipped)]]) )</f>
        <v>0.04</v>
      </c>
      <c r="AC291" s="29" t="s">
        <v>1216</v>
      </c>
      <c r="AD291" s="25" t="str" cm="1">
        <f t="array" ref="AD291">IF(SUMPRODUCT(--(NOT(ISERR(SEARCH({"Process","Command","Script","WMI","Module","Pipe","Service"},AC291)))))&gt;0,"1","0")</f>
        <v>0</v>
      </c>
      <c r="AE291" s="25">
        <f>IF(AD291="1",'TOP 10 TECHNIQUES'!C$15,0)</f>
        <v>0</v>
      </c>
      <c r="AF291" s="25" t="str" cm="1">
        <f t="array" ref="AF291">IF(SUMPRODUCT(--(NOT(ISERR(SEARCH({"Network","Firewall"},AC291)))))&gt;0,"1","0")</f>
        <v>1</v>
      </c>
      <c r="AG291" s="25">
        <f>IF(AF291="1",'TOP 10 TECHNIQUES'!C$16,0)</f>
        <v>0</v>
      </c>
      <c r="AH291" s="25" t="str" cm="1">
        <f t="array" ref="AH291">IF(SUMPRODUCT(--(NOT(ISERR(SEARCH({"File","Group","Logon","Schedule","User","Registry","Active","Application"},AC291)))))&gt;0,"1","0")</f>
        <v>1</v>
      </c>
      <c r="AI291" s="25">
        <f>IF(AH291="1",'TOP 10 TECHNIQUES'!C$17,0)</f>
        <v>0.13200000000000001</v>
      </c>
      <c r="AJ291" s="25" t="str" cm="1">
        <f t="array" ref="AJ291">IF(SUMPRODUCT(--(NOT(ISERR(SEARCH({"Cloud","Cluster","Container","Image","Instance","Pod","Snapshot","Volume"},AC291)))))&gt;0,"1","0")</f>
        <v>0</v>
      </c>
      <c r="AK291" s="25">
        <f>IF(AJ291="1",'TOP 10 TECHNIQUES'!C$18,0)</f>
        <v>0</v>
      </c>
      <c r="AL291" s="25" t="str" cm="1">
        <f t="array" ref="AL291">IF(SUMPRODUCT(--(NOT(ISERR(SEARCH({"Drive","Firmware","Host","Kernel"},AC291)))))&gt;0,"1","0")</f>
        <v>0</v>
      </c>
      <c r="AM291" s="25">
        <f>IF(AL291="1",'TOP 10 TECHNIQUES'!C$19,0)</f>
        <v>0</v>
      </c>
      <c r="AN291" s="60">
        <v>1</v>
      </c>
      <c r="AO291" s="51">
        <v>1</v>
      </c>
      <c r="AP291" s="25">
        <f>parameters!$J$21*Table1[[#This Row],[TAT Utility]]+parameters!$J$22*Table1[[#This Row],[Count Utility]]</f>
        <v>6.1902857142857148E-2</v>
      </c>
      <c r="AQ291" s="25">
        <f>(Table1[[#This Row],[Total Top Att&amp;ck Score ]]-parameters!$D$19)/(parameters!$D$20-parameters!$D$19)</f>
        <v>9.5231746031746042E-2</v>
      </c>
      <c r="AR291" s="25">
        <f>IF(Table1[[#This Row],[TAT Utility (unclipped)]]&gt;1,1, IF(Table1[[#This Row],[TAT Utility (unclipped)]]&lt;0,0, Table1[[#This Row],[TAT Utility (unclipped)]]) )</f>
        <v>9.5231746031746042E-2</v>
      </c>
      <c r="AS291" s="25">
        <f>(Table1[[#This Row],[Ransomware (Total '# of ATT&amp;CK Observations)]]-parameters!$D$21)/(parameters!$D$22-parameters!$D$21)</f>
        <v>4.7619047619047616E-2</v>
      </c>
      <c r="AT291" s="25">
        <f>IF(Table1[[#This Row],[Count Utility (unclipped)]]&gt;1,1, IF(Table1[[#This Row],[Count Utility (unclipped)]]&lt;0,0, Table1[[#This Row],[Count Utility (unclipped)]]) )</f>
        <v>4.7619047619047616E-2</v>
      </c>
      <c r="AU2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2" spans="1:47" ht="96" x14ac:dyDescent="0.2">
      <c r="A292" s="25">
        <f>parameters!$J$21*Table1[[#This Row],[TAT Utility]]+parameters!$J$22*Table1[[#This Row],[Count Utility]]</f>
        <v>3.3566666666666661E-2</v>
      </c>
      <c r="B292" s="25">
        <f t="shared" si="4"/>
        <v>0.33566666666666667</v>
      </c>
      <c r="C292" s="25" t="s">
        <v>1217</v>
      </c>
      <c r="D292" s="25" t="s">
        <v>208</v>
      </c>
      <c r="E292" s="25" t="s">
        <v>1218</v>
      </c>
      <c r="F292" s="51">
        <v>1</v>
      </c>
      <c r="G292" s="51">
        <v>1</v>
      </c>
      <c r="H292" s="25">
        <f>parameters!$J$10*Table1[[#This Row],[Before Utility]]+parameters!$J$11*Table1[[#This Row],[After Utility]]</f>
        <v>0.1</v>
      </c>
      <c r="I292">
        <f>(Table1[[#This Row],[Num. TID Before]]-parameters!$D$8)/(parameters!$D$9-parameters!$D$8)</f>
        <v>0.1</v>
      </c>
      <c r="J292">
        <f>IF(Table1[[#This Row],[Before Utility (unclipped)]]&gt;1,1, IF(Table1[[#This Row],[Before Utility (unclipped)]]&lt;0,0, Table1[[#This Row],[Before Utility (unclipped)]]))</f>
        <v>0.1</v>
      </c>
      <c r="K292">
        <f>(Table1[[#This Row],[Num. TID After]]-parameters!$D$10)/(parameters!$D$11-parameters!$D$10)</f>
        <v>0.1</v>
      </c>
      <c r="L292">
        <f>IF(Table1[[#This Row],[After Utility (unclipped)]]&gt;1,1, IF(Table1[[#This Row],[After Utility (unclipped)]]&lt;0,0, Table1[[#This Row],[After Utility (unclipped)]]))</f>
        <v>0.1</v>
      </c>
      <c r="M292" s="25">
        <v>0</v>
      </c>
      <c r="N292" s="51">
        <v>0</v>
      </c>
      <c r="O292" s="51">
        <v>1</v>
      </c>
      <c r="P292" s="51">
        <v>1</v>
      </c>
      <c r="Q292" s="51">
        <v>0</v>
      </c>
      <c r="R292" s="52" t="s">
        <v>366</v>
      </c>
      <c r="S292" s="51">
        <v>7</v>
      </c>
      <c r="T292" s="52" t="s">
        <v>1219</v>
      </c>
      <c r="U292" s="51">
        <v>8</v>
      </c>
      <c r="V292" s="25">
        <f>parameters!$J$4*Table1[[#This Row],[Mitigations Utility]] + parameters!$J$5*Table1[[#This Row],[Detections Utility]]</f>
        <v>0.15238095238095237</v>
      </c>
      <c r="W292">
        <f>SUM(Table1[[#This Row],[Num. 800-53 (r5)]],Table1[[#This Row],[Num. CIS Controls]])</f>
        <v>15</v>
      </c>
      <c r="X292">
        <f>(Table1[[#This Row],[Total Mitigations]]-parameters!$D$2)/(parameters!$D$3-parameters!$D$2)</f>
        <v>0.27272727272727271</v>
      </c>
      <c r="Y292">
        <f>IF(Table1[[#This Row],[Mitigations Utility (unclipped)]]&gt;1,1, IF(Table1[[#This Row],[Mitigations Utility (unclipped)]]&lt;0,0, Table1[[#This Row],[Mitigations Utility (unclipped)]]) )</f>
        <v>0.27272727272727271</v>
      </c>
      <c r="Z292">
        <f>SUM(Table1[[#This Row],[Num. CAR]:[Num. Splunk]])</f>
        <v>2</v>
      </c>
      <c r="AA292">
        <f>(Table1[[#This Row],[Total Detections]]-parameters!$D$4)/(parameters!$D$5-parameters!$D$4)</f>
        <v>0.02</v>
      </c>
      <c r="AB292">
        <f>IF(Table1[[#This Row],[Detections Utility (unclipped)]]&gt;1,1, IF(Table1[[#This Row],[Detections Utility (unclipped)]]&lt;0,0, Table1[[#This Row],[Detections Utility (unclipped)]]) )</f>
        <v>0.02</v>
      </c>
      <c r="AC292" s="29" t="s">
        <v>1220</v>
      </c>
      <c r="AD292" s="25" t="str" cm="1">
        <f t="array" ref="AD292">IF(SUMPRODUCT(--(NOT(ISERR(SEARCH({"Process","Command","Script","WMI","Module","Pipe","Service"},AC292)))))&gt;0,"1","0")</f>
        <v>1</v>
      </c>
      <c r="AE292" s="25">
        <f>IF(AD292="1",'TOP 10 TECHNIQUES'!C$15,0)</f>
        <v>0.19800000000000001</v>
      </c>
      <c r="AF292" s="25" t="str" cm="1">
        <f t="array" ref="AF292">IF(SUMPRODUCT(--(NOT(ISERR(SEARCH({"Network","Firewall"},AC292)))))&gt;0,"1","0")</f>
        <v>0</v>
      </c>
      <c r="AG292" s="25">
        <f>IF(AF292="1",'TOP 10 TECHNIQUES'!C$16,0)</f>
        <v>0</v>
      </c>
      <c r="AH292" s="25" t="str" cm="1">
        <f t="array" ref="AH292">IF(SUMPRODUCT(--(NOT(ISERR(SEARCH({"File","Group","Logon","Schedule","User","Registry","Active","Application"},AC292)))))&gt;0,"1","0")</f>
        <v>1</v>
      </c>
      <c r="AI292" s="25">
        <f>IF(AH292="1",'TOP 10 TECHNIQUES'!C$17,0)</f>
        <v>0.13200000000000001</v>
      </c>
      <c r="AJ292" s="25" t="str" cm="1">
        <f t="array" ref="AJ292">IF(SUMPRODUCT(--(NOT(ISERR(SEARCH({"Cloud","Cluster","Container","Image","Instance","Pod","Snapshot","Volume"},AC292)))))&gt;0,"1","0")</f>
        <v>0</v>
      </c>
      <c r="AK292" s="25">
        <f>IF(AJ292="1",'TOP 10 TECHNIQUES'!C$18,0)</f>
        <v>0</v>
      </c>
      <c r="AL292" s="25" t="str" cm="1">
        <f t="array" ref="AL292">IF(SUMPRODUCT(--(NOT(ISERR(SEARCH({"Drive","Firmware","Host","Kernel"},AC292)))))&gt;0,"1","0")</f>
        <v>1</v>
      </c>
      <c r="AM292" s="25">
        <f>IF(AL292="1",'TOP 10 TECHNIQUES'!C$19,0)</f>
        <v>0</v>
      </c>
      <c r="AN292" s="52">
        <v>0</v>
      </c>
      <c r="AO292" s="51">
        <v>0</v>
      </c>
      <c r="AP292" s="25">
        <f>parameters!$J$21*Table1[[#This Row],[TAT Utility]]+parameters!$J$22*Table1[[#This Row],[Count Utility]]</f>
        <v>3.3566666666666661E-2</v>
      </c>
      <c r="AQ292" s="25">
        <f>(Table1[[#This Row],[Total Top Att&amp;ck Score ]]-parameters!$D$19)/(parameters!$D$20-parameters!$D$19)</f>
        <v>0.11188888888888888</v>
      </c>
      <c r="AR292" s="25">
        <f>IF(Table1[[#This Row],[TAT Utility (unclipped)]]&gt;1,1, IF(Table1[[#This Row],[TAT Utility (unclipped)]]&lt;0,0, Table1[[#This Row],[TAT Utility (unclipped)]]) )</f>
        <v>0.11188888888888888</v>
      </c>
      <c r="AS292" s="25">
        <f>(Table1[[#This Row],[Ransomware (Total '# of ATT&amp;CK Observations)]]-parameters!$D$21)/(parameters!$D$22-parameters!$D$21)</f>
        <v>0</v>
      </c>
      <c r="AT292" s="25">
        <f>IF(Table1[[#This Row],[Count Utility (unclipped)]]&gt;1,1, IF(Table1[[#This Row],[Count Utility (unclipped)]]&lt;0,0, Table1[[#This Row],[Count Utility (unclipped)]]) )</f>
        <v>0</v>
      </c>
      <c r="AU2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3" spans="1:47" ht="32" x14ac:dyDescent="0.2">
      <c r="A293" s="25">
        <f>parameters!$J$21*Table1[[#This Row],[TAT Utility]]+parameters!$J$22*Table1[[#This Row],[Count Utility]]</f>
        <v>6.6266666666666668E-2</v>
      </c>
      <c r="B293" s="25">
        <f t="shared" si="4"/>
        <v>0.32933333333333337</v>
      </c>
      <c r="C293" s="25" t="s">
        <v>1221</v>
      </c>
      <c r="D293" s="25" t="s">
        <v>414</v>
      </c>
      <c r="E293" s="25" t="s">
        <v>1222</v>
      </c>
      <c r="F293" s="51">
        <v>1</v>
      </c>
      <c r="G293" s="51">
        <v>1</v>
      </c>
      <c r="H293" s="25">
        <f>parameters!$J$10*Table1[[#This Row],[Before Utility]]+parameters!$J$11*Table1[[#This Row],[After Utility]]</f>
        <v>0.1</v>
      </c>
      <c r="I293">
        <f>(Table1[[#This Row],[Num. TID Before]]-parameters!$D$8)/(parameters!$D$9-parameters!$D$8)</f>
        <v>0.1</v>
      </c>
      <c r="J293">
        <f>IF(Table1[[#This Row],[Before Utility (unclipped)]]&gt;1,1, IF(Table1[[#This Row],[Before Utility (unclipped)]]&lt;0,0, Table1[[#This Row],[Before Utility (unclipped)]]))</f>
        <v>0.1</v>
      </c>
      <c r="K293">
        <f>(Table1[[#This Row],[Num. TID After]]-parameters!$D$10)/(parameters!$D$11-parameters!$D$10)</f>
        <v>0.1</v>
      </c>
      <c r="L293">
        <f>IF(Table1[[#This Row],[After Utility (unclipped)]]&gt;1,1, IF(Table1[[#This Row],[After Utility (unclipped)]]&lt;0,0, Table1[[#This Row],[After Utility (unclipped)]]))</f>
        <v>0.1</v>
      </c>
      <c r="M293" s="25">
        <v>0</v>
      </c>
      <c r="N293" s="51">
        <v>0</v>
      </c>
      <c r="O293" s="51">
        <v>1</v>
      </c>
      <c r="P293" s="51">
        <v>0</v>
      </c>
      <c r="Q293" s="51">
        <v>0</v>
      </c>
      <c r="R293" s="52" t="s">
        <v>423</v>
      </c>
      <c r="S293" s="51">
        <v>3</v>
      </c>
      <c r="T293" s="51" t="s">
        <v>1223</v>
      </c>
      <c r="U293" s="51">
        <v>12</v>
      </c>
      <c r="V293" s="25">
        <f>parameters!$J$4*Table1[[#This Row],[Mitigations Utility]] + parameters!$J$5*Table1[[#This Row],[Detections Utility]]</f>
        <v>0.14761904761904762</v>
      </c>
      <c r="W293">
        <f>SUM(Table1[[#This Row],[Num. 800-53 (r5)]],Table1[[#This Row],[Num. CIS Controls]])</f>
        <v>15</v>
      </c>
      <c r="X293">
        <f>(Table1[[#This Row],[Total Mitigations]]-parameters!$D$2)/(parameters!$D$3-parameters!$D$2)</f>
        <v>0.27272727272727271</v>
      </c>
      <c r="Y293">
        <f>IF(Table1[[#This Row],[Mitigations Utility (unclipped)]]&gt;1,1, IF(Table1[[#This Row],[Mitigations Utility (unclipped)]]&lt;0,0, Table1[[#This Row],[Mitigations Utility (unclipped)]]) )</f>
        <v>0.27272727272727271</v>
      </c>
      <c r="Z293">
        <f>SUM(Table1[[#This Row],[Num. CAR]:[Num. Splunk]])</f>
        <v>1</v>
      </c>
      <c r="AA293">
        <f>(Table1[[#This Row],[Total Detections]]-parameters!$D$4)/(parameters!$D$5-parameters!$D$4)</f>
        <v>0.01</v>
      </c>
      <c r="AB293">
        <f>IF(Table1[[#This Row],[Detections Utility (unclipped)]]&gt;1,1, IF(Table1[[#This Row],[Detections Utility (unclipped)]]&lt;0,0, Table1[[#This Row],[Detections Utility (unclipped)]]) )</f>
        <v>0.01</v>
      </c>
      <c r="AC293" s="29" t="s">
        <v>424</v>
      </c>
      <c r="AD293" s="25" t="str" cm="1">
        <f t="array" ref="AD293">IF(SUMPRODUCT(--(NOT(ISERR(SEARCH({"Process","Command","Script","WMI","Module","Pipe","Service"},AC293)))))&gt;0,"1","0")</f>
        <v>1</v>
      </c>
      <c r="AE293" s="25">
        <f>IF(AD293="1",'TOP 10 TECHNIQUES'!C$15,0)</f>
        <v>0.19800000000000001</v>
      </c>
      <c r="AF293" s="25" t="str" cm="1">
        <f t="array" ref="AF293">IF(SUMPRODUCT(--(NOT(ISERR(SEARCH({"Network","Firewall"},AC293)))))&gt;0,"1","0")</f>
        <v>0</v>
      </c>
      <c r="AG293" s="25">
        <f>IF(AF293="1",'TOP 10 TECHNIQUES'!C$16,0)</f>
        <v>0</v>
      </c>
      <c r="AH293" s="25" t="str" cm="1">
        <f t="array" ref="AH293">IF(SUMPRODUCT(--(NOT(ISERR(SEARCH({"File","Group","Logon","Schedule","User","Registry","Active","Application"},AC293)))))&gt;0,"1","0")</f>
        <v>1</v>
      </c>
      <c r="AI293" s="25">
        <f>IF(AH293="1",'TOP 10 TECHNIQUES'!C$17,0)</f>
        <v>0.13200000000000001</v>
      </c>
      <c r="AJ293" s="25" t="str" cm="1">
        <f t="array" ref="AJ293">IF(SUMPRODUCT(--(NOT(ISERR(SEARCH({"Cloud","Cluster","Container","Image","Instance","Pod","Snapshot","Volume"},AC293)))))&gt;0,"1","0")</f>
        <v>0</v>
      </c>
      <c r="AK293" s="25">
        <f>IF(AJ293="1",'TOP 10 TECHNIQUES'!C$18,0)</f>
        <v>0</v>
      </c>
      <c r="AL293" s="25" t="str" cm="1">
        <f t="array" ref="AL293">IF(SUMPRODUCT(--(NOT(ISERR(SEARCH({"Drive","Firmware","Host","Kernel"},AC293)))))&gt;0,"1","0")</f>
        <v>0</v>
      </c>
      <c r="AM293" s="25">
        <f>IF(AL293="1",'TOP 10 TECHNIQUES'!C$19,0)</f>
        <v>0</v>
      </c>
      <c r="AN293" s="60">
        <v>1</v>
      </c>
      <c r="AO293" s="51">
        <v>1</v>
      </c>
      <c r="AP293" s="25">
        <f>parameters!$J$21*Table1[[#This Row],[TAT Utility]]+parameters!$J$22*Table1[[#This Row],[Count Utility]]</f>
        <v>6.6266666666666668E-2</v>
      </c>
      <c r="AQ293" s="25">
        <f>(Table1[[#This Row],[Total Top Att&amp;ck Score ]]-parameters!$D$19)/(parameters!$D$20-parameters!$D$19)</f>
        <v>0.10977777777777779</v>
      </c>
      <c r="AR293" s="25">
        <f>IF(Table1[[#This Row],[TAT Utility (unclipped)]]&gt;1,1, IF(Table1[[#This Row],[TAT Utility (unclipped)]]&lt;0,0, Table1[[#This Row],[TAT Utility (unclipped)]]) )</f>
        <v>0.10977777777777779</v>
      </c>
      <c r="AS293" s="25">
        <f>(Table1[[#This Row],[Ransomware (Total '# of ATT&amp;CK Observations)]]-parameters!$D$21)/(parameters!$D$22-parameters!$D$21)</f>
        <v>4.7619047619047616E-2</v>
      </c>
      <c r="AT293" s="25">
        <f>IF(Table1[[#This Row],[Count Utility (unclipped)]]&gt;1,1, IF(Table1[[#This Row],[Count Utility (unclipped)]]&lt;0,0, Table1[[#This Row],[Count Utility (unclipped)]]) )</f>
        <v>4.7619047619047616E-2</v>
      </c>
      <c r="AU2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4" spans="1:47" x14ac:dyDescent="0.2">
      <c r="A294" s="25">
        <f>parameters!$J$21*Table1[[#This Row],[TAT Utility]]+parameters!$J$22*Table1[[#This Row],[Count Utility]]</f>
        <v>6.2998095238095242E-2</v>
      </c>
      <c r="B294" s="25">
        <f t="shared" si="4"/>
        <v>0.29664761904761905</v>
      </c>
      <c r="C294" s="25" t="s">
        <v>1224</v>
      </c>
      <c r="D294" s="25" t="s">
        <v>984</v>
      </c>
      <c r="E294" s="25" t="s">
        <v>1225</v>
      </c>
      <c r="F294" s="51">
        <v>1</v>
      </c>
      <c r="G294" s="51">
        <v>1</v>
      </c>
      <c r="H294" s="25">
        <f>parameters!$J$10*Table1[[#This Row],[Before Utility]]+parameters!$J$11*Table1[[#This Row],[After Utility]]</f>
        <v>0.1</v>
      </c>
      <c r="I294">
        <f>(Table1[[#This Row],[Num. TID Before]]-parameters!$D$8)/(parameters!$D$9-parameters!$D$8)</f>
        <v>0.1</v>
      </c>
      <c r="J294">
        <f>IF(Table1[[#This Row],[Before Utility (unclipped)]]&gt;1,1, IF(Table1[[#This Row],[Before Utility (unclipped)]]&lt;0,0, Table1[[#This Row],[Before Utility (unclipped)]]))</f>
        <v>0.1</v>
      </c>
      <c r="K294">
        <f>(Table1[[#This Row],[Num. TID After]]-parameters!$D$10)/(parameters!$D$11-parameters!$D$10)</f>
        <v>0.1</v>
      </c>
      <c r="L294">
        <f>IF(Table1[[#This Row],[After Utility (unclipped)]]&gt;1,1, IF(Table1[[#This Row],[After Utility (unclipped)]]&lt;0,0, Table1[[#This Row],[After Utility (unclipped)]]))</f>
        <v>0.1</v>
      </c>
      <c r="M294" s="25">
        <v>0</v>
      </c>
      <c r="N294" s="51">
        <v>0</v>
      </c>
      <c r="O294" s="51">
        <v>0</v>
      </c>
      <c r="P294" s="51">
        <v>1</v>
      </c>
      <c r="Q294" s="51">
        <v>2</v>
      </c>
      <c r="R294" s="52" t="s">
        <v>1226</v>
      </c>
      <c r="S294" s="51">
        <v>3</v>
      </c>
      <c r="T294" s="51" t="s">
        <v>1227</v>
      </c>
      <c r="U294" s="51">
        <v>11</v>
      </c>
      <c r="V294" s="25">
        <f>parameters!$J$4*Table1[[#This Row],[Mitigations Utility]] + parameters!$J$5*Table1[[#This Row],[Detections Utility]]</f>
        <v>0.14761904761904762</v>
      </c>
      <c r="W294">
        <f>SUM(Table1[[#This Row],[Num. 800-53 (r5)]],Table1[[#This Row],[Num. CIS Controls]])</f>
        <v>14</v>
      </c>
      <c r="X294">
        <f>(Table1[[#This Row],[Total Mitigations]]-parameters!$D$2)/(parameters!$D$3-parameters!$D$2)</f>
        <v>0.25454545454545452</v>
      </c>
      <c r="Y294">
        <f>IF(Table1[[#This Row],[Mitigations Utility (unclipped)]]&gt;1,1, IF(Table1[[#This Row],[Mitigations Utility (unclipped)]]&lt;0,0, Table1[[#This Row],[Mitigations Utility (unclipped)]]) )</f>
        <v>0.25454545454545452</v>
      </c>
      <c r="Z294">
        <f>SUM(Table1[[#This Row],[Num. CAR]:[Num. Splunk]])</f>
        <v>3</v>
      </c>
      <c r="AA294">
        <f>(Table1[[#This Row],[Total Detections]]-parameters!$D$4)/(parameters!$D$5-parameters!$D$4)</f>
        <v>0.03</v>
      </c>
      <c r="AB294">
        <f>IF(Table1[[#This Row],[Detections Utility (unclipped)]]&gt;1,1, IF(Table1[[#This Row],[Detections Utility (unclipped)]]&lt;0,0, Table1[[#This Row],[Detections Utility (unclipped)]]) )</f>
        <v>0.03</v>
      </c>
      <c r="AC294" s="29" t="s">
        <v>1021</v>
      </c>
      <c r="AD294" s="25" t="str" cm="1">
        <f t="array" ref="AD294">IF(SUMPRODUCT(--(NOT(ISERR(SEARCH({"Process","Command","Script","WMI","Module","Pipe","Service"},AC294)))))&gt;0,"1","0")</f>
        <v>1</v>
      </c>
      <c r="AE294" s="25">
        <f>IF(AD294="1",'TOP 10 TECHNIQUES'!C$15,0)</f>
        <v>0.19800000000000001</v>
      </c>
      <c r="AF294" s="25" t="str" cm="1">
        <f t="array" ref="AF294">IF(SUMPRODUCT(--(NOT(ISERR(SEARCH({"Network","Firewall"},AC294)))))&gt;0,"1","0")</f>
        <v>0</v>
      </c>
      <c r="AG294" s="25">
        <f>IF(AF294="1",'TOP 10 TECHNIQUES'!C$16,0)</f>
        <v>0</v>
      </c>
      <c r="AH294" s="25" t="str" cm="1">
        <f t="array" ref="AH294">IF(SUMPRODUCT(--(NOT(ISERR(SEARCH({"File","Group","Logon","Schedule","User","Registry","Active","Application"},AC294)))))&gt;0,"1","0")</f>
        <v>0</v>
      </c>
      <c r="AI294" s="25">
        <f>IF(AH294="1",'TOP 10 TECHNIQUES'!C$17,0)</f>
        <v>0</v>
      </c>
      <c r="AJ294" s="25" t="str" cm="1">
        <f t="array" ref="AJ294">IF(SUMPRODUCT(--(NOT(ISERR(SEARCH({"Cloud","Cluster","Container","Image","Instance","Pod","Snapshot","Volume"},AC294)))))&gt;0,"1","0")</f>
        <v>0</v>
      </c>
      <c r="AK294" s="25">
        <f>IF(AJ294="1",'TOP 10 TECHNIQUES'!C$18,0)</f>
        <v>0</v>
      </c>
      <c r="AL294" s="25" t="str" cm="1">
        <f t="array" ref="AL294">IF(SUMPRODUCT(--(NOT(ISERR(SEARCH({"Drive","Firmware","Host","Kernel"},AC294)))))&gt;0,"1","0")</f>
        <v>0</v>
      </c>
      <c r="AM294" s="25">
        <f>IF(AL294="1",'TOP 10 TECHNIQUES'!C$19,0)</f>
        <v>0</v>
      </c>
      <c r="AN294" s="52">
        <v>1</v>
      </c>
      <c r="AO294" s="51">
        <v>1</v>
      </c>
      <c r="AP294" s="25">
        <f>parameters!$J$21*Table1[[#This Row],[TAT Utility]]+parameters!$J$22*Table1[[#This Row],[Count Utility]]</f>
        <v>6.2998095238095242E-2</v>
      </c>
      <c r="AQ294" s="25">
        <f>(Table1[[#This Row],[Total Top Att&amp;ck Score ]]-parameters!$D$19)/(parameters!$D$20-parameters!$D$19)</f>
        <v>9.8882539682539683E-2</v>
      </c>
      <c r="AR294" s="25">
        <f>IF(Table1[[#This Row],[TAT Utility (unclipped)]]&gt;1,1, IF(Table1[[#This Row],[TAT Utility (unclipped)]]&lt;0,0, Table1[[#This Row],[TAT Utility (unclipped)]]) )</f>
        <v>9.8882539682539683E-2</v>
      </c>
      <c r="AS294" s="25">
        <f>(Table1[[#This Row],[Ransomware (Total '# of ATT&amp;CK Observations)]]-parameters!$D$21)/(parameters!$D$22-parameters!$D$21)</f>
        <v>4.7619047619047616E-2</v>
      </c>
      <c r="AT294" s="25">
        <f>IF(Table1[[#This Row],[Count Utility (unclipped)]]&gt;1,1, IF(Table1[[#This Row],[Count Utility (unclipped)]]&lt;0,0, Table1[[#This Row],[Count Utility (unclipped)]]) )</f>
        <v>4.7619047619047616E-2</v>
      </c>
      <c r="AU2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5" spans="1:47" ht="64" x14ac:dyDescent="0.2">
      <c r="A295" s="25">
        <f>parameters!$J$21*Table1[[#This Row],[TAT Utility]]+parameters!$J$22*Table1[[#This Row],[Count Utility]]</f>
        <v>2.8030476190476192E-2</v>
      </c>
      <c r="B295" s="25">
        <f t="shared" si="4"/>
        <v>0.28030476190476195</v>
      </c>
      <c r="C295" s="25" t="s">
        <v>1228</v>
      </c>
      <c r="D295" s="25" t="s">
        <v>202</v>
      </c>
      <c r="E295" s="25" t="s">
        <v>1229</v>
      </c>
      <c r="F295" s="51">
        <v>1</v>
      </c>
      <c r="G295" s="51">
        <v>1</v>
      </c>
      <c r="H295" s="25">
        <f>parameters!$J$10*Table1[[#This Row],[Before Utility]]+parameters!$J$11*Table1[[#This Row],[After Utility]]</f>
        <v>0.1</v>
      </c>
      <c r="I295">
        <f>(Table1[[#This Row],[Num. TID Before]]-parameters!$D$8)/(parameters!$D$9-parameters!$D$8)</f>
        <v>0.1</v>
      </c>
      <c r="J295">
        <f>IF(Table1[[#This Row],[Before Utility (unclipped)]]&gt;1,1, IF(Table1[[#This Row],[Before Utility (unclipped)]]&lt;0,0, Table1[[#This Row],[Before Utility (unclipped)]]))</f>
        <v>0.1</v>
      </c>
      <c r="K295">
        <f>(Table1[[#This Row],[Num. TID After]]-parameters!$D$10)/(parameters!$D$11-parameters!$D$10)</f>
        <v>0.1</v>
      </c>
      <c r="L295">
        <f>IF(Table1[[#This Row],[After Utility (unclipped)]]&gt;1,1, IF(Table1[[#This Row],[After Utility (unclipped)]]&lt;0,0, Table1[[#This Row],[After Utility (unclipped)]]))</f>
        <v>0.1</v>
      </c>
      <c r="M295" s="25">
        <v>0</v>
      </c>
      <c r="N295" s="51">
        <v>0</v>
      </c>
      <c r="O295" s="51">
        <v>1</v>
      </c>
      <c r="P295" s="51">
        <v>0</v>
      </c>
      <c r="Q295" s="51">
        <v>0</v>
      </c>
      <c r="R295" s="52" t="s">
        <v>161</v>
      </c>
      <c r="S295" s="51">
        <v>7</v>
      </c>
      <c r="T295" s="52" t="s">
        <v>1230</v>
      </c>
      <c r="U295" s="51">
        <v>8</v>
      </c>
      <c r="V295" s="25">
        <f>parameters!$J$4*Table1[[#This Row],[Mitigations Utility]] + parameters!$J$5*Table1[[#This Row],[Detections Utility]]</f>
        <v>0.14761904761904762</v>
      </c>
      <c r="W295">
        <f>SUM(Table1[[#This Row],[Num. 800-53 (r5)]],Table1[[#This Row],[Num. CIS Controls]])</f>
        <v>15</v>
      </c>
      <c r="X295">
        <f>(Table1[[#This Row],[Total Mitigations]]-parameters!$D$2)/(parameters!$D$3-parameters!$D$2)</f>
        <v>0.27272727272727271</v>
      </c>
      <c r="Y295">
        <f>IF(Table1[[#This Row],[Mitigations Utility (unclipped)]]&gt;1,1, IF(Table1[[#This Row],[Mitigations Utility (unclipped)]]&lt;0,0, Table1[[#This Row],[Mitigations Utility (unclipped)]]) )</f>
        <v>0.27272727272727271</v>
      </c>
      <c r="Z295">
        <f>SUM(Table1[[#This Row],[Num. CAR]:[Num. Splunk]])</f>
        <v>1</v>
      </c>
      <c r="AA295">
        <f>(Table1[[#This Row],[Total Detections]]-parameters!$D$4)/(parameters!$D$5-parameters!$D$4)</f>
        <v>0.01</v>
      </c>
      <c r="AB295">
        <f>IF(Table1[[#This Row],[Detections Utility (unclipped)]]&gt;1,1, IF(Table1[[#This Row],[Detections Utility (unclipped)]]&lt;0,0, Table1[[#This Row],[Detections Utility (unclipped)]]) )</f>
        <v>0.01</v>
      </c>
      <c r="AC295" s="29" t="s">
        <v>1231</v>
      </c>
      <c r="AD295" s="25" t="str" cm="1">
        <f t="array" ref="AD295">IF(SUMPRODUCT(--(NOT(ISERR(SEARCH({"Process","Command","Script","WMI","Module","Pipe","Service"},AC295)))))&gt;0,"1","0")</f>
        <v>0</v>
      </c>
      <c r="AE295" s="25">
        <f>IF(AD295="1",'TOP 10 TECHNIQUES'!C$15,0)</f>
        <v>0</v>
      </c>
      <c r="AF295" s="25" t="str" cm="1">
        <f t="array" ref="AF295">IF(SUMPRODUCT(--(NOT(ISERR(SEARCH({"Network","Firewall"},AC295)))))&gt;0,"1","0")</f>
        <v>0</v>
      </c>
      <c r="AG295" s="25">
        <f>IF(AF295="1",'TOP 10 TECHNIQUES'!C$16,0)</f>
        <v>0</v>
      </c>
      <c r="AH295" s="25" t="str" cm="1">
        <f t="array" ref="AH295">IF(SUMPRODUCT(--(NOT(ISERR(SEARCH({"File","Group","Logon","Schedule","User","Registry","Active","Application"},AC295)))))&gt;0,"1","0")</f>
        <v>1</v>
      </c>
      <c r="AI295" s="25">
        <f>IF(AH295="1",'TOP 10 TECHNIQUES'!C$17,0)</f>
        <v>0.13200000000000001</v>
      </c>
      <c r="AJ295" s="25" t="str" cm="1">
        <f t="array" ref="AJ295">IF(SUMPRODUCT(--(NOT(ISERR(SEARCH({"Cloud","Cluster","Container","Image","Instance","Pod","Snapshot","Volume"},AC295)))))&gt;0,"1","0")</f>
        <v>0</v>
      </c>
      <c r="AK295" s="25">
        <f>IF(AJ295="1",'TOP 10 TECHNIQUES'!C$18,0)</f>
        <v>0</v>
      </c>
      <c r="AL295" s="25" t="str" cm="1">
        <f t="array" ref="AL295">IF(SUMPRODUCT(--(NOT(ISERR(SEARCH({"Drive","Firmware","Host","Kernel"},AC295)))))&gt;0,"1","0")</f>
        <v>0</v>
      </c>
      <c r="AM295" s="25">
        <f>IF(AL295="1",'TOP 10 TECHNIQUES'!C$19,0)</f>
        <v>0</v>
      </c>
      <c r="AN295" s="60">
        <v>0</v>
      </c>
      <c r="AO295" s="51">
        <v>0</v>
      </c>
      <c r="AP295" s="25">
        <f>parameters!$J$21*Table1[[#This Row],[TAT Utility]]+parameters!$J$22*Table1[[#This Row],[Count Utility]]</f>
        <v>2.8030476190476192E-2</v>
      </c>
      <c r="AQ295" s="25">
        <f>(Table1[[#This Row],[Total Top Att&amp;ck Score ]]-parameters!$D$19)/(parameters!$D$20-parameters!$D$19)</f>
        <v>9.3434920634920648E-2</v>
      </c>
      <c r="AR295" s="25">
        <f>IF(Table1[[#This Row],[TAT Utility (unclipped)]]&gt;1,1, IF(Table1[[#This Row],[TAT Utility (unclipped)]]&lt;0,0, Table1[[#This Row],[TAT Utility (unclipped)]]) )</f>
        <v>9.3434920634920648E-2</v>
      </c>
      <c r="AS295" s="25">
        <f>(Table1[[#This Row],[Ransomware (Total '# of ATT&amp;CK Observations)]]-parameters!$D$21)/(parameters!$D$22-parameters!$D$21)</f>
        <v>0</v>
      </c>
      <c r="AT295" s="25">
        <f>IF(Table1[[#This Row],[Count Utility (unclipped)]]&gt;1,1, IF(Table1[[#This Row],[Count Utility (unclipped)]]&lt;0,0, Table1[[#This Row],[Count Utility (unclipped)]]) )</f>
        <v>0</v>
      </c>
      <c r="AU2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6" spans="1:47" ht="48" x14ac:dyDescent="0.2">
      <c r="A296" s="25">
        <f>parameters!$J$21*Table1[[#This Row],[TAT Utility]]+parameters!$J$22*Table1[[#This Row],[Count Utility]]</f>
        <v>2.2370476190476198E-2</v>
      </c>
      <c r="B296" s="25">
        <f t="shared" si="4"/>
        <v>0.22370476190476196</v>
      </c>
      <c r="C296" s="25" t="s">
        <v>1232</v>
      </c>
      <c r="D296" s="25" t="s">
        <v>1233</v>
      </c>
      <c r="E296" s="25" t="s">
        <v>89</v>
      </c>
      <c r="F296" s="51">
        <v>1</v>
      </c>
      <c r="G296" s="51">
        <v>0</v>
      </c>
      <c r="H296" s="25">
        <f>parameters!$J$10*Table1[[#This Row],[Before Utility]]+parameters!$J$11*Table1[[#This Row],[After Utility]]</f>
        <v>0.05</v>
      </c>
      <c r="I296">
        <f>(Table1[[#This Row],[Num. TID Before]]-parameters!$D$8)/(parameters!$D$9-parameters!$D$8)</f>
        <v>0.1</v>
      </c>
      <c r="J296">
        <f>IF(Table1[[#This Row],[Before Utility (unclipped)]]&gt;1,1, IF(Table1[[#This Row],[Before Utility (unclipped)]]&lt;0,0, Table1[[#This Row],[Before Utility (unclipped)]]))</f>
        <v>0.1</v>
      </c>
      <c r="K296">
        <f>(Table1[[#This Row],[Num. TID After]]-parameters!$D$10)/(parameters!$D$11-parameters!$D$10)</f>
        <v>0</v>
      </c>
      <c r="L296">
        <f>IF(Table1[[#This Row],[After Utility (unclipped)]]&gt;1,1, IF(Table1[[#This Row],[After Utility (unclipped)]]&lt;0,0, Table1[[#This Row],[After Utility (unclipped)]]))</f>
        <v>0</v>
      </c>
      <c r="M296" s="25">
        <v>0</v>
      </c>
      <c r="N296" s="51">
        <v>0</v>
      </c>
      <c r="O296" s="51">
        <v>0</v>
      </c>
      <c r="P296" s="51">
        <v>0</v>
      </c>
      <c r="Q296" s="51">
        <v>1</v>
      </c>
      <c r="R296" s="52" t="s">
        <v>288</v>
      </c>
      <c r="S296" s="51">
        <v>5</v>
      </c>
      <c r="T296" s="52" t="s">
        <v>289</v>
      </c>
      <c r="U296" s="51">
        <v>10</v>
      </c>
      <c r="V296" s="25">
        <f>parameters!$J$4*Table1[[#This Row],[Mitigations Utility]] + parameters!$J$5*Table1[[#This Row],[Detections Utility]]</f>
        <v>0.14761904761904762</v>
      </c>
      <c r="W296">
        <f>SUM(Table1[[#This Row],[Num. 800-53 (r5)]],Table1[[#This Row],[Num. CIS Controls]])</f>
        <v>15</v>
      </c>
      <c r="X296">
        <f>(Table1[[#This Row],[Total Mitigations]]-parameters!$D$2)/(parameters!$D$3-parameters!$D$2)</f>
        <v>0.27272727272727271</v>
      </c>
      <c r="Y296">
        <f>IF(Table1[[#This Row],[Mitigations Utility (unclipped)]]&gt;1,1, IF(Table1[[#This Row],[Mitigations Utility (unclipped)]]&lt;0,0, Table1[[#This Row],[Mitigations Utility (unclipped)]]) )</f>
        <v>0.27272727272727271</v>
      </c>
      <c r="Z296">
        <f>SUM(Table1[[#This Row],[Num. CAR]:[Num. Splunk]])</f>
        <v>1</v>
      </c>
      <c r="AA296">
        <f>(Table1[[#This Row],[Total Detections]]-parameters!$D$4)/(parameters!$D$5-parameters!$D$4)</f>
        <v>0.01</v>
      </c>
      <c r="AB296">
        <f>IF(Table1[[#This Row],[Detections Utility (unclipped)]]&gt;1,1, IF(Table1[[#This Row],[Detections Utility (unclipped)]]&lt;0,0, Table1[[#This Row],[Detections Utility (unclipped)]]) )</f>
        <v>0.01</v>
      </c>
      <c r="AC296" s="29" t="s">
        <v>496</v>
      </c>
      <c r="AD296" s="25" t="str" cm="1">
        <f t="array" ref="AD296">IF(SUMPRODUCT(--(NOT(ISERR(SEARCH({"Process","Command","Script","WMI","Module","Pipe","Service"},AC296)))))&gt;0,"1","0")</f>
        <v>0</v>
      </c>
      <c r="AE296" s="25">
        <f>IF(AD296="1",'TOP 10 TECHNIQUES'!C$15,0)</f>
        <v>0</v>
      </c>
      <c r="AF296" s="25" t="str" cm="1">
        <f t="array" ref="AF296">IF(SUMPRODUCT(--(NOT(ISERR(SEARCH({"Network","Firewall"},AC296)))))&gt;0,"1","0")</f>
        <v>1</v>
      </c>
      <c r="AG296" s="25">
        <f>IF(AF296="1",'TOP 10 TECHNIQUES'!C$16,0)</f>
        <v>0</v>
      </c>
      <c r="AH296" s="25" t="str" cm="1">
        <f t="array" ref="AH296">IF(SUMPRODUCT(--(NOT(ISERR(SEARCH({"File","Group","Logon","Schedule","User","Registry","Active","Application"},AC296)))))&gt;0,"1","0")</f>
        <v>1</v>
      </c>
      <c r="AI296" s="25">
        <f>IF(AH296="1",'TOP 10 TECHNIQUES'!C$17,0)</f>
        <v>0.13200000000000001</v>
      </c>
      <c r="AJ296" s="25" t="str" cm="1">
        <f t="array" ref="AJ296">IF(SUMPRODUCT(--(NOT(ISERR(SEARCH({"Cloud","Cluster","Container","Image","Instance","Pod","Snapshot","Volume"},AC296)))))&gt;0,"1","0")</f>
        <v>0</v>
      </c>
      <c r="AK296" s="25">
        <f>IF(AJ296="1",'TOP 10 TECHNIQUES'!C$18,0)</f>
        <v>0</v>
      </c>
      <c r="AL296" s="25" t="str" cm="1">
        <f t="array" ref="AL296">IF(SUMPRODUCT(--(NOT(ISERR(SEARCH({"Drive","Firmware","Host","Kernel"},AC296)))))&gt;0,"1","0")</f>
        <v>1</v>
      </c>
      <c r="AM296" s="25">
        <f>IF(AL296="1",'TOP 10 TECHNIQUES'!C$19,0)</f>
        <v>0</v>
      </c>
      <c r="AN296" s="60">
        <v>0</v>
      </c>
      <c r="AO296" s="51">
        <v>0</v>
      </c>
      <c r="AP296" s="25">
        <f>parameters!$J$21*Table1[[#This Row],[TAT Utility]]+parameters!$J$22*Table1[[#This Row],[Count Utility]]</f>
        <v>2.2370476190476198E-2</v>
      </c>
      <c r="AQ296" s="25">
        <f>(Table1[[#This Row],[Total Top Att&amp;ck Score ]]-parameters!$D$19)/(parameters!$D$20-parameters!$D$19)</f>
        <v>7.4568253968253992E-2</v>
      </c>
      <c r="AR296" s="25">
        <f>IF(Table1[[#This Row],[TAT Utility (unclipped)]]&gt;1,1, IF(Table1[[#This Row],[TAT Utility (unclipped)]]&lt;0,0, Table1[[#This Row],[TAT Utility (unclipped)]]) )</f>
        <v>7.4568253968253992E-2</v>
      </c>
      <c r="AS296" s="25">
        <f>(Table1[[#This Row],[Ransomware (Total '# of ATT&amp;CK Observations)]]-parameters!$D$21)/(parameters!$D$22-parameters!$D$21)</f>
        <v>0</v>
      </c>
      <c r="AT296" s="25">
        <f>IF(Table1[[#This Row],[Count Utility (unclipped)]]&gt;1,1, IF(Table1[[#This Row],[Count Utility (unclipped)]]&lt;0,0, Table1[[#This Row],[Count Utility (unclipped)]]) )</f>
        <v>0</v>
      </c>
      <c r="AU2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7" spans="1:47" ht="64" x14ac:dyDescent="0.2">
      <c r="A297" s="25">
        <f>parameters!$J$21*Table1[[#This Row],[TAT Utility]]+parameters!$J$22*Table1[[#This Row],[Count Utility]]</f>
        <v>2.6283333333333336E-2</v>
      </c>
      <c r="B297" s="25">
        <f t="shared" si="4"/>
        <v>0.26283333333333336</v>
      </c>
      <c r="C297" s="25" t="s">
        <v>1234</v>
      </c>
      <c r="D297" s="25" t="s">
        <v>287</v>
      </c>
      <c r="E297" s="25" t="s">
        <v>1235</v>
      </c>
      <c r="F297" s="51">
        <v>1</v>
      </c>
      <c r="G297" s="51">
        <v>0</v>
      </c>
      <c r="H297" s="25">
        <f>parameters!$J$10*Table1[[#This Row],[Before Utility]]+parameters!$J$11*Table1[[#This Row],[After Utility]]</f>
        <v>0.05</v>
      </c>
      <c r="I297">
        <f>(Table1[[#This Row],[Num. TID Before]]-parameters!$D$8)/(parameters!$D$9-parameters!$D$8)</f>
        <v>0.1</v>
      </c>
      <c r="J297">
        <f>IF(Table1[[#This Row],[Before Utility (unclipped)]]&gt;1,1, IF(Table1[[#This Row],[Before Utility (unclipped)]]&lt;0,0, Table1[[#This Row],[Before Utility (unclipped)]]))</f>
        <v>0.1</v>
      </c>
      <c r="K297">
        <f>(Table1[[#This Row],[Num. TID After]]-parameters!$D$10)/(parameters!$D$11-parameters!$D$10)</f>
        <v>0</v>
      </c>
      <c r="L297">
        <f>IF(Table1[[#This Row],[After Utility (unclipped)]]&gt;1,1, IF(Table1[[#This Row],[After Utility (unclipped)]]&lt;0,0, Table1[[#This Row],[After Utility (unclipped)]]))</f>
        <v>0</v>
      </c>
      <c r="M297" s="25">
        <v>0</v>
      </c>
      <c r="N297" s="51">
        <v>0</v>
      </c>
      <c r="O297" s="51">
        <v>1</v>
      </c>
      <c r="P297" s="51">
        <v>0</v>
      </c>
      <c r="Q297" s="51">
        <v>0</v>
      </c>
      <c r="R297" s="52" t="s">
        <v>288</v>
      </c>
      <c r="S297" s="51">
        <v>5</v>
      </c>
      <c r="T297" s="52" t="s">
        <v>289</v>
      </c>
      <c r="U297" s="51">
        <v>10</v>
      </c>
      <c r="V297" s="25">
        <f>parameters!$J$4*Table1[[#This Row],[Mitigations Utility]] + parameters!$J$5*Table1[[#This Row],[Detections Utility]]</f>
        <v>0.14761904761904762</v>
      </c>
      <c r="W297">
        <f>SUM(Table1[[#This Row],[Num. 800-53 (r5)]],Table1[[#This Row],[Num. CIS Controls]])</f>
        <v>15</v>
      </c>
      <c r="X297">
        <f>(Table1[[#This Row],[Total Mitigations]]-parameters!$D$2)/(parameters!$D$3-parameters!$D$2)</f>
        <v>0.27272727272727271</v>
      </c>
      <c r="Y297">
        <f>IF(Table1[[#This Row],[Mitigations Utility (unclipped)]]&gt;1,1, IF(Table1[[#This Row],[Mitigations Utility (unclipped)]]&lt;0,0, Table1[[#This Row],[Mitigations Utility (unclipped)]]) )</f>
        <v>0.27272727272727271</v>
      </c>
      <c r="Z297">
        <f>SUM(Table1[[#This Row],[Num. CAR]:[Num. Splunk]])</f>
        <v>1</v>
      </c>
      <c r="AA297">
        <f>(Table1[[#This Row],[Total Detections]]-parameters!$D$4)/(parameters!$D$5-parameters!$D$4)</f>
        <v>0.01</v>
      </c>
      <c r="AB297">
        <f>IF(Table1[[#This Row],[Detections Utility (unclipped)]]&gt;1,1, IF(Table1[[#This Row],[Detections Utility (unclipped)]]&lt;0,0, Table1[[#This Row],[Detections Utility (unclipped)]]) )</f>
        <v>0.01</v>
      </c>
      <c r="AC297" s="29" t="s">
        <v>102</v>
      </c>
      <c r="AD297" s="25" t="str" cm="1">
        <f t="array" ref="AD297">IF(SUMPRODUCT(--(NOT(ISERR(SEARCH({"Process","Command","Script","WMI","Module","Pipe","Service"},AC297)))))&gt;0,"1","0")</f>
        <v>1</v>
      </c>
      <c r="AE297" s="25">
        <f>IF(AD297="1",'TOP 10 TECHNIQUES'!C$15,0)</f>
        <v>0.19800000000000001</v>
      </c>
      <c r="AF297" s="25" t="str" cm="1">
        <f t="array" ref="AF297">IF(SUMPRODUCT(--(NOT(ISERR(SEARCH({"Network","Firewall"},AC297)))))&gt;0,"1","0")</f>
        <v>1</v>
      </c>
      <c r="AG297" s="25">
        <f>IF(AF297="1",'TOP 10 TECHNIQUES'!C$16,0)</f>
        <v>0</v>
      </c>
      <c r="AH297" s="25" t="str" cm="1">
        <f t="array" ref="AH297">IF(SUMPRODUCT(--(NOT(ISERR(SEARCH({"File","Group","Logon","Schedule","User","Registry","Active","Application"},AC297)))))&gt;0,"1","0")</f>
        <v>1</v>
      </c>
      <c r="AI297" s="25">
        <f>IF(AH297="1",'TOP 10 TECHNIQUES'!C$17,0)</f>
        <v>0.13200000000000001</v>
      </c>
      <c r="AJ297" s="25" t="str" cm="1">
        <f t="array" ref="AJ297">IF(SUMPRODUCT(--(NOT(ISERR(SEARCH({"Cloud","Cluster","Container","Image","Instance","Pod","Snapshot","Volume"},AC297)))))&gt;0,"1","0")</f>
        <v>0</v>
      </c>
      <c r="AK297" s="25">
        <f>IF(AJ297="1",'TOP 10 TECHNIQUES'!C$18,0)</f>
        <v>0</v>
      </c>
      <c r="AL297" s="25" t="str" cm="1">
        <f t="array" ref="AL297">IF(SUMPRODUCT(--(NOT(ISERR(SEARCH({"Drive","Firmware","Host","Kernel"},AC297)))))&gt;0,"1","0")</f>
        <v>0</v>
      </c>
      <c r="AM297" s="25">
        <f>IF(AL297="1",'TOP 10 TECHNIQUES'!C$19,0)</f>
        <v>0</v>
      </c>
      <c r="AN297" s="60">
        <v>0</v>
      </c>
      <c r="AO297" s="51">
        <v>0</v>
      </c>
      <c r="AP297" s="25">
        <f>parameters!$J$21*Table1[[#This Row],[TAT Utility]]+parameters!$J$22*Table1[[#This Row],[Count Utility]]</f>
        <v>2.6283333333333336E-2</v>
      </c>
      <c r="AQ297" s="25">
        <f>(Table1[[#This Row],[Total Top Att&amp;ck Score ]]-parameters!$D$19)/(parameters!$D$20-parameters!$D$19)</f>
        <v>8.7611111111111126E-2</v>
      </c>
      <c r="AR297" s="25">
        <f>IF(Table1[[#This Row],[TAT Utility (unclipped)]]&gt;1,1, IF(Table1[[#This Row],[TAT Utility (unclipped)]]&lt;0,0, Table1[[#This Row],[TAT Utility (unclipped)]]) )</f>
        <v>8.7611111111111126E-2</v>
      </c>
      <c r="AS297" s="25">
        <f>(Table1[[#This Row],[Ransomware (Total '# of ATT&amp;CK Observations)]]-parameters!$D$21)/(parameters!$D$22-parameters!$D$21)</f>
        <v>0</v>
      </c>
      <c r="AT297" s="25">
        <f>IF(Table1[[#This Row],[Count Utility (unclipped)]]&gt;1,1, IF(Table1[[#This Row],[Count Utility (unclipped)]]&lt;0,0, Table1[[#This Row],[Count Utility (unclipped)]]) )</f>
        <v>0</v>
      </c>
      <c r="AU2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8" spans="1:47" ht="64" x14ac:dyDescent="0.2">
      <c r="A298" s="25">
        <f>parameters!$J$21*Table1[[#This Row],[TAT Utility]]+parameters!$J$22*Table1[[#This Row],[Count Utility]]</f>
        <v>2.6283333333333336E-2</v>
      </c>
      <c r="B298" s="25">
        <f t="shared" si="4"/>
        <v>0.26283333333333336</v>
      </c>
      <c r="C298" s="25" t="s">
        <v>1236</v>
      </c>
      <c r="D298" s="25" t="s">
        <v>287</v>
      </c>
      <c r="E298" s="25" t="s">
        <v>1237</v>
      </c>
      <c r="F298" s="51">
        <v>1</v>
      </c>
      <c r="G298" s="51">
        <v>0</v>
      </c>
      <c r="H298" s="25">
        <f>parameters!$J$10*Table1[[#This Row],[Before Utility]]+parameters!$J$11*Table1[[#This Row],[After Utility]]</f>
        <v>0.05</v>
      </c>
      <c r="I298">
        <f>(Table1[[#This Row],[Num. TID Before]]-parameters!$D$8)/(parameters!$D$9-parameters!$D$8)</f>
        <v>0.1</v>
      </c>
      <c r="J298">
        <f>IF(Table1[[#This Row],[Before Utility (unclipped)]]&gt;1,1, IF(Table1[[#This Row],[Before Utility (unclipped)]]&lt;0,0, Table1[[#This Row],[Before Utility (unclipped)]]))</f>
        <v>0.1</v>
      </c>
      <c r="K298">
        <f>(Table1[[#This Row],[Num. TID After]]-parameters!$D$10)/(parameters!$D$11-parameters!$D$10)</f>
        <v>0</v>
      </c>
      <c r="L298">
        <f>IF(Table1[[#This Row],[After Utility (unclipped)]]&gt;1,1, IF(Table1[[#This Row],[After Utility (unclipped)]]&lt;0,0, Table1[[#This Row],[After Utility (unclipped)]]))</f>
        <v>0</v>
      </c>
      <c r="M298" s="25">
        <v>0</v>
      </c>
      <c r="N298" s="51">
        <v>0</v>
      </c>
      <c r="O298" s="51">
        <v>1</v>
      </c>
      <c r="P298" s="51">
        <v>0</v>
      </c>
      <c r="Q298" s="51">
        <v>0</v>
      </c>
      <c r="R298" s="52" t="s">
        <v>288</v>
      </c>
      <c r="S298" s="51">
        <v>5</v>
      </c>
      <c r="T298" s="52" t="s">
        <v>289</v>
      </c>
      <c r="U298" s="51">
        <v>10</v>
      </c>
      <c r="V298" s="25">
        <f>parameters!$J$4*Table1[[#This Row],[Mitigations Utility]] + parameters!$J$5*Table1[[#This Row],[Detections Utility]]</f>
        <v>0.14761904761904762</v>
      </c>
      <c r="W298">
        <f>SUM(Table1[[#This Row],[Num. 800-53 (r5)]],Table1[[#This Row],[Num. CIS Controls]])</f>
        <v>15</v>
      </c>
      <c r="X298">
        <f>(Table1[[#This Row],[Total Mitigations]]-parameters!$D$2)/(parameters!$D$3-parameters!$D$2)</f>
        <v>0.27272727272727271</v>
      </c>
      <c r="Y298">
        <f>IF(Table1[[#This Row],[Mitigations Utility (unclipped)]]&gt;1,1, IF(Table1[[#This Row],[Mitigations Utility (unclipped)]]&lt;0,0, Table1[[#This Row],[Mitigations Utility (unclipped)]]) )</f>
        <v>0.27272727272727271</v>
      </c>
      <c r="Z298">
        <f>SUM(Table1[[#This Row],[Num. CAR]:[Num. Splunk]])</f>
        <v>1</v>
      </c>
      <c r="AA298">
        <f>(Table1[[#This Row],[Total Detections]]-parameters!$D$4)/(parameters!$D$5-parameters!$D$4)</f>
        <v>0.01</v>
      </c>
      <c r="AB298">
        <f>IF(Table1[[#This Row],[Detections Utility (unclipped)]]&gt;1,1, IF(Table1[[#This Row],[Detections Utility (unclipped)]]&lt;0,0, Table1[[#This Row],[Detections Utility (unclipped)]]) )</f>
        <v>0.01</v>
      </c>
      <c r="AC298" s="29" t="s">
        <v>102</v>
      </c>
      <c r="AD298" s="25" t="str" cm="1">
        <f t="array" ref="AD298">IF(SUMPRODUCT(--(NOT(ISERR(SEARCH({"Process","Command","Script","WMI","Module","Pipe","Service"},AC298)))))&gt;0,"1","0")</f>
        <v>1</v>
      </c>
      <c r="AE298" s="25">
        <f>IF(AD298="1",'TOP 10 TECHNIQUES'!C$15,0)</f>
        <v>0.19800000000000001</v>
      </c>
      <c r="AF298" s="25" t="str" cm="1">
        <f t="array" ref="AF298">IF(SUMPRODUCT(--(NOT(ISERR(SEARCH({"Network","Firewall"},AC298)))))&gt;0,"1","0")</f>
        <v>1</v>
      </c>
      <c r="AG298" s="25">
        <f>IF(AF298="1",'TOP 10 TECHNIQUES'!C$16,0)</f>
        <v>0</v>
      </c>
      <c r="AH298" s="25" t="str" cm="1">
        <f t="array" ref="AH298">IF(SUMPRODUCT(--(NOT(ISERR(SEARCH({"File","Group","Logon","Schedule","User","Registry","Active","Application"},AC298)))))&gt;0,"1","0")</f>
        <v>1</v>
      </c>
      <c r="AI298" s="25">
        <f>IF(AH298="1",'TOP 10 TECHNIQUES'!C$17,0)</f>
        <v>0.13200000000000001</v>
      </c>
      <c r="AJ298" s="25" t="str" cm="1">
        <f t="array" ref="AJ298">IF(SUMPRODUCT(--(NOT(ISERR(SEARCH({"Cloud","Cluster","Container","Image","Instance","Pod","Snapshot","Volume"},AC298)))))&gt;0,"1","0")</f>
        <v>0</v>
      </c>
      <c r="AK298" s="25">
        <f>IF(AJ298="1",'TOP 10 TECHNIQUES'!C$18,0)</f>
        <v>0</v>
      </c>
      <c r="AL298" s="25" t="str" cm="1">
        <f t="array" ref="AL298">IF(SUMPRODUCT(--(NOT(ISERR(SEARCH({"Drive","Firmware","Host","Kernel"},AC298)))))&gt;0,"1","0")</f>
        <v>0</v>
      </c>
      <c r="AM298" s="25">
        <f>IF(AL298="1",'TOP 10 TECHNIQUES'!C$19,0)</f>
        <v>0</v>
      </c>
      <c r="AN298" s="52">
        <v>0</v>
      </c>
      <c r="AO298" s="51">
        <v>0</v>
      </c>
      <c r="AP298" s="25">
        <f>parameters!$J$21*Table1[[#This Row],[TAT Utility]]+parameters!$J$22*Table1[[#This Row],[Count Utility]]</f>
        <v>2.6283333333333336E-2</v>
      </c>
      <c r="AQ298" s="25">
        <f>(Table1[[#This Row],[Total Top Att&amp;ck Score ]]-parameters!$D$19)/(parameters!$D$20-parameters!$D$19)</f>
        <v>8.7611111111111126E-2</v>
      </c>
      <c r="AR298" s="25">
        <f>IF(Table1[[#This Row],[TAT Utility (unclipped)]]&gt;1,1, IF(Table1[[#This Row],[TAT Utility (unclipped)]]&lt;0,0, Table1[[#This Row],[TAT Utility (unclipped)]]) )</f>
        <v>8.7611111111111126E-2</v>
      </c>
      <c r="AS298" s="25">
        <f>(Table1[[#This Row],[Ransomware (Total '# of ATT&amp;CK Observations)]]-parameters!$D$21)/(parameters!$D$22-parameters!$D$21)</f>
        <v>0</v>
      </c>
      <c r="AT298" s="25">
        <f>IF(Table1[[#This Row],[Count Utility (unclipped)]]&gt;1,1, IF(Table1[[#This Row],[Count Utility (unclipped)]]&lt;0,0, Table1[[#This Row],[Count Utility (unclipped)]]) )</f>
        <v>0</v>
      </c>
      <c r="AU2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9" spans="1:47" ht="48" x14ac:dyDescent="0.2">
      <c r="A299" s="25">
        <f>parameters!$J$21*Table1[[#This Row],[TAT Utility]]+parameters!$J$22*Table1[[#This Row],[Count Utility]]</f>
        <v>6.0824761904761909E-2</v>
      </c>
      <c r="B299" s="25">
        <f t="shared" si="4"/>
        <v>0.27491428571428572</v>
      </c>
      <c r="C299" s="25" t="s">
        <v>1238</v>
      </c>
      <c r="D299" s="25" t="s">
        <v>202</v>
      </c>
      <c r="E299" s="25" t="s">
        <v>1239</v>
      </c>
      <c r="F299" s="51">
        <v>1</v>
      </c>
      <c r="G299" s="51">
        <v>1</v>
      </c>
      <c r="H299" s="25">
        <f>parameters!$J$10*Table1[[#This Row],[Before Utility]]+parameters!$J$11*Table1[[#This Row],[After Utility]]</f>
        <v>0.1</v>
      </c>
      <c r="I299">
        <f>(Table1[[#This Row],[Num. TID Before]]-parameters!$D$8)/(parameters!$D$9-parameters!$D$8)</f>
        <v>0.1</v>
      </c>
      <c r="J299">
        <f>IF(Table1[[#This Row],[Before Utility (unclipped)]]&gt;1,1, IF(Table1[[#This Row],[Before Utility (unclipped)]]&lt;0,0, Table1[[#This Row],[Before Utility (unclipped)]]))</f>
        <v>0.1</v>
      </c>
      <c r="K299">
        <f>(Table1[[#This Row],[Num. TID After]]-parameters!$D$10)/(parameters!$D$11-parameters!$D$10)</f>
        <v>0.1</v>
      </c>
      <c r="L299">
        <f>IF(Table1[[#This Row],[After Utility (unclipped)]]&gt;1,1, IF(Table1[[#This Row],[After Utility (unclipped)]]&lt;0,0, Table1[[#This Row],[After Utility (unclipped)]]))</f>
        <v>0.1</v>
      </c>
      <c r="M299" s="25">
        <v>0</v>
      </c>
      <c r="N299" s="51">
        <v>0</v>
      </c>
      <c r="O299" s="51">
        <v>0</v>
      </c>
      <c r="P299" s="51">
        <v>0</v>
      </c>
      <c r="Q299" s="51">
        <v>6</v>
      </c>
      <c r="R299" s="52" t="s">
        <v>1240</v>
      </c>
      <c r="S299" s="51">
        <v>4</v>
      </c>
      <c r="T299" s="52" t="s">
        <v>1230</v>
      </c>
      <c r="U299" s="51">
        <v>8</v>
      </c>
      <c r="V299" s="25">
        <f>parameters!$J$4*Table1[[#This Row],[Mitigations Utility]] + parameters!$J$5*Table1[[#This Row],[Detections Utility]]</f>
        <v>0.14285714285714285</v>
      </c>
      <c r="W299">
        <f>SUM(Table1[[#This Row],[Num. 800-53 (r5)]],Table1[[#This Row],[Num. CIS Controls]])</f>
        <v>12</v>
      </c>
      <c r="X299">
        <f>(Table1[[#This Row],[Total Mitigations]]-parameters!$D$2)/(parameters!$D$3-parameters!$D$2)</f>
        <v>0.21818181818181817</v>
      </c>
      <c r="Y299">
        <f>IF(Table1[[#This Row],[Mitigations Utility (unclipped)]]&gt;1,1, IF(Table1[[#This Row],[Mitigations Utility (unclipped)]]&lt;0,0, Table1[[#This Row],[Mitigations Utility (unclipped)]]) )</f>
        <v>0.21818181818181817</v>
      </c>
      <c r="Z299">
        <f>SUM(Table1[[#This Row],[Num. CAR]:[Num. Splunk]])</f>
        <v>6</v>
      </c>
      <c r="AA299">
        <f>(Table1[[#This Row],[Total Detections]]-parameters!$D$4)/(parameters!$D$5-parameters!$D$4)</f>
        <v>0.06</v>
      </c>
      <c r="AB299">
        <f>IF(Table1[[#This Row],[Detections Utility (unclipped)]]&gt;1,1, IF(Table1[[#This Row],[Detections Utility (unclipped)]]&lt;0,0, Table1[[#This Row],[Detections Utility (unclipped)]]) )</f>
        <v>0.06</v>
      </c>
      <c r="AC299" s="29" t="s">
        <v>923</v>
      </c>
      <c r="AD299" s="25" t="str" cm="1">
        <f t="array" ref="AD299">IF(SUMPRODUCT(--(NOT(ISERR(SEARCH({"Process","Command","Script","WMI","Module","Pipe","Service"},AC299)))))&gt;0,"1","0")</f>
        <v>0</v>
      </c>
      <c r="AE299" s="25">
        <f>IF(AD299="1",'TOP 10 TECHNIQUES'!C$15,0)</f>
        <v>0</v>
      </c>
      <c r="AF299" s="25" t="str" cm="1">
        <f t="array" ref="AF299">IF(SUMPRODUCT(--(NOT(ISERR(SEARCH({"Network","Firewall"},AC299)))))&gt;0,"1","0")</f>
        <v>0</v>
      </c>
      <c r="AG299" s="25">
        <f>IF(AF299="1",'TOP 10 TECHNIQUES'!C$16,0)</f>
        <v>0</v>
      </c>
      <c r="AH299" s="25" t="str" cm="1">
        <f t="array" ref="AH299">IF(SUMPRODUCT(--(NOT(ISERR(SEARCH({"File","Group","Logon","Schedule","User","Registry","Active","Application"},AC299)))))&gt;0,"1","0")</f>
        <v>1</v>
      </c>
      <c r="AI299" s="25">
        <f>IF(AH299="1",'TOP 10 TECHNIQUES'!C$17,0)</f>
        <v>0.13200000000000001</v>
      </c>
      <c r="AJ299" s="25" t="str" cm="1">
        <f t="array" ref="AJ299">IF(SUMPRODUCT(--(NOT(ISERR(SEARCH({"Cloud","Cluster","Container","Image","Instance","Pod","Snapshot","Volume"},AC299)))))&gt;0,"1","0")</f>
        <v>0</v>
      </c>
      <c r="AK299" s="25">
        <f>IF(AJ299="1",'TOP 10 TECHNIQUES'!C$18,0)</f>
        <v>0</v>
      </c>
      <c r="AL299" s="25" t="str" cm="1">
        <f t="array" ref="AL299">IF(SUMPRODUCT(--(NOT(ISERR(SEARCH({"Drive","Firmware","Host","Kernel"},AC299)))))&gt;0,"1","0")</f>
        <v>0</v>
      </c>
      <c r="AM299" s="25">
        <f>IF(AL299="1",'TOP 10 TECHNIQUES'!C$19,0)</f>
        <v>0</v>
      </c>
      <c r="AN299" s="52">
        <v>1</v>
      </c>
      <c r="AO299" s="51">
        <v>1</v>
      </c>
      <c r="AP299" s="25">
        <f>parameters!$J$21*Table1[[#This Row],[TAT Utility]]+parameters!$J$22*Table1[[#This Row],[Count Utility]]</f>
        <v>6.0824761904761909E-2</v>
      </c>
      <c r="AQ299" s="25">
        <f>(Table1[[#This Row],[Total Top Att&amp;ck Score ]]-parameters!$D$19)/(parameters!$D$20-parameters!$D$19)</f>
        <v>9.1638095238095241E-2</v>
      </c>
      <c r="AR299" s="25">
        <f>IF(Table1[[#This Row],[TAT Utility (unclipped)]]&gt;1,1, IF(Table1[[#This Row],[TAT Utility (unclipped)]]&lt;0,0, Table1[[#This Row],[TAT Utility (unclipped)]]) )</f>
        <v>9.1638095238095241E-2</v>
      </c>
      <c r="AS299" s="25">
        <f>(Table1[[#This Row],[Ransomware (Total '# of ATT&amp;CK Observations)]]-parameters!$D$21)/(parameters!$D$22-parameters!$D$21)</f>
        <v>4.7619047619047616E-2</v>
      </c>
      <c r="AT299" s="25">
        <f>IF(Table1[[#This Row],[Count Utility (unclipped)]]&gt;1,1, IF(Table1[[#This Row],[Count Utility (unclipped)]]&lt;0,0, Table1[[#This Row],[Count Utility (unclipped)]]) )</f>
        <v>4.7619047619047616E-2</v>
      </c>
      <c r="AU2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0" spans="1:47" x14ac:dyDescent="0.2">
      <c r="A300" s="25">
        <f>parameters!$J$21*Table1[[#This Row],[TAT Utility]]+parameters!$J$22*Table1[[#This Row],[Count Utility]]</f>
        <v>6.2427619047619044E-2</v>
      </c>
      <c r="B300" s="25">
        <f t="shared" si="4"/>
        <v>0.29094285714285711</v>
      </c>
      <c r="C300" s="25" t="s">
        <v>1241</v>
      </c>
      <c r="D300" s="25" t="s">
        <v>279</v>
      </c>
      <c r="E300" s="25" t="s">
        <v>1242</v>
      </c>
      <c r="F300" s="51">
        <v>1</v>
      </c>
      <c r="G300" s="51">
        <v>1</v>
      </c>
      <c r="H300" s="25">
        <f>parameters!$J$10*Table1[[#This Row],[Before Utility]]+parameters!$J$11*Table1[[#This Row],[After Utility]]</f>
        <v>0.1</v>
      </c>
      <c r="I300">
        <f>(Table1[[#This Row],[Num. TID Before]]-parameters!$D$8)/(parameters!$D$9-parameters!$D$8)</f>
        <v>0.1</v>
      </c>
      <c r="J300">
        <f>IF(Table1[[#This Row],[Before Utility (unclipped)]]&gt;1,1, IF(Table1[[#This Row],[Before Utility (unclipped)]]&lt;0,0, Table1[[#This Row],[Before Utility (unclipped)]]))</f>
        <v>0.1</v>
      </c>
      <c r="K300">
        <f>(Table1[[#This Row],[Num. TID After]]-parameters!$D$10)/(parameters!$D$11-parameters!$D$10)</f>
        <v>0.1</v>
      </c>
      <c r="L300">
        <f>IF(Table1[[#This Row],[After Utility (unclipped)]]&gt;1,1, IF(Table1[[#This Row],[After Utility (unclipped)]]&lt;0,0, Table1[[#This Row],[After Utility (unclipped)]]))</f>
        <v>0.1</v>
      </c>
      <c r="M300" s="25">
        <v>0</v>
      </c>
      <c r="N300" s="51">
        <v>1</v>
      </c>
      <c r="O300" s="51">
        <v>2</v>
      </c>
      <c r="P300" s="51">
        <v>0</v>
      </c>
      <c r="Q300" s="51">
        <v>3</v>
      </c>
      <c r="R300" s="52" t="s">
        <v>808</v>
      </c>
      <c r="S300" s="51">
        <v>7</v>
      </c>
      <c r="T300" s="51" t="s">
        <v>1243</v>
      </c>
      <c r="U300" s="51">
        <v>5</v>
      </c>
      <c r="V300" s="25">
        <f>parameters!$J$4*Table1[[#This Row],[Mitigations Utility]] + parameters!$J$5*Table1[[#This Row],[Detections Utility]]</f>
        <v>0.14285714285714285</v>
      </c>
      <c r="W300">
        <f>SUM(Table1[[#This Row],[Num. 800-53 (r5)]],Table1[[#This Row],[Num. CIS Controls]])</f>
        <v>12</v>
      </c>
      <c r="X300">
        <f>(Table1[[#This Row],[Total Mitigations]]-parameters!$D$2)/(parameters!$D$3-parameters!$D$2)</f>
        <v>0.21818181818181817</v>
      </c>
      <c r="Y300">
        <f>IF(Table1[[#This Row],[Mitigations Utility (unclipped)]]&gt;1,1, IF(Table1[[#This Row],[Mitigations Utility (unclipped)]]&lt;0,0, Table1[[#This Row],[Mitigations Utility (unclipped)]]) )</f>
        <v>0.21818181818181817</v>
      </c>
      <c r="Z300">
        <f>SUM(Table1[[#This Row],[Num. CAR]:[Num. Splunk]])</f>
        <v>6</v>
      </c>
      <c r="AA300">
        <f>(Table1[[#This Row],[Total Detections]]-parameters!$D$4)/(parameters!$D$5-parameters!$D$4)</f>
        <v>0.06</v>
      </c>
      <c r="AB300">
        <f>IF(Table1[[#This Row],[Detections Utility (unclipped)]]&gt;1,1, IF(Table1[[#This Row],[Detections Utility (unclipped)]]&lt;0,0, Table1[[#This Row],[Detections Utility (unclipped)]]) )</f>
        <v>0.06</v>
      </c>
      <c r="AC300" s="29" t="s">
        <v>136</v>
      </c>
      <c r="AD300" s="25" t="str" cm="1">
        <f t="array" ref="AD300">IF(SUMPRODUCT(--(NOT(ISERR(SEARCH({"Process","Command","Script","WMI","Module","Pipe","Service"},AC300)))))&gt;0,"1","0")</f>
        <v>1</v>
      </c>
      <c r="AE300" s="25">
        <f>IF(AD300="1",'TOP 10 TECHNIQUES'!C$15,0)</f>
        <v>0.19800000000000001</v>
      </c>
      <c r="AF300" s="25" t="str" cm="1">
        <f t="array" ref="AF300">IF(SUMPRODUCT(--(NOT(ISERR(SEARCH({"Network","Firewall"},AC300)))))&gt;0,"1","0")</f>
        <v>0</v>
      </c>
      <c r="AG300" s="25">
        <f>IF(AF300="1",'TOP 10 TECHNIQUES'!C$16,0)</f>
        <v>0</v>
      </c>
      <c r="AH300" s="25" t="str" cm="1">
        <f t="array" ref="AH300">IF(SUMPRODUCT(--(NOT(ISERR(SEARCH({"File","Group","Logon","Schedule","User","Registry","Active","Application"},AC300)))))&gt;0,"1","0")</f>
        <v>0</v>
      </c>
      <c r="AI300" s="25">
        <f>IF(AH300="1",'TOP 10 TECHNIQUES'!C$17,0)</f>
        <v>0</v>
      </c>
      <c r="AJ300" s="25" t="str" cm="1">
        <f t="array" ref="AJ300">IF(SUMPRODUCT(--(NOT(ISERR(SEARCH({"Cloud","Cluster","Container","Image","Instance","Pod","Snapshot","Volume"},AC300)))))&gt;0,"1","0")</f>
        <v>0</v>
      </c>
      <c r="AK300" s="25">
        <f>IF(AJ300="1",'TOP 10 TECHNIQUES'!C$18,0)</f>
        <v>0</v>
      </c>
      <c r="AL300" s="25" t="str" cm="1">
        <f t="array" ref="AL300">IF(SUMPRODUCT(--(NOT(ISERR(SEARCH({"Drive","Firmware","Host","Kernel"},AC300)))))&gt;0,"1","0")</f>
        <v>0</v>
      </c>
      <c r="AM300" s="25">
        <f>IF(AL300="1",'TOP 10 TECHNIQUES'!C$19,0)</f>
        <v>0</v>
      </c>
      <c r="AN300" s="52">
        <v>1</v>
      </c>
      <c r="AO300" s="51">
        <v>1</v>
      </c>
      <c r="AP300" s="25">
        <f>parameters!$J$21*Table1[[#This Row],[TAT Utility]]+parameters!$J$22*Table1[[#This Row],[Count Utility]]</f>
        <v>6.2427619047619044E-2</v>
      </c>
      <c r="AQ300" s="25">
        <f>(Table1[[#This Row],[Total Top Att&amp;ck Score ]]-parameters!$D$19)/(parameters!$D$20-parameters!$D$19)</f>
        <v>9.6980952380952376E-2</v>
      </c>
      <c r="AR300" s="25">
        <f>IF(Table1[[#This Row],[TAT Utility (unclipped)]]&gt;1,1, IF(Table1[[#This Row],[TAT Utility (unclipped)]]&lt;0,0, Table1[[#This Row],[TAT Utility (unclipped)]]) )</f>
        <v>9.6980952380952376E-2</v>
      </c>
      <c r="AS300" s="25">
        <f>(Table1[[#This Row],[Ransomware (Total '# of ATT&amp;CK Observations)]]-parameters!$D$21)/(parameters!$D$22-parameters!$D$21)</f>
        <v>4.7619047619047616E-2</v>
      </c>
      <c r="AT300" s="25">
        <f>IF(Table1[[#This Row],[Count Utility (unclipped)]]&gt;1,1, IF(Table1[[#This Row],[Count Utility (unclipped)]]&lt;0,0, Table1[[#This Row],[Count Utility (unclipped)]]) )</f>
        <v>4.7619047619047616E-2</v>
      </c>
      <c r="AU3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1" spans="1:47" x14ac:dyDescent="0.2">
      <c r="A301" s="25">
        <f>parameters!$J$21*Table1[[#This Row],[TAT Utility]]+parameters!$J$22*Table1[[#This Row],[Count Utility]]</f>
        <v>3.2300000000000002E-2</v>
      </c>
      <c r="B301" s="25">
        <f t="shared" si="4"/>
        <v>0.32300000000000001</v>
      </c>
      <c r="C301" s="25" t="s">
        <v>1244</v>
      </c>
      <c r="D301" s="25" t="s">
        <v>1245</v>
      </c>
      <c r="E301" s="25" t="s">
        <v>89</v>
      </c>
      <c r="F301" s="51">
        <v>1</v>
      </c>
      <c r="G301" s="51">
        <v>1</v>
      </c>
      <c r="H301" s="25">
        <f>parameters!$J$10*Table1[[#This Row],[Before Utility]]+parameters!$J$11*Table1[[#This Row],[After Utility]]</f>
        <v>0.1</v>
      </c>
      <c r="I301">
        <f>(Table1[[#This Row],[Num. TID Before]]-parameters!$D$8)/(parameters!$D$9-parameters!$D$8)</f>
        <v>0.1</v>
      </c>
      <c r="J301">
        <f>IF(Table1[[#This Row],[Before Utility (unclipped)]]&gt;1,1, IF(Table1[[#This Row],[Before Utility (unclipped)]]&lt;0,0, Table1[[#This Row],[Before Utility (unclipped)]]))</f>
        <v>0.1</v>
      </c>
      <c r="K301">
        <f>(Table1[[#This Row],[Num. TID After]]-parameters!$D$10)/(parameters!$D$11-parameters!$D$10)</f>
        <v>0.1</v>
      </c>
      <c r="L301">
        <f>IF(Table1[[#This Row],[After Utility (unclipped)]]&gt;1,1, IF(Table1[[#This Row],[After Utility (unclipped)]]&lt;0,0, Table1[[#This Row],[After Utility (unclipped)]]))</f>
        <v>0.1</v>
      </c>
      <c r="M301" s="25">
        <v>0</v>
      </c>
      <c r="N301" s="51">
        <v>0</v>
      </c>
      <c r="O301" s="51">
        <v>0</v>
      </c>
      <c r="P301" s="51">
        <v>0</v>
      </c>
      <c r="Q301" s="51">
        <v>0</v>
      </c>
      <c r="R301" s="51"/>
      <c r="S301" s="51">
        <v>0</v>
      </c>
      <c r="T301" s="51" t="s">
        <v>1246</v>
      </c>
      <c r="U301" s="51">
        <v>15</v>
      </c>
      <c r="V301" s="25">
        <f>parameters!$J$4*Table1[[#This Row],[Mitigations Utility]] + parameters!$J$5*Table1[[#This Row],[Detections Utility]]</f>
        <v>0.14285714285714285</v>
      </c>
      <c r="W301">
        <f>SUM(Table1[[#This Row],[Num. 800-53 (r5)]],Table1[[#This Row],[Num. CIS Controls]])</f>
        <v>15</v>
      </c>
      <c r="X301">
        <f>(Table1[[#This Row],[Total Mitigations]]-parameters!$D$2)/(parameters!$D$3-parameters!$D$2)</f>
        <v>0.27272727272727271</v>
      </c>
      <c r="Y301">
        <f>IF(Table1[[#This Row],[Mitigations Utility (unclipped)]]&gt;1,1, IF(Table1[[#This Row],[Mitigations Utility (unclipped)]]&lt;0,0, Table1[[#This Row],[Mitigations Utility (unclipped)]]) )</f>
        <v>0.27272727272727271</v>
      </c>
      <c r="Z301">
        <f>SUM(Table1[[#This Row],[Num. CAR]:[Num. Splunk]])</f>
        <v>0</v>
      </c>
      <c r="AA301">
        <f>(Table1[[#This Row],[Total Detections]]-parameters!$D$4)/(parameters!$D$5-parameters!$D$4)</f>
        <v>0</v>
      </c>
      <c r="AB301">
        <f>IF(Table1[[#This Row],[Detections Utility (unclipped)]]&gt;1,1, IF(Table1[[#This Row],[Detections Utility (unclipped)]]&lt;0,0, Table1[[#This Row],[Detections Utility (unclipped)]]) )</f>
        <v>0</v>
      </c>
      <c r="AC301" s="29" t="s">
        <v>399</v>
      </c>
      <c r="AD301" s="25" t="str" cm="1">
        <f t="array" ref="AD301">IF(SUMPRODUCT(--(NOT(ISERR(SEARCH({"Process","Command","Script","WMI","Module","Pipe","Service"},AC301)))))&gt;0,"1","0")</f>
        <v>1</v>
      </c>
      <c r="AE301" s="25">
        <f>IF(AD301="1",'TOP 10 TECHNIQUES'!C$15,0)</f>
        <v>0.19800000000000001</v>
      </c>
      <c r="AF301" s="25" t="str" cm="1">
        <f t="array" ref="AF301">IF(SUMPRODUCT(--(NOT(ISERR(SEARCH({"Network","Firewall"},AC301)))))&gt;0,"1","0")</f>
        <v>0</v>
      </c>
      <c r="AG301" s="25">
        <f>IF(AF301="1",'TOP 10 TECHNIQUES'!C$16,0)</f>
        <v>0</v>
      </c>
      <c r="AH301" s="25" t="str" cm="1">
        <f t="array" ref="AH301">IF(SUMPRODUCT(--(NOT(ISERR(SEARCH({"File","Group","Logon","Schedule","User","Registry","Active","Application"},AC301)))))&gt;0,"1","0")</f>
        <v>1</v>
      </c>
      <c r="AI301" s="25">
        <f>IF(AH301="1",'TOP 10 TECHNIQUES'!C$17,0)</f>
        <v>0.13200000000000001</v>
      </c>
      <c r="AJ301" s="25" t="str" cm="1">
        <f t="array" ref="AJ301">IF(SUMPRODUCT(--(NOT(ISERR(SEARCH({"Cloud","Cluster","Container","Image","Instance","Pod","Snapshot","Volume"},AC301)))))&gt;0,"1","0")</f>
        <v>0</v>
      </c>
      <c r="AK301" s="25">
        <f>IF(AJ301="1",'TOP 10 TECHNIQUES'!C$18,0)</f>
        <v>0</v>
      </c>
      <c r="AL301" s="25" t="str" cm="1">
        <f t="array" ref="AL301">IF(SUMPRODUCT(--(NOT(ISERR(SEARCH({"Drive","Firmware","Host","Kernel"},AC301)))))&gt;0,"1","0")</f>
        <v>0</v>
      </c>
      <c r="AM301" s="25">
        <f>IF(AL301="1",'TOP 10 TECHNIQUES'!C$19,0)</f>
        <v>0</v>
      </c>
      <c r="AN301" s="59">
        <v>0</v>
      </c>
      <c r="AO301" s="51">
        <v>0</v>
      </c>
      <c r="AP301" s="25">
        <f>parameters!$J$21*Table1[[#This Row],[TAT Utility]]+parameters!$J$22*Table1[[#This Row],[Count Utility]]</f>
        <v>3.2300000000000002E-2</v>
      </c>
      <c r="AQ301" s="25">
        <f>(Table1[[#This Row],[Total Top Att&amp;ck Score ]]-parameters!$D$19)/(parameters!$D$20-parameters!$D$19)</f>
        <v>0.10766666666666667</v>
      </c>
      <c r="AR301" s="25">
        <f>IF(Table1[[#This Row],[TAT Utility (unclipped)]]&gt;1,1, IF(Table1[[#This Row],[TAT Utility (unclipped)]]&lt;0,0, Table1[[#This Row],[TAT Utility (unclipped)]]) )</f>
        <v>0.10766666666666667</v>
      </c>
      <c r="AS301" s="25">
        <f>(Table1[[#This Row],[Ransomware (Total '# of ATT&amp;CK Observations)]]-parameters!$D$21)/(parameters!$D$22-parameters!$D$21)</f>
        <v>0</v>
      </c>
      <c r="AT301" s="25">
        <f>IF(Table1[[#This Row],[Count Utility (unclipped)]]&gt;1,1, IF(Table1[[#This Row],[Count Utility (unclipped)]]&lt;0,0, Table1[[#This Row],[Count Utility (unclipped)]]) )</f>
        <v>0</v>
      </c>
      <c r="AU3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2" spans="1:47" ht="32" x14ac:dyDescent="0.2">
      <c r="A302" s="25">
        <f>parameters!$J$21*Table1[[#This Row],[TAT Utility]]+parameters!$J$22*Table1[[#This Row],[Count Utility]]</f>
        <v>2.4285714285714285E-2</v>
      </c>
      <c r="B302" s="25">
        <f t="shared" si="4"/>
        <v>0.24285714285714285</v>
      </c>
      <c r="C302" s="25" t="s">
        <v>1247</v>
      </c>
      <c r="D302" s="25" t="s">
        <v>1248</v>
      </c>
      <c r="E302" s="25" t="s">
        <v>89</v>
      </c>
      <c r="F302" s="51">
        <v>1</v>
      </c>
      <c r="G302" s="51">
        <v>1</v>
      </c>
      <c r="H302" s="25">
        <f>parameters!$J$10*Table1[[#This Row],[Before Utility]]+parameters!$J$11*Table1[[#This Row],[After Utility]]</f>
        <v>0.1</v>
      </c>
      <c r="I302">
        <f>(Table1[[#This Row],[Num. TID Before]]-parameters!$D$8)/(parameters!$D$9-parameters!$D$8)</f>
        <v>0.1</v>
      </c>
      <c r="J302">
        <f>IF(Table1[[#This Row],[Before Utility (unclipped)]]&gt;1,1, IF(Table1[[#This Row],[Before Utility (unclipped)]]&lt;0,0, Table1[[#This Row],[Before Utility (unclipped)]]))</f>
        <v>0.1</v>
      </c>
      <c r="K302">
        <f>(Table1[[#This Row],[Num. TID After]]-parameters!$D$10)/(parameters!$D$11-parameters!$D$10)</f>
        <v>0.1</v>
      </c>
      <c r="L302">
        <f>IF(Table1[[#This Row],[After Utility (unclipped)]]&gt;1,1, IF(Table1[[#This Row],[After Utility (unclipped)]]&lt;0,0, Table1[[#This Row],[After Utility (unclipped)]]))</f>
        <v>0.1</v>
      </c>
      <c r="M302" s="25">
        <v>0</v>
      </c>
      <c r="N302" s="51">
        <v>0</v>
      </c>
      <c r="O302" s="51">
        <v>0</v>
      </c>
      <c r="P302" s="51">
        <v>0</v>
      </c>
      <c r="Q302" s="51">
        <v>0</v>
      </c>
      <c r="R302" s="52" t="s">
        <v>1249</v>
      </c>
      <c r="S302" s="51">
        <v>7</v>
      </c>
      <c r="T302" s="51" t="s">
        <v>1250</v>
      </c>
      <c r="U302" s="51">
        <v>8</v>
      </c>
      <c r="V302" s="25">
        <f>parameters!$J$4*Table1[[#This Row],[Mitigations Utility]] + parameters!$J$5*Table1[[#This Row],[Detections Utility]]</f>
        <v>0.14285714285714285</v>
      </c>
      <c r="W302">
        <f>SUM(Table1[[#This Row],[Num. 800-53 (r5)]],Table1[[#This Row],[Num. CIS Controls]])</f>
        <v>15</v>
      </c>
      <c r="X302">
        <f>(Table1[[#This Row],[Total Mitigations]]-parameters!$D$2)/(parameters!$D$3-parameters!$D$2)</f>
        <v>0.27272727272727271</v>
      </c>
      <c r="Y302">
        <f>IF(Table1[[#This Row],[Mitigations Utility (unclipped)]]&gt;1,1, IF(Table1[[#This Row],[Mitigations Utility (unclipped)]]&lt;0,0, Table1[[#This Row],[Mitigations Utility (unclipped)]]) )</f>
        <v>0.27272727272727271</v>
      </c>
      <c r="Z302">
        <f>SUM(Table1[[#This Row],[Num. CAR]:[Num. Splunk]])</f>
        <v>0</v>
      </c>
      <c r="AA302">
        <f>(Table1[[#This Row],[Total Detections]]-parameters!$D$4)/(parameters!$D$5-parameters!$D$4)</f>
        <v>0</v>
      </c>
      <c r="AB302">
        <f>IF(Table1[[#This Row],[Detections Utility (unclipped)]]&gt;1,1, IF(Table1[[#This Row],[Detections Utility (unclipped)]]&lt;0,0, Table1[[#This Row],[Detections Utility (unclipped)]]) )</f>
        <v>0</v>
      </c>
      <c r="AC302" s="29" t="s">
        <v>178</v>
      </c>
      <c r="AD302" s="25" t="str" cm="1">
        <f t="array" ref="AD302">IF(SUMPRODUCT(--(NOT(ISERR(SEARCH({"Process","Command","Script","WMI","Module","Pipe","Service"},AC302)))))&gt;0,"1","0")</f>
        <v>0</v>
      </c>
      <c r="AE302" s="25">
        <f>IF(AD302="1",'TOP 10 TECHNIQUES'!C$15,0)</f>
        <v>0</v>
      </c>
      <c r="AF302" s="25" t="str" cm="1">
        <f t="array" ref="AF302">IF(SUMPRODUCT(--(NOT(ISERR(SEARCH({"Network","Firewall"},AC302)))))&gt;0,"1","0")</f>
        <v>1</v>
      </c>
      <c r="AG302" s="25">
        <f>IF(AF302="1",'TOP 10 TECHNIQUES'!C$16,0)</f>
        <v>0</v>
      </c>
      <c r="AH302" s="25" t="str" cm="1">
        <f t="array" ref="AH302">IF(SUMPRODUCT(--(NOT(ISERR(SEARCH({"File","Group","Logon","Schedule","User","Registry","Active","Application"},AC302)))))&gt;0,"1","0")</f>
        <v>0</v>
      </c>
      <c r="AI302" s="25">
        <f>IF(AH302="1",'TOP 10 TECHNIQUES'!C$17,0)</f>
        <v>0</v>
      </c>
      <c r="AJ302" s="25" t="str" cm="1">
        <f t="array" ref="AJ302">IF(SUMPRODUCT(--(NOT(ISERR(SEARCH({"Cloud","Cluster","Container","Image","Instance","Pod","Snapshot","Volume"},AC302)))))&gt;0,"1","0")</f>
        <v>0</v>
      </c>
      <c r="AK302" s="25">
        <f>IF(AJ302="1",'TOP 10 TECHNIQUES'!C$18,0)</f>
        <v>0</v>
      </c>
      <c r="AL302" s="25" t="str" cm="1">
        <f t="array" ref="AL302">IF(SUMPRODUCT(--(NOT(ISERR(SEARCH({"Drive","Firmware","Host","Kernel"},AC302)))))&gt;0,"1","0")</f>
        <v>0</v>
      </c>
      <c r="AM302" s="25">
        <f>IF(AL302="1",'TOP 10 TECHNIQUES'!C$19,0)</f>
        <v>0</v>
      </c>
      <c r="AN302" s="60">
        <v>0</v>
      </c>
      <c r="AO302" s="51">
        <v>0</v>
      </c>
      <c r="AP302" s="25">
        <f>parameters!$J$21*Table1[[#This Row],[TAT Utility]]+parameters!$J$22*Table1[[#This Row],[Count Utility]]</f>
        <v>2.4285714285714285E-2</v>
      </c>
      <c r="AQ302" s="25">
        <f>(Table1[[#This Row],[Total Top Att&amp;ck Score ]]-parameters!$D$19)/(parameters!$D$20-parameters!$D$19)</f>
        <v>8.0952380952380956E-2</v>
      </c>
      <c r="AR302" s="25">
        <f>IF(Table1[[#This Row],[TAT Utility (unclipped)]]&gt;1,1, IF(Table1[[#This Row],[TAT Utility (unclipped)]]&lt;0,0, Table1[[#This Row],[TAT Utility (unclipped)]]) )</f>
        <v>8.0952380952380956E-2</v>
      </c>
      <c r="AS302" s="25">
        <f>(Table1[[#This Row],[Ransomware (Total '# of ATT&amp;CK Observations)]]-parameters!$D$21)/(parameters!$D$22-parameters!$D$21)</f>
        <v>0</v>
      </c>
      <c r="AT302" s="25">
        <f>IF(Table1[[#This Row],[Count Utility (unclipped)]]&gt;1,1, IF(Table1[[#This Row],[Count Utility (unclipped)]]&lt;0,0, Table1[[#This Row],[Count Utility (unclipped)]]) )</f>
        <v>0</v>
      </c>
      <c r="AU3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3" spans="1:47" ht="48" x14ac:dyDescent="0.2">
      <c r="A303" s="25">
        <f>parameters!$J$21*Table1[[#This Row],[TAT Utility]]+parameters!$J$22*Table1[[#This Row],[Count Utility]]</f>
        <v>2.1831428571428571E-2</v>
      </c>
      <c r="B303" s="25">
        <f t="shared" si="4"/>
        <v>0.21831428571428571</v>
      </c>
      <c r="C303" s="25" t="s">
        <v>1251</v>
      </c>
      <c r="D303" s="25" t="s">
        <v>1233</v>
      </c>
      <c r="E303" s="25" t="s">
        <v>1252</v>
      </c>
      <c r="F303" s="51">
        <v>1</v>
      </c>
      <c r="G303" s="51">
        <v>0</v>
      </c>
      <c r="H303" s="25">
        <f>parameters!$J$10*Table1[[#This Row],[Before Utility]]+parameters!$J$11*Table1[[#This Row],[After Utility]]</f>
        <v>0.05</v>
      </c>
      <c r="I303">
        <f>(Table1[[#This Row],[Num. TID Before]]-parameters!$D$8)/(parameters!$D$9-parameters!$D$8)</f>
        <v>0.1</v>
      </c>
      <c r="J303">
        <f>IF(Table1[[#This Row],[Before Utility (unclipped)]]&gt;1,1, IF(Table1[[#This Row],[Before Utility (unclipped)]]&lt;0,0, Table1[[#This Row],[Before Utility (unclipped)]]))</f>
        <v>0.1</v>
      </c>
      <c r="K303">
        <f>(Table1[[#This Row],[Num. TID After]]-parameters!$D$10)/(parameters!$D$11-parameters!$D$10)</f>
        <v>0</v>
      </c>
      <c r="L303">
        <f>IF(Table1[[#This Row],[After Utility (unclipped)]]&gt;1,1, IF(Table1[[#This Row],[After Utility (unclipped)]]&lt;0,0, Table1[[#This Row],[After Utility (unclipped)]]))</f>
        <v>0</v>
      </c>
      <c r="M303" s="25">
        <v>0</v>
      </c>
      <c r="N303" s="51">
        <v>0</v>
      </c>
      <c r="O303" s="51">
        <v>0</v>
      </c>
      <c r="P303" s="51">
        <v>0</v>
      </c>
      <c r="Q303" s="51">
        <v>0</v>
      </c>
      <c r="R303" s="52" t="s">
        <v>288</v>
      </c>
      <c r="S303" s="51">
        <v>5</v>
      </c>
      <c r="T303" s="52" t="s">
        <v>289</v>
      </c>
      <c r="U303" s="51">
        <v>10</v>
      </c>
      <c r="V303" s="25">
        <f>parameters!$J$4*Table1[[#This Row],[Mitigations Utility]] + parameters!$J$5*Table1[[#This Row],[Detections Utility]]</f>
        <v>0.14285714285714285</v>
      </c>
      <c r="W303">
        <f>SUM(Table1[[#This Row],[Num. 800-53 (r5)]],Table1[[#This Row],[Num. CIS Controls]])</f>
        <v>15</v>
      </c>
      <c r="X303">
        <f>(Table1[[#This Row],[Total Mitigations]]-parameters!$D$2)/(parameters!$D$3-parameters!$D$2)</f>
        <v>0.27272727272727271</v>
      </c>
      <c r="Y303">
        <f>IF(Table1[[#This Row],[Mitigations Utility (unclipped)]]&gt;1,1, IF(Table1[[#This Row],[Mitigations Utility (unclipped)]]&lt;0,0, Table1[[#This Row],[Mitigations Utility (unclipped)]]) )</f>
        <v>0.27272727272727271</v>
      </c>
      <c r="Z303">
        <f>SUM(Table1[[#This Row],[Num. CAR]:[Num. Splunk]])</f>
        <v>0</v>
      </c>
      <c r="AA303">
        <f>(Table1[[#This Row],[Total Detections]]-parameters!$D$4)/(parameters!$D$5-parameters!$D$4)</f>
        <v>0</v>
      </c>
      <c r="AB303">
        <f>IF(Table1[[#This Row],[Detections Utility (unclipped)]]&gt;1,1, IF(Table1[[#This Row],[Detections Utility (unclipped)]]&lt;0,0, Table1[[#This Row],[Detections Utility (unclipped)]]) )</f>
        <v>0</v>
      </c>
      <c r="AC303" s="29" t="s">
        <v>496</v>
      </c>
      <c r="AD303" s="25" t="str" cm="1">
        <f t="array" ref="AD303">IF(SUMPRODUCT(--(NOT(ISERR(SEARCH({"Process","Command","Script","WMI","Module","Pipe","Service"},AC303)))))&gt;0,"1","0")</f>
        <v>0</v>
      </c>
      <c r="AE303" s="25">
        <f>IF(AD303="1",'TOP 10 TECHNIQUES'!C$15,0)</f>
        <v>0</v>
      </c>
      <c r="AF303" s="25" t="str" cm="1">
        <f t="array" ref="AF303">IF(SUMPRODUCT(--(NOT(ISERR(SEARCH({"Network","Firewall"},AC303)))))&gt;0,"1","0")</f>
        <v>1</v>
      </c>
      <c r="AG303" s="25">
        <f>IF(AF303="1",'TOP 10 TECHNIQUES'!C$16,0)</f>
        <v>0</v>
      </c>
      <c r="AH303" s="25" t="str" cm="1">
        <f t="array" ref="AH303">IF(SUMPRODUCT(--(NOT(ISERR(SEARCH({"File","Group","Logon","Schedule","User","Registry","Active","Application"},AC303)))))&gt;0,"1","0")</f>
        <v>1</v>
      </c>
      <c r="AI303" s="25">
        <f>IF(AH303="1",'TOP 10 TECHNIQUES'!C$17,0)</f>
        <v>0.13200000000000001</v>
      </c>
      <c r="AJ303" s="25" t="str" cm="1">
        <f t="array" ref="AJ303">IF(SUMPRODUCT(--(NOT(ISERR(SEARCH({"Cloud","Cluster","Container","Image","Instance","Pod","Snapshot","Volume"},AC303)))))&gt;0,"1","0")</f>
        <v>0</v>
      </c>
      <c r="AK303" s="25">
        <f>IF(AJ303="1",'TOP 10 TECHNIQUES'!C$18,0)</f>
        <v>0</v>
      </c>
      <c r="AL303" s="25" t="str" cm="1">
        <f t="array" ref="AL303">IF(SUMPRODUCT(--(NOT(ISERR(SEARCH({"Drive","Firmware","Host","Kernel"},AC303)))))&gt;0,"1","0")</f>
        <v>1</v>
      </c>
      <c r="AM303" s="25">
        <f>IF(AL303="1",'TOP 10 TECHNIQUES'!C$19,0)</f>
        <v>0</v>
      </c>
      <c r="AN303" s="60">
        <v>0</v>
      </c>
      <c r="AO303" s="51">
        <v>0</v>
      </c>
      <c r="AP303" s="25">
        <f>parameters!$J$21*Table1[[#This Row],[TAT Utility]]+parameters!$J$22*Table1[[#This Row],[Count Utility]]</f>
        <v>2.1831428571428571E-2</v>
      </c>
      <c r="AQ303" s="25">
        <f>(Table1[[#This Row],[Total Top Att&amp;ck Score ]]-parameters!$D$19)/(parameters!$D$20-parameters!$D$19)</f>
        <v>7.277142857142857E-2</v>
      </c>
      <c r="AR303" s="25">
        <f>IF(Table1[[#This Row],[TAT Utility (unclipped)]]&gt;1,1, IF(Table1[[#This Row],[TAT Utility (unclipped)]]&lt;0,0, Table1[[#This Row],[TAT Utility (unclipped)]]) )</f>
        <v>7.277142857142857E-2</v>
      </c>
      <c r="AS303" s="25">
        <f>(Table1[[#This Row],[Ransomware (Total '# of ATT&amp;CK Observations)]]-parameters!$D$21)/(parameters!$D$22-parameters!$D$21)</f>
        <v>0</v>
      </c>
      <c r="AT303" s="25">
        <f>IF(Table1[[#This Row],[Count Utility (unclipped)]]&gt;1,1, IF(Table1[[#This Row],[Count Utility (unclipped)]]&lt;0,0, Table1[[#This Row],[Count Utility (unclipped)]]) )</f>
        <v>0</v>
      </c>
      <c r="AU3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4" spans="1:47" ht="32" x14ac:dyDescent="0.2">
      <c r="A304" s="25">
        <f>parameters!$J$21*Table1[[#This Row],[TAT Utility]]+parameters!$J$22*Table1[[#This Row],[Count Utility]]</f>
        <v>1.9285714285714285E-2</v>
      </c>
      <c r="B304" s="25">
        <f t="shared" si="4"/>
        <v>0.19285714285714284</v>
      </c>
      <c r="C304" s="25" t="s">
        <v>1253</v>
      </c>
      <c r="D304" s="25" t="s">
        <v>1233</v>
      </c>
      <c r="E304" s="25" t="s">
        <v>1254</v>
      </c>
      <c r="F304" s="51">
        <v>1</v>
      </c>
      <c r="G304" s="51">
        <v>0</v>
      </c>
      <c r="H304" s="25">
        <f>parameters!$J$10*Table1[[#This Row],[Before Utility]]+parameters!$J$11*Table1[[#This Row],[After Utility]]</f>
        <v>0.05</v>
      </c>
      <c r="I304">
        <f>(Table1[[#This Row],[Num. TID Before]]-parameters!$D$8)/(parameters!$D$9-parameters!$D$8)</f>
        <v>0.1</v>
      </c>
      <c r="J304">
        <f>IF(Table1[[#This Row],[Before Utility (unclipped)]]&gt;1,1, IF(Table1[[#This Row],[Before Utility (unclipped)]]&lt;0,0, Table1[[#This Row],[Before Utility (unclipped)]]))</f>
        <v>0.1</v>
      </c>
      <c r="K304">
        <f>(Table1[[#This Row],[Num. TID After]]-parameters!$D$10)/(parameters!$D$11-parameters!$D$10)</f>
        <v>0</v>
      </c>
      <c r="L304">
        <f>IF(Table1[[#This Row],[After Utility (unclipped)]]&gt;1,1, IF(Table1[[#This Row],[After Utility (unclipped)]]&lt;0,0, Table1[[#This Row],[After Utility (unclipped)]]))</f>
        <v>0</v>
      </c>
      <c r="M304" s="25">
        <v>0</v>
      </c>
      <c r="N304" s="51">
        <v>0</v>
      </c>
      <c r="O304" s="51">
        <v>0</v>
      </c>
      <c r="P304" s="51">
        <v>0</v>
      </c>
      <c r="Q304" s="51">
        <v>0</v>
      </c>
      <c r="R304" s="52" t="s">
        <v>288</v>
      </c>
      <c r="S304" s="51">
        <v>5</v>
      </c>
      <c r="T304" s="52" t="s">
        <v>289</v>
      </c>
      <c r="U304" s="51">
        <v>10</v>
      </c>
      <c r="V304" s="25">
        <f>parameters!$J$4*Table1[[#This Row],[Mitigations Utility]] + parameters!$J$5*Table1[[#This Row],[Detections Utility]]</f>
        <v>0.14285714285714285</v>
      </c>
      <c r="W304">
        <f>SUM(Table1[[#This Row],[Num. 800-53 (r5)]],Table1[[#This Row],[Num. CIS Controls]])</f>
        <v>15</v>
      </c>
      <c r="X304">
        <f>(Table1[[#This Row],[Total Mitigations]]-parameters!$D$2)/(parameters!$D$3-parameters!$D$2)</f>
        <v>0.27272727272727271</v>
      </c>
      <c r="Y304">
        <f>IF(Table1[[#This Row],[Mitigations Utility (unclipped)]]&gt;1,1, IF(Table1[[#This Row],[Mitigations Utility (unclipped)]]&lt;0,0, Table1[[#This Row],[Mitigations Utility (unclipped)]]) )</f>
        <v>0.27272727272727271</v>
      </c>
      <c r="Z304">
        <f>SUM(Table1[[#This Row],[Num. CAR]:[Num. Splunk]])</f>
        <v>0</v>
      </c>
      <c r="AA304">
        <f>(Table1[[#This Row],[Total Detections]]-parameters!$D$4)/(parameters!$D$5-parameters!$D$4)</f>
        <v>0</v>
      </c>
      <c r="AB304">
        <f>IF(Table1[[#This Row],[Detections Utility (unclipped)]]&gt;1,1, IF(Table1[[#This Row],[Detections Utility (unclipped)]]&lt;0,0, Table1[[#This Row],[Detections Utility (unclipped)]]) )</f>
        <v>0</v>
      </c>
      <c r="AC304" s="29" t="s">
        <v>1255</v>
      </c>
      <c r="AD304" s="25" t="str" cm="1">
        <f t="array" ref="AD304">IF(SUMPRODUCT(--(NOT(ISERR(SEARCH({"Process","Command","Script","WMI","Module","Pipe","Service"},AC304)))))&gt;0,"1","0")</f>
        <v>0</v>
      </c>
      <c r="AE304" s="25">
        <f>IF(AD304="1",'TOP 10 TECHNIQUES'!C$15,0)</f>
        <v>0</v>
      </c>
      <c r="AF304" s="25" t="str" cm="1">
        <f t="array" ref="AF304">IF(SUMPRODUCT(--(NOT(ISERR(SEARCH({"Network","Firewall"},AC304)))))&gt;0,"1","0")</f>
        <v>1</v>
      </c>
      <c r="AG304" s="25">
        <f>IF(AF304="1",'TOP 10 TECHNIQUES'!C$16,0)</f>
        <v>0</v>
      </c>
      <c r="AH304" s="25" t="str" cm="1">
        <f t="array" ref="AH304">IF(SUMPRODUCT(--(NOT(ISERR(SEARCH({"File","Group","Logon","Schedule","User","Registry","Active","Application"},AC304)))))&gt;0,"1","0")</f>
        <v>0</v>
      </c>
      <c r="AI304" s="25">
        <f>IF(AH304="1",'TOP 10 TECHNIQUES'!C$17,0)</f>
        <v>0</v>
      </c>
      <c r="AJ304" s="25" t="str" cm="1">
        <f t="array" ref="AJ304">IF(SUMPRODUCT(--(NOT(ISERR(SEARCH({"Cloud","Cluster","Container","Image","Instance","Pod","Snapshot","Volume"},AC304)))))&gt;0,"1","0")</f>
        <v>0</v>
      </c>
      <c r="AK304" s="25">
        <f>IF(AJ304="1",'TOP 10 TECHNIQUES'!C$18,0)</f>
        <v>0</v>
      </c>
      <c r="AL304" s="25" t="str" cm="1">
        <f t="array" ref="AL304">IF(SUMPRODUCT(--(NOT(ISERR(SEARCH({"Drive","Firmware","Host","Kernel"},AC304)))))&gt;0,"1","0")</f>
        <v>1</v>
      </c>
      <c r="AM304" s="25">
        <f>IF(AL304="1",'TOP 10 TECHNIQUES'!C$19,0)</f>
        <v>0</v>
      </c>
      <c r="AN304" s="52">
        <v>0</v>
      </c>
      <c r="AO304" s="51">
        <v>0</v>
      </c>
      <c r="AP304" s="25">
        <f>parameters!$J$21*Table1[[#This Row],[TAT Utility]]+parameters!$J$22*Table1[[#This Row],[Count Utility]]</f>
        <v>1.9285714285714285E-2</v>
      </c>
      <c r="AQ304" s="25">
        <f>(Table1[[#This Row],[Total Top Att&amp;ck Score ]]-parameters!$D$19)/(parameters!$D$20-parameters!$D$19)</f>
        <v>6.4285714285714279E-2</v>
      </c>
      <c r="AR304" s="25">
        <f>IF(Table1[[#This Row],[TAT Utility (unclipped)]]&gt;1,1, IF(Table1[[#This Row],[TAT Utility (unclipped)]]&lt;0,0, Table1[[#This Row],[TAT Utility (unclipped)]]) )</f>
        <v>6.4285714285714279E-2</v>
      </c>
      <c r="AS304" s="25">
        <f>(Table1[[#This Row],[Ransomware (Total '# of ATT&amp;CK Observations)]]-parameters!$D$21)/(parameters!$D$22-parameters!$D$21)</f>
        <v>0</v>
      </c>
      <c r="AT304" s="25">
        <f>IF(Table1[[#This Row],[Count Utility (unclipped)]]&gt;1,1, IF(Table1[[#This Row],[Count Utility (unclipped)]]&lt;0,0, Table1[[#This Row],[Count Utility (unclipped)]]) )</f>
        <v>0</v>
      </c>
      <c r="AU3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5" spans="1:47" ht="48" x14ac:dyDescent="0.2">
      <c r="A305" s="25">
        <f>parameters!$J$21*Table1[[#This Row],[TAT Utility]]+parameters!$J$22*Table1[[#This Row],[Count Utility]]</f>
        <v>9.8333333333333328E-2</v>
      </c>
      <c r="B305" s="25">
        <f t="shared" si="4"/>
        <v>0.31666666666666671</v>
      </c>
      <c r="C305" s="25" t="s">
        <v>1256</v>
      </c>
      <c r="D305" s="25" t="s">
        <v>152</v>
      </c>
      <c r="E305" s="25" t="s">
        <v>1257</v>
      </c>
      <c r="F305" s="51">
        <v>1</v>
      </c>
      <c r="G305" s="51">
        <v>1</v>
      </c>
      <c r="H305" s="25">
        <f>parameters!$J$10*Table1[[#This Row],[Before Utility]]+parameters!$J$11*Table1[[#This Row],[After Utility]]</f>
        <v>0.1</v>
      </c>
      <c r="I305">
        <f>(Table1[[#This Row],[Num. TID Before]]-parameters!$D$8)/(parameters!$D$9-parameters!$D$8)</f>
        <v>0.1</v>
      </c>
      <c r="J305">
        <f>IF(Table1[[#This Row],[Before Utility (unclipped)]]&gt;1,1, IF(Table1[[#This Row],[Before Utility (unclipped)]]&lt;0,0, Table1[[#This Row],[Before Utility (unclipped)]]))</f>
        <v>0.1</v>
      </c>
      <c r="K305">
        <f>(Table1[[#This Row],[Num. TID After]]-parameters!$D$10)/(parameters!$D$11-parameters!$D$10)</f>
        <v>0.1</v>
      </c>
      <c r="L305">
        <f>IF(Table1[[#This Row],[After Utility (unclipped)]]&gt;1,1, IF(Table1[[#This Row],[After Utility (unclipped)]]&lt;0,0, Table1[[#This Row],[After Utility (unclipped)]]))</f>
        <v>0.1</v>
      </c>
      <c r="M305" s="25">
        <v>0</v>
      </c>
      <c r="N305" s="51">
        <v>0</v>
      </c>
      <c r="O305" s="51">
        <v>1</v>
      </c>
      <c r="P305" s="51">
        <v>0</v>
      </c>
      <c r="Q305" s="51">
        <v>0</v>
      </c>
      <c r="R305" s="52" t="s">
        <v>1258</v>
      </c>
      <c r="S305" s="51">
        <v>7</v>
      </c>
      <c r="T305" s="52" t="s">
        <v>1259</v>
      </c>
      <c r="U305" s="51">
        <v>7</v>
      </c>
      <c r="V305" s="25">
        <f>parameters!$J$4*Table1[[#This Row],[Mitigations Utility]] + parameters!$J$5*Table1[[#This Row],[Detections Utility]]</f>
        <v>0.1380952380952381</v>
      </c>
      <c r="W305">
        <f>SUM(Table1[[#This Row],[Num. 800-53 (r5)]],Table1[[#This Row],[Num. CIS Controls]])</f>
        <v>14</v>
      </c>
      <c r="X305">
        <f>(Table1[[#This Row],[Total Mitigations]]-parameters!$D$2)/(parameters!$D$3-parameters!$D$2)</f>
        <v>0.25454545454545452</v>
      </c>
      <c r="Y305">
        <f>IF(Table1[[#This Row],[Mitigations Utility (unclipped)]]&gt;1,1, IF(Table1[[#This Row],[Mitigations Utility (unclipped)]]&lt;0,0, Table1[[#This Row],[Mitigations Utility (unclipped)]]) )</f>
        <v>0.25454545454545452</v>
      </c>
      <c r="Z305">
        <f>SUM(Table1[[#This Row],[Num. CAR]:[Num. Splunk]])</f>
        <v>1</v>
      </c>
      <c r="AA305">
        <f>(Table1[[#This Row],[Total Detections]]-parameters!$D$4)/(parameters!$D$5-parameters!$D$4)</f>
        <v>0.01</v>
      </c>
      <c r="AB305">
        <f>IF(Table1[[#This Row],[Detections Utility (unclipped)]]&gt;1,1, IF(Table1[[#This Row],[Detections Utility (unclipped)]]&lt;0,0, Table1[[#This Row],[Detections Utility (unclipped)]]) )</f>
        <v>0.01</v>
      </c>
      <c r="AC305" s="29" t="s">
        <v>1260</v>
      </c>
      <c r="AD305" s="25" t="str" cm="1">
        <f t="array" ref="AD305">IF(SUMPRODUCT(--(NOT(ISERR(SEARCH({"Process","Command","Script","WMI","Module","Pipe","Service"},AC305)))))&gt;0,"1","0")</f>
        <v>1</v>
      </c>
      <c r="AE305" s="25">
        <f>IF(AD305="1",'TOP 10 TECHNIQUES'!C$15,0)</f>
        <v>0.19800000000000001</v>
      </c>
      <c r="AF305" s="25" t="str" cm="1">
        <f t="array" ref="AF305">IF(SUMPRODUCT(--(NOT(ISERR(SEARCH({"Network","Firewall"},AC305)))))&gt;0,"1","0")</f>
        <v>1</v>
      </c>
      <c r="AG305" s="25">
        <f>IF(AF305="1",'TOP 10 TECHNIQUES'!C$16,0)</f>
        <v>0</v>
      </c>
      <c r="AH305" s="25" t="str" cm="1">
        <f t="array" ref="AH305">IF(SUMPRODUCT(--(NOT(ISERR(SEARCH({"File","Group","Logon","Schedule","User","Registry","Active","Application"},AC305)))))&gt;0,"1","0")</f>
        <v>1</v>
      </c>
      <c r="AI305" s="25">
        <f>IF(AH305="1",'TOP 10 TECHNIQUES'!C$17,0)</f>
        <v>0.13200000000000001</v>
      </c>
      <c r="AJ305" s="25" t="str" cm="1">
        <f t="array" ref="AJ305">IF(SUMPRODUCT(--(NOT(ISERR(SEARCH({"Cloud","Cluster","Container","Image","Instance","Pod","Snapshot","Volume"},AC305)))))&gt;0,"1","0")</f>
        <v>0</v>
      </c>
      <c r="AK305" s="25">
        <f>IF(AJ305="1",'TOP 10 TECHNIQUES'!C$18,0)</f>
        <v>0</v>
      </c>
      <c r="AL305" s="25" t="str" cm="1">
        <f t="array" ref="AL305">IF(SUMPRODUCT(--(NOT(ISERR(SEARCH({"Drive","Firmware","Host","Kernel"},AC305)))))&gt;0,"1","0")</f>
        <v>0</v>
      </c>
      <c r="AM305" s="25">
        <f>IF(AL305="1",'TOP 10 TECHNIQUES'!C$19,0)</f>
        <v>0</v>
      </c>
      <c r="AN305" s="52">
        <v>2</v>
      </c>
      <c r="AO305" s="51">
        <v>1</v>
      </c>
      <c r="AP305" s="25">
        <f>parameters!$J$21*Table1[[#This Row],[TAT Utility]]+parameters!$J$22*Table1[[#This Row],[Count Utility]]</f>
        <v>9.8333333333333328E-2</v>
      </c>
      <c r="AQ305" s="25">
        <f>(Table1[[#This Row],[Total Top Att&amp;ck Score ]]-parameters!$D$19)/(parameters!$D$20-parameters!$D$19)</f>
        <v>0.10555555555555557</v>
      </c>
      <c r="AR305" s="25">
        <f>IF(Table1[[#This Row],[TAT Utility (unclipped)]]&gt;1,1, IF(Table1[[#This Row],[TAT Utility (unclipped)]]&lt;0,0, Table1[[#This Row],[TAT Utility (unclipped)]]) )</f>
        <v>0.10555555555555557</v>
      </c>
      <c r="AS305" s="25">
        <f>(Table1[[#This Row],[Ransomware (Total '# of ATT&amp;CK Observations)]]-parameters!$D$21)/(parameters!$D$22-parameters!$D$21)</f>
        <v>9.5238095238095233E-2</v>
      </c>
      <c r="AT305" s="25">
        <f>IF(Table1[[#This Row],[Count Utility (unclipped)]]&gt;1,1, IF(Table1[[#This Row],[Count Utility (unclipped)]]&lt;0,0, Table1[[#This Row],[Count Utility (unclipped)]]) )</f>
        <v>9.5238095238095233E-2</v>
      </c>
      <c r="AU3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6" spans="1:47" ht="32" x14ac:dyDescent="0.2">
      <c r="A306" s="25">
        <f>parameters!$J$21*Table1[[#This Row],[TAT Utility]]+parameters!$J$22*Table1[[#This Row],[Count Utility]]</f>
        <v>2.6952380952380953E-2</v>
      </c>
      <c r="B306" s="25">
        <f t="shared" si="4"/>
        <v>0.26952380952380955</v>
      </c>
      <c r="C306" s="25" t="s">
        <v>1261</v>
      </c>
      <c r="D306" s="25" t="s">
        <v>391</v>
      </c>
      <c r="E306" s="25" t="s">
        <v>1262</v>
      </c>
      <c r="F306" s="51">
        <v>1</v>
      </c>
      <c r="G306" s="51">
        <v>1</v>
      </c>
      <c r="H306" s="25">
        <f>parameters!$J$10*Table1[[#This Row],[Before Utility]]+parameters!$J$11*Table1[[#This Row],[After Utility]]</f>
        <v>0.1</v>
      </c>
      <c r="I306">
        <f>(Table1[[#This Row],[Num. TID Before]]-parameters!$D$8)/(parameters!$D$9-parameters!$D$8)</f>
        <v>0.1</v>
      </c>
      <c r="J306">
        <f>IF(Table1[[#This Row],[Before Utility (unclipped)]]&gt;1,1, IF(Table1[[#This Row],[Before Utility (unclipped)]]&lt;0,0, Table1[[#This Row],[Before Utility (unclipped)]]))</f>
        <v>0.1</v>
      </c>
      <c r="K306">
        <f>(Table1[[#This Row],[Num. TID After]]-parameters!$D$10)/(parameters!$D$11-parameters!$D$10)</f>
        <v>0.1</v>
      </c>
      <c r="L306">
        <f>IF(Table1[[#This Row],[After Utility (unclipped)]]&gt;1,1, IF(Table1[[#This Row],[After Utility (unclipped)]]&lt;0,0, Table1[[#This Row],[After Utility (unclipped)]]))</f>
        <v>0.1</v>
      </c>
      <c r="M306" s="25">
        <v>0</v>
      </c>
      <c r="N306" s="51">
        <v>0</v>
      </c>
      <c r="O306" s="51">
        <v>1</v>
      </c>
      <c r="P306" s="51">
        <v>0</v>
      </c>
      <c r="Q306" s="51">
        <v>0</v>
      </c>
      <c r="R306" s="52" t="s">
        <v>1263</v>
      </c>
      <c r="S306" s="51">
        <v>7</v>
      </c>
      <c r="T306" s="51" t="s">
        <v>1264</v>
      </c>
      <c r="U306" s="51">
        <v>7</v>
      </c>
      <c r="V306" s="25">
        <f>parameters!$J$4*Table1[[#This Row],[Mitigations Utility]] + parameters!$J$5*Table1[[#This Row],[Detections Utility]]</f>
        <v>0.1380952380952381</v>
      </c>
      <c r="W306">
        <f>SUM(Table1[[#This Row],[Num. 800-53 (r5)]],Table1[[#This Row],[Num. CIS Controls]])</f>
        <v>14</v>
      </c>
      <c r="X306">
        <f>(Table1[[#This Row],[Total Mitigations]]-parameters!$D$2)/(parameters!$D$3-parameters!$D$2)</f>
        <v>0.25454545454545452</v>
      </c>
      <c r="Y306">
        <f>IF(Table1[[#This Row],[Mitigations Utility (unclipped)]]&gt;1,1, IF(Table1[[#This Row],[Mitigations Utility (unclipped)]]&lt;0,0, Table1[[#This Row],[Mitigations Utility (unclipped)]]) )</f>
        <v>0.25454545454545452</v>
      </c>
      <c r="Z306">
        <f>SUM(Table1[[#This Row],[Num. CAR]:[Num. Splunk]])</f>
        <v>1</v>
      </c>
      <c r="AA306">
        <f>(Table1[[#This Row],[Total Detections]]-parameters!$D$4)/(parameters!$D$5-parameters!$D$4)</f>
        <v>0.01</v>
      </c>
      <c r="AB306">
        <f>IF(Table1[[#This Row],[Detections Utility (unclipped)]]&gt;1,1, IF(Table1[[#This Row],[Detections Utility (unclipped)]]&lt;0,0, Table1[[#This Row],[Detections Utility (unclipped)]]) )</f>
        <v>0.01</v>
      </c>
      <c r="AC306" s="29" t="s">
        <v>1216</v>
      </c>
      <c r="AD306" s="25" t="str" cm="1">
        <f t="array" ref="AD306">IF(SUMPRODUCT(--(NOT(ISERR(SEARCH({"Process","Command","Script","WMI","Module","Pipe","Service"},AC306)))))&gt;0,"1","0")</f>
        <v>0</v>
      </c>
      <c r="AE306" s="25">
        <f>IF(AD306="1",'TOP 10 TECHNIQUES'!C$15,0)</f>
        <v>0</v>
      </c>
      <c r="AF306" s="25" t="str" cm="1">
        <f t="array" ref="AF306">IF(SUMPRODUCT(--(NOT(ISERR(SEARCH({"Network","Firewall"},AC306)))))&gt;0,"1","0")</f>
        <v>1</v>
      </c>
      <c r="AG306" s="25">
        <f>IF(AF306="1",'TOP 10 TECHNIQUES'!C$16,0)</f>
        <v>0</v>
      </c>
      <c r="AH306" s="25" t="str" cm="1">
        <f t="array" ref="AH306">IF(SUMPRODUCT(--(NOT(ISERR(SEARCH({"File","Group","Logon","Schedule","User","Registry","Active","Application"},AC306)))))&gt;0,"1","0")</f>
        <v>1</v>
      </c>
      <c r="AI306" s="25">
        <f>IF(AH306="1",'TOP 10 TECHNIQUES'!C$17,0)</f>
        <v>0.13200000000000001</v>
      </c>
      <c r="AJ306" s="25" t="str" cm="1">
        <f t="array" ref="AJ306">IF(SUMPRODUCT(--(NOT(ISERR(SEARCH({"Cloud","Cluster","Container","Image","Instance","Pod","Snapshot","Volume"},AC306)))))&gt;0,"1","0")</f>
        <v>0</v>
      </c>
      <c r="AK306" s="25">
        <f>IF(AJ306="1",'TOP 10 TECHNIQUES'!C$18,0)</f>
        <v>0</v>
      </c>
      <c r="AL306" s="25" t="str" cm="1">
        <f t="array" ref="AL306">IF(SUMPRODUCT(--(NOT(ISERR(SEARCH({"Drive","Firmware","Host","Kernel"},AC306)))))&gt;0,"1","0")</f>
        <v>0</v>
      </c>
      <c r="AM306" s="25">
        <f>IF(AL306="1",'TOP 10 TECHNIQUES'!C$19,0)</f>
        <v>0</v>
      </c>
      <c r="AN306" s="52">
        <v>0</v>
      </c>
      <c r="AO306" s="51">
        <v>0</v>
      </c>
      <c r="AP306" s="25">
        <f>parameters!$J$21*Table1[[#This Row],[TAT Utility]]+parameters!$J$22*Table1[[#This Row],[Count Utility]]</f>
        <v>2.6952380952380953E-2</v>
      </c>
      <c r="AQ306" s="25">
        <f>(Table1[[#This Row],[Total Top Att&amp;ck Score ]]-parameters!$D$19)/(parameters!$D$20-parameters!$D$19)</f>
        <v>8.9841269841269847E-2</v>
      </c>
      <c r="AR306" s="25">
        <f>IF(Table1[[#This Row],[TAT Utility (unclipped)]]&gt;1,1, IF(Table1[[#This Row],[TAT Utility (unclipped)]]&lt;0,0, Table1[[#This Row],[TAT Utility (unclipped)]]) )</f>
        <v>8.9841269841269847E-2</v>
      </c>
      <c r="AS306" s="25">
        <f>(Table1[[#This Row],[Ransomware (Total '# of ATT&amp;CK Observations)]]-parameters!$D$21)/(parameters!$D$22-parameters!$D$21)</f>
        <v>0</v>
      </c>
      <c r="AT306" s="25">
        <f>IF(Table1[[#This Row],[Count Utility (unclipped)]]&gt;1,1, IF(Table1[[#This Row],[Count Utility (unclipped)]]&lt;0,0, Table1[[#This Row],[Count Utility (unclipped)]]) )</f>
        <v>0</v>
      </c>
      <c r="AU3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7" spans="1:47" x14ac:dyDescent="0.2">
      <c r="A307" s="25">
        <f>parameters!$J$21*Table1[[#This Row],[TAT Utility]]+parameters!$J$22*Table1[[#This Row],[Count Utility]]</f>
        <v>1.8809523809523807E-2</v>
      </c>
      <c r="B307" s="25">
        <f t="shared" si="4"/>
        <v>0.18809523809523809</v>
      </c>
      <c r="C307" s="25" t="s">
        <v>1265</v>
      </c>
      <c r="D307" s="25" t="s">
        <v>464</v>
      </c>
      <c r="E307" s="25" t="s">
        <v>1266</v>
      </c>
      <c r="F307" s="51">
        <v>1</v>
      </c>
      <c r="G307" s="51">
        <v>0</v>
      </c>
      <c r="H307" s="25">
        <f>parameters!$J$10*Table1[[#This Row],[Before Utility]]+parameters!$J$11*Table1[[#This Row],[After Utility]]</f>
        <v>0.05</v>
      </c>
      <c r="I307">
        <f>(Table1[[#This Row],[Num. TID Before]]-parameters!$D$8)/(parameters!$D$9-parameters!$D$8)</f>
        <v>0.1</v>
      </c>
      <c r="J307">
        <f>IF(Table1[[#This Row],[Before Utility (unclipped)]]&gt;1,1, IF(Table1[[#This Row],[Before Utility (unclipped)]]&lt;0,0, Table1[[#This Row],[Before Utility (unclipped)]]))</f>
        <v>0.1</v>
      </c>
      <c r="K307">
        <f>(Table1[[#This Row],[Num. TID After]]-parameters!$D$10)/(parameters!$D$11-parameters!$D$10)</f>
        <v>0</v>
      </c>
      <c r="L307">
        <f>IF(Table1[[#This Row],[After Utility (unclipped)]]&gt;1,1, IF(Table1[[#This Row],[After Utility (unclipped)]]&lt;0,0, Table1[[#This Row],[After Utility (unclipped)]]))</f>
        <v>0</v>
      </c>
      <c r="M307" s="25">
        <v>0</v>
      </c>
      <c r="N307" s="51">
        <v>0</v>
      </c>
      <c r="O307" s="51">
        <v>1</v>
      </c>
      <c r="P307" s="51">
        <v>0</v>
      </c>
      <c r="Q307" s="51">
        <v>0</v>
      </c>
      <c r="R307" s="52" t="s">
        <v>1267</v>
      </c>
      <c r="S307" s="51">
        <v>2</v>
      </c>
      <c r="T307" s="52" t="s">
        <v>1268</v>
      </c>
      <c r="U307" s="51">
        <v>12</v>
      </c>
      <c r="V307" s="25">
        <f>parameters!$J$4*Table1[[#This Row],[Mitigations Utility]] + parameters!$J$5*Table1[[#This Row],[Detections Utility]]</f>
        <v>0.1380952380952381</v>
      </c>
      <c r="W307">
        <f>SUM(Table1[[#This Row],[Num. 800-53 (r5)]],Table1[[#This Row],[Num. CIS Controls]])</f>
        <v>14</v>
      </c>
      <c r="X307">
        <f>(Table1[[#This Row],[Total Mitigations]]-parameters!$D$2)/(parameters!$D$3-parameters!$D$2)</f>
        <v>0.25454545454545452</v>
      </c>
      <c r="Y307">
        <f>IF(Table1[[#This Row],[Mitigations Utility (unclipped)]]&gt;1,1, IF(Table1[[#This Row],[Mitigations Utility (unclipped)]]&lt;0,0, Table1[[#This Row],[Mitigations Utility (unclipped)]]) )</f>
        <v>0.25454545454545452</v>
      </c>
      <c r="Z307">
        <f>SUM(Table1[[#This Row],[Num. CAR]:[Num. Splunk]])</f>
        <v>1</v>
      </c>
      <c r="AA307">
        <f>(Table1[[#This Row],[Total Detections]]-parameters!$D$4)/(parameters!$D$5-parameters!$D$4)</f>
        <v>0.01</v>
      </c>
      <c r="AB307">
        <f>IF(Table1[[#This Row],[Detections Utility (unclipped)]]&gt;1,1, IF(Table1[[#This Row],[Detections Utility (unclipped)]]&lt;0,0, Table1[[#This Row],[Detections Utility (unclipped)]]) )</f>
        <v>0.01</v>
      </c>
      <c r="AC307" s="29" t="s">
        <v>341</v>
      </c>
      <c r="AD307" s="25" t="str" cm="1">
        <f t="array" ref="AD307">IF(SUMPRODUCT(--(NOT(ISERR(SEARCH({"Process","Command","Script","WMI","Module","Pipe","Service"},AC307)))))&gt;0,"1","0")</f>
        <v>0</v>
      </c>
      <c r="AE307" s="25">
        <f>IF(AD307="1",'TOP 10 TECHNIQUES'!C$15,0)</f>
        <v>0</v>
      </c>
      <c r="AF307" s="25" t="str" cm="1">
        <f t="array" ref="AF307">IF(SUMPRODUCT(--(NOT(ISERR(SEARCH({"Network","Firewall"},AC307)))))&gt;0,"1","0")</f>
        <v>1</v>
      </c>
      <c r="AG307" s="25">
        <f>IF(AF307="1",'TOP 10 TECHNIQUES'!C$16,0)</f>
        <v>0</v>
      </c>
      <c r="AH307" s="25" t="str" cm="1">
        <f t="array" ref="AH307">IF(SUMPRODUCT(--(NOT(ISERR(SEARCH({"File","Group","Logon","Schedule","User","Registry","Active","Application"},AC307)))))&gt;0,"1","0")</f>
        <v>0</v>
      </c>
      <c r="AI307" s="25">
        <f>IF(AH307="1",'TOP 10 TECHNIQUES'!C$17,0)</f>
        <v>0</v>
      </c>
      <c r="AJ307" s="25" t="str" cm="1">
        <f t="array" ref="AJ307">IF(SUMPRODUCT(--(NOT(ISERR(SEARCH({"Cloud","Cluster","Container","Image","Instance","Pod","Snapshot","Volume"},AC307)))))&gt;0,"1","0")</f>
        <v>0</v>
      </c>
      <c r="AK307" s="25">
        <f>IF(AJ307="1",'TOP 10 TECHNIQUES'!C$18,0)</f>
        <v>0</v>
      </c>
      <c r="AL307" s="25" t="str" cm="1">
        <f t="array" ref="AL307">IF(SUMPRODUCT(--(NOT(ISERR(SEARCH({"Drive","Firmware","Host","Kernel"},AC307)))))&gt;0,"1","0")</f>
        <v>0</v>
      </c>
      <c r="AM307" s="25">
        <f>IF(AL307="1",'TOP 10 TECHNIQUES'!C$19,0)</f>
        <v>0</v>
      </c>
      <c r="AN307" s="52">
        <v>0</v>
      </c>
      <c r="AO307" s="51">
        <v>0</v>
      </c>
      <c r="AP307" s="25">
        <f>parameters!$J$21*Table1[[#This Row],[TAT Utility]]+parameters!$J$22*Table1[[#This Row],[Count Utility]]</f>
        <v>1.8809523809523807E-2</v>
      </c>
      <c r="AQ307" s="25">
        <f>(Table1[[#This Row],[Total Top Att&amp;ck Score ]]-parameters!$D$19)/(parameters!$D$20-parameters!$D$19)</f>
        <v>6.2698412698412698E-2</v>
      </c>
      <c r="AR307" s="25">
        <f>IF(Table1[[#This Row],[TAT Utility (unclipped)]]&gt;1,1, IF(Table1[[#This Row],[TAT Utility (unclipped)]]&lt;0,0, Table1[[#This Row],[TAT Utility (unclipped)]]) )</f>
        <v>6.2698412698412698E-2</v>
      </c>
      <c r="AS307" s="25">
        <f>(Table1[[#This Row],[Ransomware (Total '# of ATT&amp;CK Observations)]]-parameters!$D$21)/(parameters!$D$22-parameters!$D$21)</f>
        <v>0</v>
      </c>
      <c r="AT307" s="25">
        <f>IF(Table1[[#This Row],[Count Utility (unclipped)]]&gt;1,1, IF(Table1[[#This Row],[Count Utility (unclipped)]]&lt;0,0, Table1[[#This Row],[Count Utility (unclipped)]]) )</f>
        <v>0</v>
      </c>
      <c r="AU3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8" spans="1:47" ht="48" x14ac:dyDescent="0.2">
      <c r="A308" s="25">
        <f>parameters!$J$21*Table1[[#This Row],[TAT Utility]]+parameters!$J$22*Table1[[#This Row],[Count Utility]]</f>
        <v>3.1033333333333336E-2</v>
      </c>
      <c r="B308" s="25">
        <f t="shared" si="4"/>
        <v>0.31033333333333341</v>
      </c>
      <c r="C308" s="25" t="s">
        <v>1269</v>
      </c>
      <c r="D308" s="25" t="s">
        <v>1270</v>
      </c>
      <c r="E308" s="25" t="s">
        <v>89</v>
      </c>
      <c r="F308" s="51">
        <v>1</v>
      </c>
      <c r="G308" s="51">
        <v>1</v>
      </c>
      <c r="H308" s="25">
        <f>parameters!$J$10*Table1[[#This Row],[Before Utility]]+parameters!$J$11*Table1[[#This Row],[After Utility]]</f>
        <v>0.1</v>
      </c>
      <c r="I308">
        <f>(Table1[[#This Row],[Num. TID Before]]-parameters!$D$8)/(parameters!$D$9-parameters!$D$8)</f>
        <v>0.1</v>
      </c>
      <c r="J308">
        <f>IF(Table1[[#This Row],[Before Utility (unclipped)]]&gt;1,1, IF(Table1[[#This Row],[Before Utility (unclipped)]]&lt;0,0, Table1[[#This Row],[Before Utility (unclipped)]]))</f>
        <v>0.1</v>
      </c>
      <c r="K308">
        <f>(Table1[[#This Row],[Num. TID After]]-parameters!$D$10)/(parameters!$D$11-parameters!$D$10)</f>
        <v>0.1</v>
      </c>
      <c r="L308">
        <f>IF(Table1[[#This Row],[After Utility (unclipped)]]&gt;1,1, IF(Table1[[#This Row],[After Utility (unclipped)]]&lt;0,0, Table1[[#This Row],[After Utility (unclipped)]]))</f>
        <v>0.1</v>
      </c>
      <c r="M308" s="25">
        <v>0</v>
      </c>
      <c r="N308" s="51">
        <v>0</v>
      </c>
      <c r="O308" s="51">
        <v>0</v>
      </c>
      <c r="P308" s="51">
        <v>2</v>
      </c>
      <c r="Q308" s="51">
        <v>4</v>
      </c>
      <c r="R308" s="51" t="s">
        <v>1271</v>
      </c>
      <c r="S308" s="51">
        <v>2</v>
      </c>
      <c r="T308" s="52" t="s">
        <v>1272</v>
      </c>
      <c r="U308" s="51">
        <v>9</v>
      </c>
      <c r="V308" s="25">
        <f>parameters!$J$4*Table1[[#This Row],[Mitigations Utility]] + parameters!$J$5*Table1[[#This Row],[Detections Utility]]</f>
        <v>0.13333333333333336</v>
      </c>
      <c r="W308">
        <f>SUM(Table1[[#This Row],[Num. 800-53 (r5)]],Table1[[#This Row],[Num. CIS Controls]])</f>
        <v>11</v>
      </c>
      <c r="X308">
        <f>(Table1[[#This Row],[Total Mitigations]]-parameters!$D$2)/(parameters!$D$3-parameters!$D$2)</f>
        <v>0.2</v>
      </c>
      <c r="Y308">
        <f>IF(Table1[[#This Row],[Mitigations Utility (unclipped)]]&gt;1,1, IF(Table1[[#This Row],[Mitigations Utility (unclipped)]]&lt;0,0, Table1[[#This Row],[Mitigations Utility (unclipped)]]) )</f>
        <v>0.2</v>
      </c>
      <c r="Z308">
        <f>SUM(Table1[[#This Row],[Num. CAR]:[Num. Splunk]])</f>
        <v>6</v>
      </c>
      <c r="AA308">
        <f>(Table1[[#This Row],[Total Detections]]-parameters!$D$4)/(parameters!$D$5-parameters!$D$4)</f>
        <v>0.06</v>
      </c>
      <c r="AB308">
        <f>IF(Table1[[#This Row],[Detections Utility (unclipped)]]&gt;1,1, IF(Table1[[#This Row],[Detections Utility (unclipped)]]&lt;0,0, Table1[[#This Row],[Detections Utility (unclipped)]]) )</f>
        <v>0.06</v>
      </c>
      <c r="AC308" s="29" t="s">
        <v>217</v>
      </c>
      <c r="AD308" s="25" t="str" cm="1">
        <f t="array" ref="AD308">IF(SUMPRODUCT(--(NOT(ISERR(SEARCH({"Process","Command","Script","WMI","Module","Pipe","Service"},AC308)))))&gt;0,"1","0")</f>
        <v>1</v>
      </c>
      <c r="AE308" s="25">
        <f>IF(AD308="1",'TOP 10 TECHNIQUES'!C$15,0)</f>
        <v>0.19800000000000001</v>
      </c>
      <c r="AF308" s="25" t="str" cm="1">
        <f t="array" ref="AF308">IF(SUMPRODUCT(--(NOT(ISERR(SEARCH({"Network","Firewall"},AC308)))))&gt;0,"1","0")</f>
        <v>1</v>
      </c>
      <c r="AG308" s="25">
        <f>IF(AF308="1",'TOP 10 TECHNIQUES'!C$16,0)</f>
        <v>0</v>
      </c>
      <c r="AH308" s="25" t="str" cm="1">
        <f t="array" ref="AH308">IF(SUMPRODUCT(--(NOT(ISERR(SEARCH({"File","Group","Logon","Schedule","User","Registry","Active","Application"},AC308)))))&gt;0,"1","0")</f>
        <v>1</v>
      </c>
      <c r="AI308" s="25">
        <f>IF(AH308="1",'TOP 10 TECHNIQUES'!C$17,0)</f>
        <v>0.13200000000000001</v>
      </c>
      <c r="AJ308" s="25" t="str" cm="1">
        <f t="array" ref="AJ308">IF(SUMPRODUCT(--(NOT(ISERR(SEARCH({"Cloud","Cluster","Container","Image","Instance","Pod","Snapshot","Volume"},AC308)))))&gt;0,"1","0")</f>
        <v>0</v>
      </c>
      <c r="AK308" s="25">
        <f>IF(AJ308="1",'TOP 10 TECHNIQUES'!C$18,0)</f>
        <v>0</v>
      </c>
      <c r="AL308" s="25" t="str" cm="1">
        <f t="array" ref="AL308">IF(SUMPRODUCT(--(NOT(ISERR(SEARCH({"Drive","Firmware","Host","Kernel"},AC308)))))&gt;0,"1","0")</f>
        <v>0</v>
      </c>
      <c r="AM308" s="25">
        <f>IF(AL308="1",'TOP 10 TECHNIQUES'!C$19,0)</f>
        <v>0</v>
      </c>
      <c r="AN308" s="60">
        <v>0</v>
      </c>
      <c r="AO308" s="51">
        <v>0</v>
      </c>
      <c r="AP308" s="25">
        <f>parameters!$J$21*Table1[[#This Row],[TAT Utility]]+parameters!$J$22*Table1[[#This Row],[Count Utility]]</f>
        <v>3.1033333333333336E-2</v>
      </c>
      <c r="AQ308" s="25">
        <f>(Table1[[#This Row],[Total Top Att&amp;ck Score ]]-parameters!$D$19)/(parameters!$D$20-parameters!$D$19)</f>
        <v>0.10344444444444446</v>
      </c>
      <c r="AR308" s="25">
        <f>IF(Table1[[#This Row],[TAT Utility (unclipped)]]&gt;1,1, IF(Table1[[#This Row],[TAT Utility (unclipped)]]&lt;0,0, Table1[[#This Row],[TAT Utility (unclipped)]]) )</f>
        <v>0.10344444444444446</v>
      </c>
      <c r="AS308" s="25">
        <f>(Table1[[#This Row],[Ransomware (Total '# of ATT&amp;CK Observations)]]-parameters!$D$21)/(parameters!$D$22-parameters!$D$21)</f>
        <v>0</v>
      </c>
      <c r="AT308" s="25">
        <f>IF(Table1[[#This Row],[Count Utility (unclipped)]]&gt;1,1, IF(Table1[[#This Row],[Count Utility (unclipped)]]&lt;0,0, Table1[[#This Row],[Count Utility (unclipped)]]) )</f>
        <v>0</v>
      </c>
      <c r="AU3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9" spans="1:47" ht="32" x14ac:dyDescent="0.2">
      <c r="A309" s="25">
        <f>parameters!$J$21*Table1[[#This Row],[TAT Utility]]+parameters!$J$22*Table1[[#This Row],[Count Utility]]</f>
        <v>0.19462000000000002</v>
      </c>
      <c r="B309" s="25">
        <f t="shared" si="4"/>
        <v>0.2795333333333333</v>
      </c>
      <c r="C309" s="25" t="s">
        <v>1273</v>
      </c>
      <c r="D309" s="25" t="s">
        <v>114</v>
      </c>
      <c r="E309" s="25" t="s">
        <v>1274</v>
      </c>
      <c r="F309" s="51">
        <v>1</v>
      </c>
      <c r="G309" s="51">
        <v>1</v>
      </c>
      <c r="H309" s="25">
        <f>parameters!$J$10*Table1[[#This Row],[Before Utility]]+parameters!$J$11*Table1[[#This Row],[After Utility]]</f>
        <v>0.1</v>
      </c>
      <c r="I309">
        <f>(Table1[[#This Row],[Num. TID Before]]-parameters!$D$8)/(parameters!$D$9-parameters!$D$8)</f>
        <v>0.1</v>
      </c>
      <c r="J309">
        <f>IF(Table1[[#This Row],[Before Utility (unclipped)]]&gt;1,1, IF(Table1[[#This Row],[Before Utility (unclipped)]]&lt;0,0, Table1[[#This Row],[Before Utility (unclipped)]]))</f>
        <v>0.1</v>
      </c>
      <c r="K309">
        <f>(Table1[[#This Row],[Num. TID After]]-parameters!$D$10)/(parameters!$D$11-parameters!$D$10)</f>
        <v>0.1</v>
      </c>
      <c r="L309">
        <f>IF(Table1[[#This Row],[After Utility (unclipped)]]&gt;1,1, IF(Table1[[#This Row],[After Utility (unclipped)]]&lt;0,0, Table1[[#This Row],[After Utility (unclipped)]]))</f>
        <v>0.1</v>
      </c>
      <c r="M309" s="25">
        <v>0</v>
      </c>
      <c r="N309" s="51">
        <v>2</v>
      </c>
      <c r="O309" s="51">
        <v>8</v>
      </c>
      <c r="P309" s="51">
        <v>0</v>
      </c>
      <c r="Q309" s="51">
        <v>0</v>
      </c>
      <c r="R309" s="52" t="s">
        <v>1275</v>
      </c>
      <c r="S309" s="51">
        <v>3</v>
      </c>
      <c r="T309" s="51" t="s">
        <v>1276</v>
      </c>
      <c r="U309" s="51">
        <v>6</v>
      </c>
      <c r="V309" s="25">
        <f>parameters!$J$4*Table1[[#This Row],[Mitigations Utility]] + parameters!$J$5*Table1[[#This Row],[Detections Utility]]</f>
        <v>0.13333333333333333</v>
      </c>
      <c r="W309">
        <f>SUM(Table1[[#This Row],[Num. 800-53 (r5)]],Table1[[#This Row],[Num. CIS Controls]])</f>
        <v>9</v>
      </c>
      <c r="X309">
        <f>(Table1[[#This Row],[Total Mitigations]]-parameters!$D$2)/(parameters!$D$3-parameters!$D$2)</f>
        <v>0.16363636363636364</v>
      </c>
      <c r="Y309">
        <f>IF(Table1[[#This Row],[Mitigations Utility (unclipped)]]&gt;1,1, IF(Table1[[#This Row],[Mitigations Utility (unclipped)]]&lt;0,0, Table1[[#This Row],[Mitigations Utility (unclipped)]]) )</f>
        <v>0.16363636363636364</v>
      </c>
      <c r="Z309">
        <f>SUM(Table1[[#This Row],[Num. CAR]:[Num. Splunk]])</f>
        <v>10</v>
      </c>
      <c r="AA309">
        <f>(Table1[[#This Row],[Total Detections]]-parameters!$D$4)/(parameters!$D$5-parameters!$D$4)</f>
        <v>0.1</v>
      </c>
      <c r="AB309">
        <f>IF(Table1[[#This Row],[Detections Utility (unclipped)]]&gt;1,1, IF(Table1[[#This Row],[Detections Utility (unclipped)]]&lt;0,0, Table1[[#This Row],[Detections Utility (unclipped)]]) )</f>
        <v>0.1</v>
      </c>
      <c r="AC309" s="29" t="s">
        <v>117</v>
      </c>
      <c r="AD309" s="25" t="str" cm="1">
        <f t="array" ref="AD309">IF(SUMPRODUCT(--(NOT(ISERR(SEARCH({"Process","Command","Script","WMI","Module","Pipe","Service"},AC309)))))&gt;0,"1","0")</f>
        <v>1</v>
      </c>
      <c r="AE309" s="25">
        <f>IF(AD309="1",'TOP 10 TECHNIQUES'!C$15,0)</f>
        <v>0.19800000000000001</v>
      </c>
      <c r="AF309" s="25" t="str" cm="1">
        <f t="array" ref="AF309">IF(SUMPRODUCT(--(NOT(ISERR(SEARCH({"Network","Firewall"},AC309)))))&gt;0,"1","0")</f>
        <v>0</v>
      </c>
      <c r="AG309" s="25">
        <f>IF(AF309="1",'TOP 10 TECHNIQUES'!C$16,0)</f>
        <v>0</v>
      </c>
      <c r="AH309" s="25" t="str" cm="1">
        <f t="array" ref="AH309">IF(SUMPRODUCT(--(NOT(ISERR(SEARCH({"File","Group","Logon","Schedule","User","Registry","Active","Application"},AC309)))))&gt;0,"1","0")</f>
        <v>0</v>
      </c>
      <c r="AI309" s="25">
        <f>IF(AH309="1",'TOP 10 TECHNIQUES'!C$17,0)</f>
        <v>0</v>
      </c>
      <c r="AJ309" s="25" t="str" cm="1">
        <f t="array" ref="AJ309">IF(SUMPRODUCT(--(NOT(ISERR(SEARCH({"Cloud","Cluster","Container","Image","Instance","Pod","Snapshot","Volume"},AC309)))))&gt;0,"1","0")</f>
        <v>0</v>
      </c>
      <c r="AK309" s="25">
        <f>IF(AJ309="1",'TOP 10 TECHNIQUES'!C$18,0)</f>
        <v>0</v>
      </c>
      <c r="AL309" s="25" t="str" cm="1">
        <f t="array" ref="AL309">IF(SUMPRODUCT(--(NOT(ISERR(SEARCH({"Drive","Firmware","Host","Kernel"},AC309)))))&gt;0,"1","0")</f>
        <v>0</v>
      </c>
      <c r="AM309" s="25">
        <f>IF(AL309="1",'TOP 10 TECHNIQUES'!C$19,0)</f>
        <v>0</v>
      </c>
      <c r="AN309" s="58">
        <v>5</v>
      </c>
      <c r="AO309" s="51">
        <v>1</v>
      </c>
      <c r="AP309" s="25">
        <f>parameters!$J$21*Table1[[#This Row],[TAT Utility]]+parameters!$J$22*Table1[[#This Row],[Count Utility]]</f>
        <v>0.19462000000000002</v>
      </c>
      <c r="AQ309" s="25">
        <f>(Table1[[#This Row],[Total Top Att&amp;ck Score ]]-parameters!$D$19)/(parameters!$D$20-parameters!$D$19)</f>
        <v>9.3177777777777762E-2</v>
      </c>
      <c r="AR309" s="25">
        <f>IF(Table1[[#This Row],[TAT Utility (unclipped)]]&gt;1,1, IF(Table1[[#This Row],[TAT Utility (unclipped)]]&lt;0,0, Table1[[#This Row],[TAT Utility (unclipped)]]) )</f>
        <v>9.3177777777777762E-2</v>
      </c>
      <c r="AS309" s="25">
        <f>(Table1[[#This Row],[Ransomware (Total '# of ATT&amp;CK Observations)]]-parameters!$D$21)/(parameters!$D$22-parameters!$D$21)</f>
        <v>0.23809523809523808</v>
      </c>
      <c r="AT309" s="25">
        <f>IF(Table1[[#This Row],[Count Utility (unclipped)]]&gt;1,1, IF(Table1[[#This Row],[Count Utility (unclipped)]]&lt;0,0, Table1[[#This Row],[Count Utility (unclipped)]]) )</f>
        <v>0.23809523809523808</v>
      </c>
      <c r="AU3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0" spans="1:47" ht="32" x14ac:dyDescent="0.2">
      <c r="A310" s="25">
        <f>parameters!$J$21*Table1[[#This Row],[TAT Utility]]+parameters!$J$22*Table1[[#This Row],[Count Utility]]</f>
        <v>6.4366666666666669E-2</v>
      </c>
      <c r="B310" s="25">
        <f t="shared" si="4"/>
        <v>0.31033333333333335</v>
      </c>
      <c r="C310" s="25" t="s">
        <v>1277</v>
      </c>
      <c r="D310" s="25" t="s">
        <v>365</v>
      </c>
      <c r="E310" s="25" t="s">
        <v>1278</v>
      </c>
      <c r="F310" s="51">
        <v>1</v>
      </c>
      <c r="G310" s="51">
        <v>1</v>
      </c>
      <c r="H310" s="25">
        <f>parameters!$J$10*Table1[[#This Row],[Before Utility]]+parameters!$J$11*Table1[[#This Row],[After Utility]]</f>
        <v>0.1</v>
      </c>
      <c r="I310">
        <f>(Table1[[#This Row],[Num. TID Before]]-parameters!$D$8)/(parameters!$D$9-parameters!$D$8)</f>
        <v>0.1</v>
      </c>
      <c r="J310">
        <f>IF(Table1[[#This Row],[Before Utility (unclipped)]]&gt;1,1, IF(Table1[[#This Row],[Before Utility (unclipped)]]&lt;0,0, Table1[[#This Row],[Before Utility (unclipped)]]))</f>
        <v>0.1</v>
      </c>
      <c r="K310">
        <f>(Table1[[#This Row],[Num. TID After]]-parameters!$D$10)/(parameters!$D$11-parameters!$D$10)</f>
        <v>0.1</v>
      </c>
      <c r="L310">
        <f>IF(Table1[[#This Row],[After Utility (unclipped)]]&gt;1,1, IF(Table1[[#This Row],[After Utility (unclipped)]]&lt;0,0, Table1[[#This Row],[After Utility (unclipped)]]))</f>
        <v>0.1</v>
      </c>
      <c r="M310" s="25">
        <v>0</v>
      </c>
      <c r="N310" s="51">
        <v>0</v>
      </c>
      <c r="O310" s="51">
        <v>0</v>
      </c>
      <c r="P310" s="51">
        <v>0</v>
      </c>
      <c r="Q310" s="51">
        <v>0</v>
      </c>
      <c r="R310" s="52" t="s">
        <v>366</v>
      </c>
      <c r="S310" s="51">
        <v>7</v>
      </c>
      <c r="T310" s="51" t="s">
        <v>1279</v>
      </c>
      <c r="U310" s="51">
        <v>7</v>
      </c>
      <c r="V310" s="25">
        <f>parameters!$J$4*Table1[[#This Row],[Mitigations Utility]] + parameters!$J$5*Table1[[#This Row],[Detections Utility]]</f>
        <v>0.13333333333333333</v>
      </c>
      <c r="W310">
        <f>SUM(Table1[[#This Row],[Num. 800-53 (r5)]],Table1[[#This Row],[Num. CIS Controls]])</f>
        <v>14</v>
      </c>
      <c r="X310">
        <f>(Table1[[#This Row],[Total Mitigations]]-parameters!$D$2)/(parameters!$D$3-parameters!$D$2)</f>
        <v>0.25454545454545452</v>
      </c>
      <c r="Y310">
        <f>IF(Table1[[#This Row],[Mitigations Utility (unclipped)]]&gt;1,1, IF(Table1[[#This Row],[Mitigations Utility (unclipped)]]&lt;0,0, Table1[[#This Row],[Mitigations Utility (unclipped)]]) )</f>
        <v>0.25454545454545452</v>
      </c>
      <c r="Z310">
        <f>SUM(Table1[[#This Row],[Num. CAR]:[Num. Splunk]])</f>
        <v>0</v>
      </c>
      <c r="AA310">
        <f>(Table1[[#This Row],[Total Detections]]-parameters!$D$4)/(parameters!$D$5-parameters!$D$4)</f>
        <v>0</v>
      </c>
      <c r="AB310">
        <f>IF(Table1[[#This Row],[Detections Utility (unclipped)]]&gt;1,1, IF(Table1[[#This Row],[Detections Utility (unclipped)]]&lt;0,0, Table1[[#This Row],[Detections Utility (unclipped)]]) )</f>
        <v>0</v>
      </c>
      <c r="AC310" s="29" t="s">
        <v>368</v>
      </c>
      <c r="AD310" s="25" t="str" cm="1">
        <f t="array" ref="AD310">IF(SUMPRODUCT(--(NOT(ISERR(SEARCH({"Process","Command","Script","WMI","Module","Pipe","Service"},AC310)))))&gt;0,"1","0")</f>
        <v>1</v>
      </c>
      <c r="AE310" s="25">
        <f>IF(AD310="1",'TOP 10 TECHNIQUES'!C$15,0)</f>
        <v>0.19800000000000001</v>
      </c>
      <c r="AF310" s="25" t="str" cm="1">
        <f t="array" ref="AF310">IF(SUMPRODUCT(--(NOT(ISERR(SEARCH({"Network","Firewall"},AC310)))))&gt;0,"1","0")</f>
        <v>0</v>
      </c>
      <c r="AG310" s="25">
        <f>IF(AF310="1",'TOP 10 TECHNIQUES'!C$16,0)</f>
        <v>0</v>
      </c>
      <c r="AH310" s="25" t="str" cm="1">
        <f t="array" ref="AH310">IF(SUMPRODUCT(--(NOT(ISERR(SEARCH({"File","Group","Logon","Schedule","User","Registry","Active","Application"},AC310)))))&gt;0,"1","0")</f>
        <v>1</v>
      </c>
      <c r="AI310" s="25">
        <f>IF(AH310="1",'TOP 10 TECHNIQUES'!C$17,0)</f>
        <v>0.13200000000000001</v>
      </c>
      <c r="AJ310" s="25" t="str" cm="1">
        <f t="array" ref="AJ310">IF(SUMPRODUCT(--(NOT(ISERR(SEARCH({"Cloud","Cluster","Container","Image","Instance","Pod","Snapshot","Volume"},AC310)))))&gt;0,"1","0")</f>
        <v>0</v>
      </c>
      <c r="AK310" s="25">
        <f>IF(AJ310="1",'TOP 10 TECHNIQUES'!C$18,0)</f>
        <v>0</v>
      </c>
      <c r="AL310" s="25" t="str" cm="1">
        <f t="array" ref="AL310">IF(SUMPRODUCT(--(NOT(ISERR(SEARCH({"Drive","Firmware","Host","Kernel"},AC310)))))&gt;0,"1","0")</f>
        <v>0</v>
      </c>
      <c r="AM310" s="25">
        <f>IF(AL310="1",'TOP 10 TECHNIQUES'!C$19,0)</f>
        <v>0</v>
      </c>
      <c r="AN310" s="58">
        <v>1</v>
      </c>
      <c r="AO310" s="51">
        <v>1</v>
      </c>
      <c r="AP310" s="25">
        <f>parameters!$J$21*Table1[[#This Row],[TAT Utility]]+parameters!$J$22*Table1[[#This Row],[Count Utility]]</f>
        <v>6.4366666666666669E-2</v>
      </c>
      <c r="AQ310" s="25">
        <f>(Table1[[#This Row],[Total Top Att&amp;ck Score ]]-parameters!$D$19)/(parameters!$D$20-parameters!$D$19)</f>
        <v>0.10344444444444445</v>
      </c>
      <c r="AR310" s="25">
        <f>IF(Table1[[#This Row],[TAT Utility (unclipped)]]&gt;1,1, IF(Table1[[#This Row],[TAT Utility (unclipped)]]&lt;0,0, Table1[[#This Row],[TAT Utility (unclipped)]]) )</f>
        <v>0.10344444444444445</v>
      </c>
      <c r="AS310" s="25">
        <f>(Table1[[#This Row],[Ransomware (Total '# of ATT&amp;CK Observations)]]-parameters!$D$21)/(parameters!$D$22-parameters!$D$21)</f>
        <v>4.7619047619047616E-2</v>
      </c>
      <c r="AT310" s="25">
        <f>IF(Table1[[#This Row],[Count Utility (unclipped)]]&gt;1,1, IF(Table1[[#This Row],[Count Utility (unclipped)]]&lt;0,0, Table1[[#This Row],[Count Utility (unclipped)]]) )</f>
        <v>4.7619047619047616E-2</v>
      </c>
      <c r="AU3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1" spans="1:47" ht="64" x14ac:dyDescent="0.2">
      <c r="A311" s="25">
        <f>parameters!$J$21*Table1[[#This Row],[TAT Utility]]+parameters!$J$22*Table1[[#This Row],[Count Utility]]</f>
        <v>6.4366666666666669E-2</v>
      </c>
      <c r="B311" s="25">
        <f t="shared" si="4"/>
        <v>0.31033333333333335</v>
      </c>
      <c r="C311" s="25" t="s">
        <v>1280</v>
      </c>
      <c r="D311" s="25" t="s">
        <v>414</v>
      </c>
      <c r="E311" s="25" t="s">
        <v>1281</v>
      </c>
      <c r="F311" s="51">
        <v>1</v>
      </c>
      <c r="G311" s="51">
        <v>1</v>
      </c>
      <c r="H311" s="25">
        <f>parameters!$J$10*Table1[[#This Row],[Before Utility]]+parameters!$J$11*Table1[[#This Row],[After Utility]]</f>
        <v>0.1</v>
      </c>
      <c r="I311">
        <f>(Table1[[#This Row],[Num. TID Before]]-parameters!$D$8)/(parameters!$D$9-parameters!$D$8)</f>
        <v>0.1</v>
      </c>
      <c r="J311">
        <f>IF(Table1[[#This Row],[Before Utility (unclipped)]]&gt;1,1, IF(Table1[[#This Row],[Before Utility (unclipped)]]&lt;0,0, Table1[[#This Row],[Before Utility (unclipped)]]))</f>
        <v>0.1</v>
      </c>
      <c r="K311">
        <f>(Table1[[#This Row],[Num. TID After]]-parameters!$D$10)/(parameters!$D$11-parameters!$D$10)</f>
        <v>0.1</v>
      </c>
      <c r="L311">
        <f>IF(Table1[[#This Row],[After Utility (unclipped)]]&gt;1,1, IF(Table1[[#This Row],[After Utility (unclipped)]]&lt;0,0, Table1[[#This Row],[After Utility (unclipped)]]))</f>
        <v>0.1</v>
      </c>
      <c r="M311" s="25">
        <v>0</v>
      </c>
      <c r="N311" s="51">
        <v>0</v>
      </c>
      <c r="O311" s="51">
        <v>0</v>
      </c>
      <c r="P311" s="51">
        <v>0</v>
      </c>
      <c r="Q311" s="51">
        <v>0</v>
      </c>
      <c r="R311" s="52" t="s">
        <v>161</v>
      </c>
      <c r="S311" s="51">
        <v>7</v>
      </c>
      <c r="T311" s="51" t="s">
        <v>415</v>
      </c>
      <c r="U311" s="51">
        <v>7</v>
      </c>
      <c r="V311" s="25">
        <f>parameters!$J$4*Table1[[#This Row],[Mitigations Utility]] + parameters!$J$5*Table1[[#This Row],[Detections Utility]]</f>
        <v>0.13333333333333333</v>
      </c>
      <c r="W311">
        <f>SUM(Table1[[#This Row],[Num. 800-53 (r5)]],Table1[[#This Row],[Num. CIS Controls]])</f>
        <v>14</v>
      </c>
      <c r="X311">
        <f>(Table1[[#This Row],[Total Mitigations]]-parameters!$D$2)/(parameters!$D$3-parameters!$D$2)</f>
        <v>0.25454545454545452</v>
      </c>
      <c r="Y311">
        <f>IF(Table1[[#This Row],[Mitigations Utility (unclipped)]]&gt;1,1, IF(Table1[[#This Row],[Mitigations Utility (unclipped)]]&lt;0,0, Table1[[#This Row],[Mitigations Utility (unclipped)]]) )</f>
        <v>0.25454545454545452</v>
      </c>
      <c r="Z311">
        <f>SUM(Table1[[#This Row],[Num. CAR]:[Num. Splunk]])</f>
        <v>0</v>
      </c>
      <c r="AA311">
        <f>(Table1[[#This Row],[Total Detections]]-parameters!$D$4)/(parameters!$D$5-parameters!$D$4)</f>
        <v>0</v>
      </c>
      <c r="AB311">
        <f>IF(Table1[[#This Row],[Detections Utility (unclipped)]]&gt;1,1, IF(Table1[[#This Row],[Detections Utility (unclipped)]]&lt;0,0, Table1[[#This Row],[Detections Utility (unclipped)]]) )</f>
        <v>0</v>
      </c>
      <c r="AC311" s="29" t="s">
        <v>901</v>
      </c>
      <c r="AD311" s="25" t="str" cm="1">
        <f t="array" ref="AD311">IF(SUMPRODUCT(--(NOT(ISERR(SEARCH({"Process","Command","Script","WMI","Module","Pipe","Service"},AC311)))))&gt;0,"1","0")</f>
        <v>1</v>
      </c>
      <c r="AE311" s="25">
        <f>IF(AD311="1",'TOP 10 TECHNIQUES'!C$15,0)</f>
        <v>0.19800000000000001</v>
      </c>
      <c r="AF311" s="25" t="str" cm="1">
        <f t="array" ref="AF311">IF(SUMPRODUCT(--(NOT(ISERR(SEARCH({"Network","Firewall"},AC311)))))&gt;0,"1","0")</f>
        <v>0</v>
      </c>
      <c r="AG311" s="25">
        <f>IF(AF311="1",'TOP 10 TECHNIQUES'!C$16,0)</f>
        <v>0</v>
      </c>
      <c r="AH311" s="25" t="str" cm="1">
        <f t="array" ref="AH311">IF(SUMPRODUCT(--(NOT(ISERR(SEARCH({"File","Group","Logon","Schedule","User","Registry","Active","Application"},AC311)))))&gt;0,"1","0")</f>
        <v>1</v>
      </c>
      <c r="AI311" s="25">
        <f>IF(AH311="1",'TOP 10 TECHNIQUES'!C$17,0)</f>
        <v>0.13200000000000001</v>
      </c>
      <c r="AJ311" s="25" t="str" cm="1">
        <f t="array" ref="AJ311">IF(SUMPRODUCT(--(NOT(ISERR(SEARCH({"Cloud","Cluster","Container","Image","Instance","Pod","Snapshot","Volume"},AC311)))))&gt;0,"1","0")</f>
        <v>0</v>
      </c>
      <c r="AK311" s="25">
        <f>IF(AJ311="1",'TOP 10 TECHNIQUES'!C$18,0)</f>
        <v>0</v>
      </c>
      <c r="AL311" s="25" t="str" cm="1">
        <f t="array" ref="AL311">IF(SUMPRODUCT(--(NOT(ISERR(SEARCH({"Drive","Firmware","Host","Kernel"},AC311)))))&gt;0,"1","0")</f>
        <v>0</v>
      </c>
      <c r="AM311" s="25">
        <f>IF(AL311="1",'TOP 10 TECHNIQUES'!C$19,0)</f>
        <v>0</v>
      </c>
      <c r="AN311" s="60">
        <v>1</v>
      </c>
      <c r="AO311" s="51">
        <v>1</v>
      </c>
      <c r="AP311" s="25">
        <f>parameters!$J$21*Table1[[#This Row],[TAT Utility]]+parameters!$J$22*Table1[[#This Row],[Count Utility]]</f>
        <v>6.4366666666666669E-2</v>
      </c>
      <c r="AQ311" s="25">
        <f>(Table1[[#This Row],[Total Top Att&amp;ck Score ]]-parameters!$D$19)/(parameters!$D$20-parameters!$D$19)</f>
        <v>0.10344444444444445</v>
      </c>
      <c r="AR311" s="25">
        <f>IF(Table1[[#This Row],[TAT Utility (unclipped)]]&gt;1,1, IF(Table1[[#This Row],[TAT Utility (unclipped)]]&lt;0,0, Table1[[#This Row],[TAT Utility (unclipped)]]) )</f>
        <v>0.10344444444444445</v>
      </c>
      <c r="AS311" s="25">
        <f>(Table1[[#This Row],[Ransomware (Total '# of ATT&amp;CK Observations)]]-parameters!$D$21)/(parameters!$D$22-parameters!$D$21)</f>
        <v>4.7619047619047616E-2</v>
      </c>
      <c r="AT311" s="25">
        <f>IF(Table1[[#This Row],[Count Utility (unclipped)]]&gt;1,1, IF(Table1[[#This Row],[Count Utility (unclipped)]]&lt;0,0, Table1[[#This Row],[Count Utility (unclipped)]]) )</f>
        <v>4.7619047619047616E-2</v>
      </c>
      <c r="AU3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2" spans="1:47" x14ac:dyDescent="0.2">
      <c r="A312" s="25">
        <f>parameters!$J$21*Table1[[#This Row],[TAT Utility]]+parameters!$J$22*Table1[[#This Row],[Count Utility]]</f>
        <v>5.6666666666666671E-2</v>
      </c>
      <c r="B312" s="25">
        <f t="shared" si="4"/>
        <v>0.23333333333333334</v>
      </c>
      <c r="C312" s="25" t="s">
        <v>1282</v>
      </c>
      <c r="D312" s="25" t="s">
        <v>391</v>
      </c>
      <c r="E312" s="25" t="s">
        <v>1283</v>
      </c>
      <c r="F312" s="51">
        <v>1</v>
      </c>
      <c r="G312" s="51">
        <v>1</v>
      </c>
      <c r="H312" s="25">
        <f>parameters!$J$10*Table1[[#This Row],[Before Utility]]+parameters!$J$11*Table1[[#This Row],[After Utility]]</f>
        <v>0.1</v>
      </c>
      <c r="I312">
        <f>(Table1[[#This Row],[Num. TID Before]]-parameters!$D$8)/(parameters!$D$9-parameters!$D$8)</f>
        <v>0.1</v>
      </c>
      <c r="J312">
        <f>IF(Table1[[#This Row],[Before Utility (unclipped)]]&gt;1,1, IF(Table1[[#This Row],[Before Utility (unclipped)]]&lt;0,0, Table1[[#This Row],[Before Utility (unclipped)]]))</f>
        <v>0.1</v>
      </c>
      <c r="K312">
        <f>(Table1[[#This Row],[Num. TID After]]-parameters!$D$10)/(parameters!$D$11-parameters!$D$10)</f>
        <v>0.1</v>
      </c>
      <c r="L312">
        <f>IF(Table1[[#This Row],[After Utility (unclipped)]]&gt;1,1, IF(Table1[[#This Row],[After Utility (unclipped)]]&lt;0,0, Table1[[#This Row],[After Utility (unclipped)]]))</f>
        <v>0.1</v>
      </c>
      <c r="M312" s="25">
        <v>0</v>
      </c>
      <c r="N312" s="51">
        <v>0</v>
      </c>
      <c r="O312" s="51">
        <v>0</v>
      </c>
      <c r="P312" s="51">
        <v>0</v>
      </c>
      <c r="Q312" s="51">
        <v>0</v>
      </c>
      <c r="R312" s="52" t="s">
        <v>1263</v>
      </c>
      <c r="S312" s="51">
        <v>7</v>
      </c>
      <c r="T312" s="51" t="s">
        <v>1264</v>
      </c>
      <c r="U312" s="51">
        <v>7</v>
      </c>
      <c r="V312" s="25">
        <f>parameters!$J$4*Table1[[#This Row],[Mitigations Utility]] + parameters!$J$5*Table1[[#This Row],[Detections Utility]]</f>
        <v>0.13333333333333333</v>
      </c>
      <c r="W312">
        <f>SUM(Table1[[#This Row],[Num. 800-53 (r5)]],Table1[[#This Row],[Num. CIS Controls]])</f>
        <v>14</v>
      </c>
      <c r="X312">
        <f>(Table1[[#This Row],[Total Mitigations]]-parameters!$D$2)/(parameters!$D$3-parameters!$D$2)</f>
        <v>0.25454545454545452</v>
      </c>
      <c r="Y312">
        <f>IF(Table1[[#This Row],[Mitigations Utility (unclipped)]]&gt;1,1, IF(Table1[[#This Row],[Mitigations Utility (unclipped)]]&lt;0,0, Table1[[#This Row],[Mitigations Utility (unclipped)]]) )</f>
        <v>0.25454545454545452</v>
      </c>
      <c r="Z312">
        <f>SUM(Table1[[#This Row],[Num. CAR]:[Num. Splunk]])</f>
        <v>0</v>
      </c>
      <c r="AA312">
        <f>(Table1[[#This Row],[Total Detections]]-parameters!$D$4)/(parameters!$D$5-parameters!$D$4)</f>
        <v>0</v>
      </c>
      <c r="AB312">
        <f>IF(Table1[[#This Row],[Detections Utility (unclipped)]]&gt;1,1, IF(Table1[[#This Row],[Detections Utility (unclipped)]]&lt;0,0, Table1[[#This Row],[Detections Utility (unclipped)]]) )</f>
        <v>0</v>
      </c>
      <c r="AC312" s="29"/>
      <c r="AD312" s="25" t="str" cm="1">
        <f t="array" ref="AD312">IF(SUMPRODUCT(--(NOT(ISERR(SEARCH({"Process","Command","Script","WMI","Module","Pipe","Service"},AC312)))))&gt;0,"1","0")</f>
        <v>0</v>
      </c>
      <c r="AE312" s="25">
        <f>IF(AD312="1",'TOP 10 TECHNIQUES'!C$15,0)</f>
        <v>0</v>
      </c>
      <c r="AF312" s="25" t="str" cm="1">
        <f t="array" ref="AF312">IF(SUMPRODUCT(--(NOT(ISERR(SEARCH({"Network","Firewall"},AC312)))))&gt;0,"1","0")</f>
        <v>0</v>
      </c>
      <c r="AG312" s="25">
        <f>IF(AF312="1",'TOP 10 TECHNIQUES'!C$16,0)</f>
        <v>0</v>
      </c>
      <c r="AH312" s="25" t="str" cm="1">
        <f t="array" ref="AH312">IF(SUMPRODUCT(--(NOT(ISERR(SEARCH({"File","Group","Logon","Schedule","User","Registry","Active","Application"},AC312)))))&gt;0,"1","0")</f>
        <v>0</v>
      </c>
      <c r="AI312" s="25">
        <f>IF(AH312="1",'TOP 10 TECHNIQUES'!C$17,0)</f>
        <v>0</v>
      </c>
      <c r="AJ312" s="25" t="str" cm="1">
        <f t="array" ref="AJ312">IF(SUMPRODUCT(--(NOT(ISERR(SEARCH({"Cloud","Cluster","Container","Image","Instance","Pod","Snapshot","Volume"},AC312)))))&gt;0,"1","0")</f>
        <v>0</v>
      </c>
      <c r="AK312" s="25">
        <f>IF(AJ312="1",'TOP 10 TECHNIQUES'!C$18,0)</f>
        <v>0</v>
      </c>
      <c r="AL312" s="25" t="str" cm="1">
        <f t="array" ref="AL312">IF(SUMPRODUCT(--(NOT(ISERR(SEARCH({"Drive","Firmware","Host","Kernel"},AC312)))))&gt;0,"1","0")</f>
        <v>0</v>
      </c>
      <c r="AM312" s="25">
        <f>IF(AL312="1",'TOP 10 TECHNIQUES'!C$19,0)</f>
        <v>0</v>
      </c>
      <c r="AN312" s="60">
        <v>1</v>
      </c>
      <c r="AO312" s="51">
        <v>1</v>
      </c>
      <c r="AP312" s="25">
        <f>parameters!$J$21*Table1[[#This Row],[TAT Utility]]+parameters!$J$22*Table1[[#This Row],[Count Utility]]</f>
        <v>5.6666666666666671E-2</v>
      </c>
      <c r="AQ312" s="25">
        <f>(Table1[[#This Row],[Total Top Att&amp;ck Score ]]-parameters!$D$19)/(parameters!$D$20-parameters!$D$19)</f>
        <v>7.7777777777777779E-2</v>
      </c>
      <c r="AR312" s="25">
        <f>IF(Table1[[#This Row],[TAT Utility (unclipped)]]&gt;1,1, IF(Table1[[#This Row],[TAT Utility (unclipped)]]&lt;0,0, Table1[[#This Row],[TAT Utility (unclipped)]]) )</f>
        <v>7.7777777777777779E-2</v>
      </c>
      <c r="AS312" s="25">
        <f>(Table1[[#This Row],[Ransomware (Total '# of ATT&amp;CK Observations)]]-parameters!$D$21)/(parameters!$D$22-parameters!$D$21)</f>
        <v>4.7619047619047616E-2</v>
      </c>
      <c r="AT312" s="25">
        <f>IF(Table1[[#This Row],[Count Utility (unclipped)]]&gt;1,1, IF(Table1[[#This Row],[Count Utility (unclipped)]]&lt;0,0, Table1[[#This Row],[Count Utility (unclipped)]]) )</f>
        <v>4.7619047619047616E-2</v>
      </c>
      <c r="AU3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3" spans="1:47" ht="32" x14ac:dyDescent="0.2">
      <c r="A313" s="25">
        <f>parameters!$J$21*Table1[[#This Row],[TAT Utility]]+parameters!$J$22*Table1[[#This Row],[Count Utility]]</f>
        <v>3.1033333333333333E-2</v>
      </c>
      <c r="B313" s="25">
        <f t="shared" si="4"/>
        <v>0.31033333333333335</v>
      </c>
      <c r="C313" s="25" t="s">
        <v>1284</v>
      </c>
      <c r="D313" s="25" t="s">
        <v>208</v>
      </c>
      <c r="E313" s="25" t="s">
        <v>1285</v>
      </c>
      <c r="F313" s="51">
        <v>1</v>
      </c>
      <c r="G313" s="51">
        <v>1</v>
      </c>
      <c r="H313" s="25">
        <f>parameters!$J$10*Table1[[#This Row],[Before Utility]]+parameters!$J$11*Table1[[#This Row],[After Utility]]</f>
        <v>0.1</v>
      </c>
      <c r="I313">
        <f>(Table1[[#This Row],[Num. TID Before]]-parameters!$D$8)/(parameters!$D$9-parameters!$D$8)</f>
        <v>0.1</v>
      </c>
      <c r="J313">
        <f>IF(Table1[[#This Row],[Before Utility (unclipped)]]&gt;1,1, IF(Table1[[#This Row],[Before Utility (unclipped)]]&lt;0,0, Table1[[#This Row],[Before Utility (unclipped)]]))</f>
        <v>0.1</v>
      </c>
      <c r="K313">
        <f>(Table1[[#This Row],[Num. TID After]]-parameters!$D$10)/(parameters!$D$11-parameters!$D$10)</f>
        <v>0.1</v>
      </c>
      <c r="L313">
        <f>IF(Table1[[#This Row],[After Utility (unclipped)]]&gt;1,1, IF(Table1[[#This Row],[After Utility (unclipped)]]&lt;0,0, Table1[[#This Row],[After Utility (unclipped)]]))</f>
        <v>0.1</v>
      </c>
      <c r="M313" s="25">
        <v>0</v>
      </c>
      <c r="N313" s="51">
        <v>2</v>
      </c>
      <c r="O313" s="51">
        <v>1</v>
      </c>
      <c r="P313" s="51">
        <v>1</v>
      </c>
      <c r="Q313" s="51">
        <v>0</v>
      </c>
      <c r="R313" s="52" t="s">
        <v>1286</v>
      </c>
      <c r="S313" s="51">
        <v>7</v>
      </c>
      <c r="T313" s="52" t="s">
        <v>1287</v>
      </c>
      <c r="U313" s="51">
        <v>5</v>
      </c>
      <c r="V313" s="25">
        <f>parameters!$J$4*Table1[[#This Row],[Mitigations Utility]] + parameters!$J$5*Table1[[#This Row],[Detections Utility]]</f>
        <v>0.13333333333333333</v>
      </c>
      <c r="W313">
        <f>SUM(Table1[[#This Row],[Num. 800-53 (r5)]],Table1[[#This Row],[Num. CIS Controls]])</f>
        <v>12</v>
      </c>
      <c r="X313">
        <f>(Table1[[#This Row],[Total Mitigations]]-parameters!$D$2)/(parameters!$D$3-parameters!$D$2)</f>
        <v>0.21818181818181817</v>
      </c>
      <c r="Y313">
        <f>IF(Table1[[#This Row],[Mitigations Utility (unclipped)]]&gt;1,1, IF(Table1[[#This Row],[Mitigations Utility (unclipped)]]&lt;0,0, Table1[[#This Row],[Mitigations Utility (unclipped)]]) )</f>
        <v>0.21818181818181817</v>
      </c>
      <c r="Z313">
        <f>SUM(Table1[[#This Row],[Num. CAR]:[Num. Splunk]])</f>
        <v>4</v>
      </c>
      <c r="AA313">
        <f>(Table1[[#This Row],[Total Detections]]-parameters!$D$4)/(parameters!$D$5-parameters!$D$4)</f>
        <v>0.04</v>
      </c>
      <c r="AB313">
        <f>IF(Table1[[#This Row],[Detections Utility (unclipped)]]&gt;1,1, IF(Table1[[#This Row],[Detections Utility (unclipped)]]&lt;0,0, Table1[[#This Row],[Detections Utility (unclipped)]]) )</f>
        <v>0.04</v>
      </c>
      <c r="AC313" s="29" t="s">
        <v>1288</v>
      </c>
      <c r="AD313" s="25" t="str" cm="1">
        <f t="array" ref="AD313">IF(SUMPRODUCT(--(NOT(ISERR(SEARCH({"Process","Command","Script","WMI","Module","Pipe","Service"},AC313)))))&gt;0,"1","0")</f>
        <v>1</v>
      </c>
      <c r="AE313" s="25">
        <f>IF(AD313="1",'TOP 10 TECHNIQUES'!C$15,0)</f>
        <v>0.19800000000000001</v>
      </c>
      <c r="AF313" s="25" t="str" cm="1">
        <f t="array" ref="AF313">IF(SUMPRODUCT(--(NOT(ISERR(SEARCH({"Network","Firewall"},AC313)))))&gt;0,"1","0")</f>
        <v>0</v>
      </c>
      <c r="AG313" s="25">
        <f>IF(AF313="1",'TOP 10 TECHNIQUES'!C$16,0)</f>
        <v>0</v>
      </c>
      <c r="AH313" s="25" t="str" cm="1">
        <f t="array" ref="AH313">IF(SUMPRODUCT(--(NOT(ISERR(SEARCH({"File","Group","Logon","Schedule","User","Registry","Active","Application"},AC313)))))&gt;0,"1","0")</f>
        <v>1</v>
      </c>
      <c r="AI313" s="25">
        <f>IF(AH313="1",'TOP 10 TECHNIQUES'!C$17,0)</f>
        <v>0.13200000000000001</v>
      </c>
      <c r="AJ313" s="25" t="str" cm="1">
        <f t="array" ref="AJ313">IF(SUMPRODUCT(--(NOT(ISERR(SEARCH({"Cloud","Cluster","Container","Image","Instance","Pod","Snapshot","Volume"},AC313)))))&gt;0,"1","0")</f>
        <v>0</v>
      </c>
      <c r="AK313" s="25">
        <f>IF(AJ313="1",'TOP 10 TECHNIQUES'!C$18,0)</f>
        <v>0</v>
      </c>
      <c r="AL313" s="25" t="str" cm="1">
        <f t="array" ref="AL313">IF(SUMPRODUCT(--(NOT(ISERR(SEARCH({"Drive","Firmware","Host","Kernel"},AC313)))))&gt;0,"1","0")</f>
        <v>1</v>
      </c>
      <c r="AM313" s="25">
        <f>IF(AL313="1",'TOP 10 TECHNIQUES'!C$19,0)</f>
        <v>0</v>
      </c>
      <c r="AN313" s="52">
        <v>0</v>
      </c>
      <c r="AO313" s="51">
        <v>0</v>
      </c>
      <c r="AP313" s="25">
        <f>parameters!$J$21*Table1[[#This Row],[TAT Utility]]+parameters!$J$22*Table1[[#This Row],[Count Utility]]</f>
        <v>3.1033333333333333E-2</v>
      </c>
      <c r="AQ313" s="25">
        <f>(Table1[[#This Row],[Total Top Att&amp;ck Score ]]-parameters!$D$19)/(parameters!$D$20-parameters!$D$19)</f>
        <v>0.10344444444444445</v>
      </c>
      <c r="AR313" s="25">
        <f>IF(Table1[[#This Row],[TAT Utility (unclipped)]]&gt;1,1, IF(Table1[[#This Row],[TAT Utility (unclipped)]]&lt;0,0, Table1[[#This Row],[TAT Utility (unclipped)]]) )</f>
        <v>0.10344444444444445</v>
      </c>
      <c r="AS313" s="25">
        <f>(Table1[[#This Row],[Ransomware (Total '# of ATT&amp;CK Observations)]]-parameters!$D$21)/(parameters!$D$22-parameters!$D$21)</f>
        <v>0</v>
      </c>
      <c r="AT313" s="25">
        <f>IF(Table1[[#This Row],[Count Utility (unclipped)]]&gt;1,1, IF(Table1[[#This Row],[Count Utility (unclipped)]]&lt;0,0, Table1[[#This Row],[Count Utility (unclipped)]]) )</f>
        <v>0</v>
      </c>
      <c r="AU3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4" spans="1:47" ht="64" x14ac:dyDescent="0.2">
      <c r="A314" s="25">
        <f>parameters!$J$21*Table1[[#This Row],[TAT Utility]]+parameters!$J$22*Table1[[#This Row],[Count Utility]]</f>
        <v>3.1033333333333333E-2</v>
      </c>
      <c r="B314" s="25">
        <f t="shared" si="4"/>
        <v>0.31033333333333335</v>
      </c>
      <c r="C314" s="25" t="s">
        <v>1289</v>
      </c>
      <c r="D314" s="25" t="s">
        <v>1290</v>
      </c>
      <c r="E314" s="25" t="s">
        <v>1291</v>
      </c>
      <c r="F314" s="51">
        <v>1</v>
      </c>
      <c r="G314" s="51">
        <v>1</v>
      </c>
      <c r="H314" s="25">
        <f>parameters!$J$10*Table1[[#This Row],[Before Utility]]+parameters!$J$11*Table1[[#This Row],[After Utility]]</f>
        <v>0.1</v>
      </c>
      <c r="I314">
        <f>(Table1[[#This Row],[Num. TID Before]]-parameters!$D$8)/(parameters!$D$9-parameters!$D$8)</f>
        <v>0.1</v>
      </c>
      <c r="J314">
        <f>IF(Table1[[#This Row],[Before Utility (unclipped)]]&gt;1,1, IF(Table1[[#This Row],[Before Utility (unclipped)]]&lt;0,0, Table1[[#This Row],[Before Utility (unclipped)]]))</f>
        <v>0.1</v>
      </c>
      <c r="K314">
        <f>(Table1[[#This Row],[Num. TID After]]-parameters!$D$10)/(parameters!$D$11-parameters!$D$10)</f>
        <v>0.1</v>
      </c>
      <c r="L314">
        <f>IF(Table1[[#This Row],[After Utility (unclipped)]]&gt;1,1, IF(Table1[[#This Row],[After Utility (unclipped)]]&lt;0,0, Table1[[#This Row],[After Utility (unclipped)]]))</f>
        <v>0.1</v>
      </c>
      <c r="M314" s="25">
        <v>0</v>
      </c>
      <c r="N314" s="51">
        <v>0</v>
      </c>
      <c r="O314" s="51">
        <v>0</v>
      </c>
      <c r="P314" s="51">
        <v>0</v>
      </c>
      <c r="Q314" s="51">
        <v>0</v>
      </c>
      <c r="R314" s="53" t="s">
        <v>1182</v>
      </c>
      <c r="S314" s="51">
        <v>6</v>
      </c>
      <c r="T314" s="51" t="s">
        <v>1292</v>
      </c>
      <c r="U314" s="51">
        <v>8</v>
      </c>
      <c r="V314" s="25">
        <f>parameters!$J$4*Table1[[#This Row],[Mitigations Utility]] + parameters!$J$5*Table1[[#This Row],[Detections Utility]]</f>
        <v>0.13333333333333333</v>
      </c>
      <c r="W314">
        <f>SUM(Table1[[#This Row],[Num. 800-53 (r5)]],Table1[[#This Row],[Num. CIS Controls]])</f>
        <v>14</v>
      </c>
      <c r="X314">
        <f>(Table1[[#This Row],[Total Mitigations]]-parameters!$D$2)/(parameters!$D$3-parameters!$D$2)</f>
        <v>0.25454545454545452</v>
      </c>
      <c r="Y314">
        <f>IF(Table1[[#This Row],[Mitigations Utility (unclipped)]]&gt;1,1, IF(Table1[[#This Row],[Mitigations Utility (unclipped)]]&lt;0,0, Table1[[#This Row],[Mitigations Utility (unclipped)]]) )</f>
        <v>0.25454545454545452</v>
      </c>
      <c r="Z314">
        <f>SUM(Table1[[#This Row],[Num. CAR]:[Num. Splunk]])</f>
        <v>0</v>
      </c>
      <c r="AA314">
        <f>(Table1[[#This Row],[Total Detections]]-parameters!$D$4)/(parameters!$D$5-parameters!$D$4)</f>
        <v>0</v>
      </c>
      <c r="AB314">
        <f>IF(Table1[[#This Row],[Detections Utility (unclipped)]]&gt;1,1, IF(Table1[[#This Row],[Detections Utility (unclipped)]]&lt;0,0, Table1[[#This Row],[Detections Utility (unclipped)]]) )</f>
        <v>0</v>
      </c>
      <c r="AC314" s="29" t="s">
        <v>107</v>
      </c>
      <c r="AD314" s="25" t="str" cm="1">
        <f t="array" ref="AD314">IF(SUMPRODUCT(--(NOT(ISERR(SEARCH({"Process","Command","Script","WMI","Module","Pipe","Service"},AC314)))))&gt;0,"1","0")</f>
        <v>1</v>
      </c>
      <c r="AE314" s="25">
        <f>IF(AD314="1",'TOP 10 TECHNIQUES'!C$15,0)</f>
        <v>0.19800000000000001</v>
      </c>
      <c r="AF314" s="25" t="str" cm="1">
        <f t="array" ref="AF314">IF(SUMPRODUCT(--(NOT(ISERR(SEARCH({"Network","Firewall"},AC314)))))&gt;0,"1","0")</f>
        <v>1</v>
      </c>
      <c r="AG314" s="25">
        <f>IF(AF314="1",'TOP 10 TECHNIQUES'!C$16,0)</f>
        <v>0</v>
      </c>
      <c r="AH314" s="25" t="str" cm="1">
        <f t="array" ref="AH314">IF(SUMPRODUCT(--(NOT(ISERR(SEARCH({"File","Group","Logon","Schedule","User","Registry","Active","Application"},AC314)))))&gt;0,"1","0")</f>
        <v>1</v>
      </c>
      <c r="AI314" s="25">
        <f>IF(AH314="1",'TOP 10 TECHNIQUES'!C$17,0)</f>
        <v>0.13200000000000001</v>
      </c>
      <c r="AJ314" s="25" t="str" cm="1">
        <f t="array" ref="AJ314">IF(SUMPRODUCT(--(NOT(ISERR(SEARCH({"Cloud","Cluster","Container","Image","Instance","Pod","Snapshot","Volume"},AC314)))))&gt;0,"1","0")</f>
        <v>0</v>
      </c>
      <c r="AK314" s="25">
        <f>IF(AJ314="1",'TOP 10 TECHNIQUES'!C$18,0)</f>
        <v>0</v>
      </c>
      <c r="AL314" s="25" t="str" cm="1">
        <f t="array" ref="AL314">IF(SUMPRODUCT(--(NOT(ISERR(SEARCH({"Drive","Firmware","Host","Kernel"},AC314)))))&gt;0,"1","0")</f>
        <v>0</v>
      </c>
      <c r="AM314" s="25">
        <f>IF(AL314="1",'TOP 10 TECHNIQUES'!C$19,0)</f>
        <v>0</v>
      </c>
      <c r="AN314" s="62">
        <v>0</v>
      </c>
      <c r="AO314" s="51">
        <v>0</v>
      </c>
      <c r="AP314" s="25">
        <f>parameters!$J$21*Table1[[#This Row],[TAT Utility]]+parameters!$J$22*Table1[[#This Row],[Count Utility]]</f>
        <v>3.1033333333333333E-2</v>
      </c>
      <c r="AQ314" s="25">
        <f>(Table1[[#This Row],[Total Top Att&amp;ck Score ]]-parameters!$D$19)/(parameters!$D$20-parameters!$D$19)</f>
        <v>0.10344444444444445</v>
      </c>
      <c r="AR314" s="25">
        <f>IF(Table1[[#This Row],[TAT Utility (unclipped)]]&gt;1,1, IF(Table1[[#This Row],[TAT Utility (unclipped)]]&lt;0,0, Table1[[#This Row],[TAT Utility (unclipped)]]) )</f>
        <v>0.10344444444444445</v>
      </c>
      <c r="AS314" s="25">
        <f>(Table1[[#This Row],[Ransomware (Total '# of ATT&amp;CK Observations)]]-parameters!$D$21)/(parameters!$D$22-parameters!$D$21)</f>
        <v>0</v>
      </c>
      <c r="AT314" s="25">
        <f>IF(Table1[[#This Row],[Count Utility (unclipped)]]&gt;1,1, IF(Table1[[#This Row],[Count Utility (unclipped)]]&lt;0,0, Table1[[#This Row],[Count Utility (unclipped)]]) )</f>
        <v>0</v>
      </c>
      <c r="AU3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5" spans="1:47" ht="32" x14ac:dyDescent="0.2">
      <c r="A315" s="25">
        <f>parameters!$J$21*Table1[[#This Row],[TAT Utility]]+parameters!$J$22*Table1[[#This Row],[Count Utility]]</f>
        <v>3.1033333333333333E-2</v>
      </c>
      <c r="B315" s="25">
        <f t="shared" si="4"/>
        <v>0.31033333333333335</v>
      </c>
      <c r="C315" s="25" t="s">
        <v>1293</v>
      </c>
      <c r="D315" s="25" t="s">
        <v>365</v>
      </c>
      <c r="E315" s="25" t="s">
        <v>1294</v>
      </c>
      <c r="F315" s="51">
        <v>1</v>
      </c>
      <c r="G315" s="51">
        <v>1</v>
      </c>
      <c r="H315" s="25">
        <f>parameters!$J$10*Table1[[#This Row],[Before Utility]]+parameters!$J$11*Table1[[#This Row],[After Utility]]</f>
        <v>0.1</v>
      </c>
      <c r="I315">
        <f>(Table1[[#This Row],[Num. TID Before]]-parameters!$D$8)/(parameters!$D$9-parameters!$D$8)</f>
        <v>0.1</v>
      </c>
      <c r="J315">
        <f>IF(Table1[[#This Row],[Before Utility (unclipped)]]&gt;1,1, IF(Table1[[#This Row],[Before Utility (unclipped)]]&lt;0,0, Table1[[#This Row],[Before Utility (unclipped)]]))</f>
        <v>0.1</v>
      </c>
      <c r="K315">
        <f>(Table1[[#This Row],[Num. TID After]]-parameters!$D$10)/(parameters!$D$11-parameters!$D$10)</f>
        <v>0.1</v>
      </c>
      <c r="L315">
        <f>IF(Table1[[#This Row],[After Utility (unclipped)]]&gt;1,1, IF(Table1[[#This Row],[After Utility (unclipped)]]&lt;0,0, Table1[[#This Row],[After Utility (unclipped)]]))</f>
        <v>0.1</v>
      </c>
      <c r="M315" s="25">
        <v>0</v>
      </c>
      <c r="N315" s="51">
        <v>0</v>
      </c>
      <c r="O315" s="51">
        <v>0</v>
      </c>
      <c r="P315" s="51">
        <v>0</v>
      </c>
      <c r="Q315" s="51">
        <v>0</v>
      </c>
      <c r="R315" s="52" t="s">
        <v>366</v>
      </c>
      <c r="S315" s="51">
        <v>7</v>
      </c>
      <c r="T315" s="51" t="s">
        <v>1279</v>
      </c>
      <c r="U315" s="51">
        <v>7</v>
      </c>
      <c r="V315" s="25">
        <f>parameters!$J$4*Table1[[#This Row],[Mitigations Utility]] + parameters!$J$5*Table1[[#This Row],[Detections Utility]]</f>
        <v>0.13333333333333333</v>
      </c>
      <c r="W315">
        <f>SUM(Table1[[#This Row],[Num. 800-53 (r5)]],Table1[[#This Row],[Num. CIS Controls]])</f>
        <v>14</v>
      </c>
      <c r="X315">
        <f>(Table1[[#This Row],[Total Mitigations]]-parameters!$D$2)/(parameters!$D$3-parameters!$D$2)</f>
        <v>0.25454545454545452</v>
      </c>
      <c r="Y315">
        <f>IF(Table1[[#This Row],[Mitigations Utility (unclipped)]]&gt;1,1, IF(Table1[[#This Row],[Mitigations Utility (unclipped)]]&lt;0,0, Table1[[#This Row],[Mitigations Utility (unclipped)]]) )</f>
        <v>0.25454545454545452</v>
      </c>
      <c r="Z315">
        <f>SUM(Table1[[#This Row],[Num. CAR]:[Num. Splunk]])</f>
        <v>0</v>
      </c>
      <c r="AA315">
        <f>(Table1[[#This Row],[Total Detections]]-parameters!$D$4)/(parameters!$D$5-parameters!$D$4)</f>
        <v>0</v>
      </c>
      <c r="AB315">
        <f>IF(Table1[[#This Row],[Detections Utility (unclipped)]]&gt;1,1, IF(Table1[[#This Row],[Detections Utility (unclipped)]]&lt;0,0, Table1[[#This Row],[Detections Utility (unclipped)]]) )</f>
        <v>0</v>
      </c>
      <c r="AC315" s="29" t="s">
        <v>1295</v>
      </c>
      <c r="AD315" s="25" t="str" cm="1">
        <f t="array" ref="AD315">IF(SUMPRODUCT(--(NOT(ISERR(SEARCH({"Process","Command","Script","WMI","Module","Pipe","Service"},AC315)))))&gt;0,"1","0")</f>
        <v>1</v>
      </c>
      <c r="AE315" s="25">
        <f>IF(AD315="1",'TOP 10 TECHNIQUES'!C$15,0)</f>
        <v>0.19800000000000001</v>
      </c>
      <c r="AF315" s="25" t="str" cm="1">
        <f t="array" ref="AF315">IF(SUMPRODUCT(--(NOT(ISERR(SEARCH({"Network","Firewall"},AC315)))))&gt;0,"1","0")</f>
        <v>1</v>
      </c>
      <c r="AG315" s="25">
        <f>IF(AF315="1",'TOP 10 TECHNIQUES'!C$16,0)</f>
        <v>0</v>
      </c>
      <c r="AH315" s="25" t="str" cm="1">
        <f t="array" ref="AH315">IF(SUMPRODUCT(--(NOT(ISERR(SEARCH({"File","Group","Logon","Schedule","User","Registry","Active","Application"},AC315)))))&gt;0,"1","0")</f>
        <v>1</v>
      </c>
      <c r="AI315" s="25">
        <f>IF(AH315="1",'TOP 10 TECHNIQUES'!C$17,0)</f>
        <v>0.13200000000000001</v>
      </c>
      <c r="AJ315" s="25" t="str" cm="1">
        <f t="array" ref="AJ315">IF(SUMPRODUCT(--(NOT(ISERR(SEARCH({"Cloud","Cluster","Container","Image","Instance","Pod","Snapshot","Volume"},AC315)))))&gt;0,"1","0")</f>
        <v>0</v>
      </c>
      <c r="AK315" s="25">
        <f>IF(AJ315="1",'TOP 10 TECHNIQUES'!C$18,0)</f>
        <v>0</v>
      </c>
      <c r="AL315" s="25" t="str" cm="1">
        <f t="array" ref="AL315">IF(SUMPRODUCT(--(NOT(ISERR(SEARCH({"Drive","Firmware","Host","Kernel"},AC315)))))&gt;0,"1","0")</f>
        <v>0</v>
      </c>
      <c r="AM315" s="25">
        <f>IF(AL315="1",'TOP 10 TECHNIQUES'!C$19,0)</f>
        <v>0</v>
      </c>
      <c r="AN315" s="58">
        <v>0</v>
      </c>
      <c r="AO315" s="51">
        <v>0</v>
      </c>
      <c r="AP315" s="25">
        <f>parameters!$J$21*Table1[[#This Row],[TAT Utility]]+parameters!$J$22*Table1[[#This Row],[Count Utility]]</f>
        <v>3.1033333333333333E-2</v>
      </c>
      <c r="AQ315" s="25">
        <f>(Table1[[#This Row],[Total Top Att&amp;ck Score ]]-parameters!$D$19)/(parameters!$D$20-parameters!$D$19)</f>
        <v>0.10344444444444445</v>
      </c>
      <c r="AR315" s="25">
        <f>IF(Table1[[#This Row],[TAT Utility (unclipped)]]&gt;1,1, IF(Table1[[#This Row],[TAT Utility (unclipped)]]&lt;0,0, Table1[[#This Row],[TAT Utility (unclipped)]]) )</f>
        <v>0.10344444444444445</v>
      </c>
      <c r="AS315" s="25">
        <f>(Table1[[#This Row],[Ransomware (Total '# of ATT&amp;CK Observations)]]-parameters!$D$21)/(parameters!$D$22-parameters!$D$21)</f>
        <v>0</v>
      </c>
      <c r="AT315" s="25">
        <f>IF(Table1[[#This Row],[Count Utility (unclipped)]]&gt;1,1, IF(Table1[[#This Row],[Count Utility (unclipped)]]&lt;0,0, Table1[[#This Row],[Count Utility (unclipped)]]) )</f>
        <v>0</v>
      </c>
      <c r="AU3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6" spans="1:47" ht="32" x14ac:dyDescent="0.2">
      <c r="A316" s="25">
        <f>parameters!$J$21*Table1[[#This Row],[TAT Utility]]+parameters!$J$22*Table1[[#This Row],[Count Utility]]</f>
        <v>3.1033333333333333E-2</v>
      </c>
      <c r="B316" s="25">
        <f t="shared" si="4"/>
        <v>0.31033333333333335</v>
      </c>
      <c r="C316" s="25" t="s">
        <v>1296</v>
      </c>
      <c r="D316" s="25" t="s">
        <v>365</v>
      </c>
      <c r="E316" s="25" t="s">
        <v>1297</v>
      </c>
      <c r="F316" s="51">
        <v>1</v>
      </c>
      <c r="G316" s="51">
        <v>1</v>
      </c>
      <c r="H316" s="25">
        <f>parameters!$J$10*Table1[[#This Row],[Before Utility]]+parameters!$J$11*Table1[[#This Row],[After Utility]]</f>
        <v>0.1</v>
      </c>
      <c r="I316">
        <f>(Table1[[#This Row],[Num. TID Before]]-parameters!$D$8)/(parameters!$D$9-parameters!$D$8)</f>
        <v>0.1</v>
      </c>
      <c r="J316">
        <f>IF(Table1[[#This Row],[Before Utility (unclipped)]]&gt;1,1, IF(Table1[[#This Row],[Before Utility (unclipped)]]&lt;0,0, Table1[[#This Row],[Before Utility (unclipped)]]))</f>
        <v>0.1</v>
      </c>
      <c r="K316">
        <f>(Table1[[#This Row],[Num. TID After]]-parameters!$D$10)/(parameters!$D$11-parameters!$D$10)</f>
        <v>0.1</v>
      </c>
      <c r="L316">
        <f>IF(Table1[[#This Row],[After Utility (unclipped)]]&gt;1,1, IF(Table1[[#This Row],[After Utility (unclipped)]]&lt;0,0, Table1[[#This Row],[After Utility (unclipped)]]))</f>
        <v>0.1</v>
      </c>
      <c r="M316" s="25">
        <v>0</v>
      </c>
      <c r="N316" s="51">
        <v>0</v>
      </c>
      <c r="O316" s="51">
        <v>0</v>
      </c>
      <c r="P316" s="51">
        <v>0</v>
      </c>
      <c r="Q316" s="51">
        <v>0</v>
      </c>
      <c r="R316" s="52" t="s">
        <v>366</v>
      </c>
      <c r="S316" s="51">
        <v>7</v>
      </c>
      <c r="T316" s="51" t="s">
        <v>1279</v>
      </c>
      <c r="U316" s="51">
        <v>7</v>
      </c>
      <c r="V316" s="25">
        <f>parameters!$J$4*Table1[[#This Row],[Mitigations Utility]] + parameters!$J$5*Table1[[#This Row],[Detections Utility]]</f>
        <v>0.13333333333333333</v>
      </c>
      <c r="W316">
        <f>SUM(Table1[[#This Row],[Num. 800-53 (r5)]],Table1[[#This Row],[Num. CIS Controls]])</f>
        <v>14</v>
      </c>
      <c r="X316">
        <f>(Table1[[#This Row],[Total Mitigations]]-parameters!$D$2)/(parameters!$D$3-parameters!$D$2)</f>
        <v>0.25454545454545452</v>
      </c>
      <c r="Y316">
        <f>IF(Table1[[#This Row],[Mitigations Utility (unclipped)]]&gt;1,1, IF(Table1[[#This Row],[Mitigations Utility (unclipped)]]&lt;0,0, Table1[[#This Row],[Mitigations Utility (unclipped)]]) )</f>
        <v>0.25454545454545452</v>
      </c>
      <c r="Z316">
        <f>SUM(Table1[[#This Row],[Num. CAR]:[Num. Splunk]])</f>
        <v>0</v>
      </c>
      <c r="AA316">
        <f>(Table1[[#This Row],[Total Detections]]-parameters!$D$4)/(parameters!$D$5-parameters!$D$4)</f>
        <v>0</v>
      </c>
      <c r="AB316">
        <f>IF(Table1[[#This Row],[Detections Utility (unclipped)]]&gt;1,1, IF(Table1[[#This Row],[Detections Utility (unclipped)]]&lt;0,0, Table1[[#This Row],[Detections Utility (unclipped)]]) )</f>
        <v>0</v>
      </c>
      <c r="AC316" s="29" t="s">
        <v>368</v>
      </c>
      <c r="AD316" s="25" t="str" cm="1">
        <f t="array" ref="AD316">IF(SUMPRODUCT(--(NOT(ISERR(SEARCH({"Process","Command","Script","WMI","Module","Pipe","Service"},AC316)))))&gt;0,"1","0")</f>
        <v>1</v>
      </c>
      <c r="AE316" s="25">
        <f>IF(AD316="1",'TOP 10 TECHNIQUES'!C$15,0)</f>
        <v>0.19800000000000001</v>
      </c>
      <c r="AF316" s="25" t="str" cm="1">
        <f t="array" ref="AF316">IF(SUMPRODUCT(--(NOT(ISERR(SEARCH({"Network","Firewall"},AC316)))))&gt;0,"1","0")</f>
        <v>0</v>
      </c>
      <c r="AG316" s="25">
        <f>IF(AF316="1",'TOP 10 TECHNIQUES'!C$16,0)</f>
        <v>0</v>
      </c>
      <c r="AH316" s="25" t="str" cm="1">
        <f t="array" ref="AH316">IF(SUMPRODUCT(--(NOT(ISERR(SEARCH({"File","Group","Logon","Schedule","User","Registry","Active","Application"},AC316)))))&gt;0,"1","0")</f>
        <v>1</v>
      </c>
      <c r="AI316" s="25">
        <f>IF(AH316="1",'TOP 10 TECHNIQUES'!C$17,0)</f>
        <v>0.13200000000000001</v>
      </c>
      <c r="AJ316" s="25" t="str" cm="1">
        <f t="array" ref="AJ316">IF(SUMPRODUCT(--(NOT(ISERR(SEARCH({"Cloud","Cluster","Container","Image","Instance","Pod","Snapshot","Volume"},AC316)))))&gt;0,"1","0")</f>
        <v>0</v>
      </c>
      <c r="AK316" s="25">
        <f>IF(AJ316="1",'TOP 10 TECHNIQUES'!C$18,0)</f>
        <v>0</v>
      </c>
      <c r="AL316" s="25" t="str" cm="1">
        <f t="array" ref="AL316">IF(SUMPRODUCT(--(NOT(ISERR(SEARCH({"Drive","Firmware","Host","Kernel"},AC316)))))&gt;0,"1","0")</f>
        <v>0</v>
      </c>
      <c r="AM316" s="25">
        <f>IF(AL316="1",'TOP 10 TECHNIQUES'!C$19,0)</f>
        <v>0</v>
      </c>
      <c r="AN316" s="59">
        <v>0</v>
      </c>
      <c r="AO316" s="51">
        <v>0</v>
      </c>
      <c r="AP316" s="25">
        <f>parameters!$J$21*Table1[[#This Row],[TAT Utility]]+parameters!$J$22*Table1[[#This Row],[Count Utility]]</f>
        <v>3.1033333333333333E-2</v>
      </c>
      <c r="AQ316" s="25">
        <f>(Table1[[#This Row],[Total Top Att&amp;ck Score ]]-parameters!$D$19)/(parameters!$D$20-parameters!$D$19)</f>
        <v>0.10344444444444445</v>
      </c>
      <c r="AR316" s="25">
        <f>IF(Table1[[#This Row],[TAT Utility (unclipped)]]&gt;1,1, IF(Table1[[#This Row],[TAT Utility (unclipped)]]&lt;0,0, Table1[[#This Row],[TAT Utility (unclipped)]]) )</f>
        <v>0.10344444444444445</v>
      </c>
      <c r="AS316" s="25">
        <f>(Table1[[#This Row],[Ransomware (Total '# of ATT&amp;CK Observations)]]-parameters!$D$21)/(parameters!$D$22-parameters!$D$21)</f>
        <v>0</v>
      </c>
      <c r="AT316" s="25">
        <f>IF(Table1[[#This Row],[Count Utility (unclipped)]]&gt;1,1, IF(Table1[[#This Row],[Count Utility (unclipped)]]&lt;0,0, Table1[[#This Row],[Count Utility (unclipped)]]) )</f>
        <v>0</v>
      </c>
      <c r="AU3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7" spans="1:47" ht="32" x14ac:dyDescent="0.2">
      <c r="A317" s="25">
        <f>parameters!$J$21*Table1[[#This Row],[TAT Utility]]+parameters!$J$22*Table1[[#This Row],[Count Utility]]</f>
        <v>2.6413333333333341E-2</v>
      </c>
      <c r="B317" s="25">
        <f t="shared" si="4"/>
        <v>0.26413333333333339</v>
      </c>
      <c r="C317" s="25" t="s">
        <v>1298</v>
      </c>
      <c r="D317" s="25" t="s">
        <v>283</v>
      </c>
      <c r="E317" s="25" t="s">
        <v>1299</v>
      </c>
      <c r="F317" s="51">
        <v>1</v>
      </c>
      <c r="G317" s="51">
        <v>1</v>
      </c>
      <c r="H317" s="25">
        <f>parameters!$J$10*Table1[[#This Row],[Before Utility]]+parameters!$J$11*Table1[[#This Row],[After Utility]]</f>
        <v>0.1</v>
      </c>
      <c r="I317">
        <f>(Table1[[#This Row],[Num. TID Before]]-parameters!$D$8)/(parameters!$D$9-parameters!$D$8)</f>
        <v>0.1</v>
      </c>
      <c r="J317">
        <f>IF(Table1[[#This Row],[Before Utility (unclipped)]]&gt;1,1, IF(Table1[[#This Row],[Before Utility (unclipped)]]&lt;0,0, Table1[[#This Row],[Before Utility (unclipped)]]))</f>
        <v>0.1</v>
      </c>
      <c r="K317">
        <f>(Table1[[#This Row],[Num. TID After]]-parameters!$D$10)/(parameters!$D$11-parameters!$D$10)</f>
        <v>0.1</v>
      </c>
      <c r="L317">
        <f>IF(Table1[[#This Row],[After Utility (unclipped)]]&gt;1,1, IF(Table1[[#This Row],[After Utility (unclipped)]]&lt;0,0, Table1[[#This Row],[After Utility (unclipped)]]))</f>
        <v>0.1</v>
      </c>
      <c r="M317" s="25">
        <v>0</v>
      </c>
      <c r="N317" s="51">
        <v>0</v>
      </c>
      <c r="O317" s="51">
        <v>2</v>
      </c>
      <c r="P317" s="51">
        <v>0</v>
      </c>
      <c r="Q317" s="51">
        <v>0</v>
      </c>
      <c r="R317" s="52" t="s">
        <v>284</v>
      </c>
      <c r="S317" s="51">
        <v>5</v>
      </c>
      <c r="T317" s="51" t="s">
        <v>157</v>
      </c>
      <c r="U317" s="51">
        <v>8</v>
      </c>
      <c r="V317" s="25">
        <f>parameters!$J$4*Table1[[#This Row],[Mitigations Utility]] + parameters!$J$5*Table1[[#This Row],[Detections Utility]]</f>
        <v>0.13333333333333333</v>
      </c>
      <c r="W317">
        <f>SUM(Table1[[#This Row],[Num. 800-53 (r5)]],Table1[[#This Row],[Num. CIS Controls]])</f>
        <v>13</v>
      </c>
      <c r="X317">
        <f>(Table1[[#This Row],[Total Mitigations]]-parameters!$D$2)/(parameters!$D$3-parameters!$D$2)</f>
        <v>0.23636363636363636</v>
      </c>
      <c r="Y317">
        <f>IF(Table1[[#This Row],[Mitigations Utility (unclipped)]]&gt;1,1, IF(Table1[[#This Row],[Mitigations Utility (unclipped)]]&lt;0,0, Table1[[#This Row],[Mitigations Utility (unclipped)]]) )</f>
        <v>0.23636363636363636</v>
      </c>
      <c r="Z317">
        <f>SUM(Table1[[#This Row],[Num. CAR]:[Num. Splunk]])</f>
        <v>2</v>
      </c>
      <c r="AA317">
        <f>(Table1[[#This Row],[Total Detections]]-parameters!$D$4)/(parameters!$D$5-parameters!$D$4)</f>
        <v>0.02</v>
      </c>
      <c r="AB317">
        <f>IF(Table1[[#This Row],[Detections Utility (unclipped)]]&gt;1,1, IF(Table1[[#This Row],[Detections Utility (unclipped)]]&lt;0,0, Table1[[#This Row],[Detections Utility (unclipped)]]) )</f>
        <v>0.02</v>
      </c>
      <c r="AC317" s="29" t="s">
        <v>285</v>
      </c>
      <c r="AD317" s="25" t="str" cm="1">
        <f t="array" ref="AD317">IF(SUMPRODUCT(--(NOT(ISERR(SEARCH({"Process","Command","Script","WMI","Module","Pipe","Service"},AC317)))))&gt;0,"1","0")</f>
        <v>0</v>
      </c>
      <c r="AE317" s="25">
        <f>IF(AD317="1",'TOP 10 TECHNIQUES'!C$15,0)</f>
        <v>0</v>
      </c>
      <c r="AF317" s="25" t="str" cm="1">
        <f t="array" ref="AF317">IF(SUMPRODUCT(--(NOT(ISERR(SEARCH({"Network","Firewall"},AC317)))))&gt;0,"1","0")</f>
        <v>0</v>
      </c>
      <c r="AG317" s="25">
        <f>IF(AF317="1",'TOP 10 TECHNIQUES'!C$16,0)</f>
        <v>0</v>
      </c>
      <c r="AH317" s="25" t="str" cm="1">
        <f t="array" ref="AH317">IF(SUMPRODUCT(--(NOT(ISERR(SEARCH({"File","Group","Logon","Schedule","User","Registry","Active","Application"},AC317)))))&gt;0,"1","0")</f>
        <v>1</v>
      </c>
      <c r="AI317" s="25">
        <f>IF(AH317="1",'TOP 10 TECHNIQUES'!C$17,0)</f>
        <v>0.13200000000000001</v>
      </c>
      <c r="AJ317" s="25" t="str" cm="1">
        <f t="array" ref="AJ317">IF(SUMPRODUCT(--(NOT(ISERR(SEARCH({"Cloud","Cluster","Container","Image","Instance","Pod","Snapshot","Volume"},AC317)))))&gt;0,"1","0")</f>
        <v>0</v>
      </c>
      <c r="AK317" s="25">
        <f>IF(AJ317="1",'TOP 10 TECHNIQUES'!C$18,0)</f>
        <v>0</v>
      </c>
      <c r="AL317" s="25" t="str" cm="1">
        <f t="array" ref="AL317">IF(SUMPRODUCT(--(NOT(ISERR(SEARCH({"Drive","Firmware","Host","Kernel"},AC317)))))&gt;0,"1","0")</f>
        <v>0</v>
      </c>
      <c r="AM317" s="25">
        <f>IF(AL317="1",'TOP 10 TECHNIQUES'!C$19,0)</f>
        <v>0</v>
      </c>
      <c r="AN317" s="60">
        <v>0</v>
      </c>
      <c r="AO317" s="51">
        <v>0</v>
      </c>
      <c r="AP317" s="25">
        <f>parameters!$J$21*Table1[[#This Row],[TAT Utility]]+parameters!$J$22*Table1[[#This Row],[Count Utility]]</f>
        <v>2.6413333333333341E-2</v>
      </c>
      <c r="AQ317" s="25">
        <f>(Table1[[#This Row],[Total Top Att&amp;ck Score ]]-parameters!$D$19)/(parameters!$D$20-parameters!$D$19)</f>
        <v>8.8044444444444467E-2</v>
      </c>
      <c r="AR317" s="25">
        <f>IF(Table1[[#This Row],[TAT Utility (unclipped)]]&gt;1,1, IF(Table1[[#This Row],[TAT Utility (unclipped)]]&lt;0,0, Table1[[#This Row],[TAT Utility (unclipped)]]) )</f>
        <v>8.8044444444444467E-2</v>
      </c>
      <c r="AS317" s="25">
        <f>(Table1[[#This Row],[Ransomware (Total '# of ATT&amp;CK Observations)]]-parameters!$D$21)/(parameters!$D$22-parameters!$D$21)</f>
        <v>0</v>
      </c>
      <c r="AT317" s="25">
        <f>IF(Table1[[#This Row],[Count Utility (unclipped)]]&gt;1,1, IF(Table1[[#This Row],[Count Utility (unclipped)]]&lt;0,0, Table1[[#This Row],[Count Utility (unclipped)]]) )</f>
        <v>0</v>
      </c>
      <c r="AU3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8" spans="1:47" ht="32" x14ac:dyDescent="0.2">
      <c r="A318" s="25">
        <f>parameters!$J$21*Table1[[#This Row],[TAT Utility]]+parameters!$J$22*Table1[[#This Row],[Count Utility]]</f>
        <v>2.6413333333333341E-2</v>
      </c>
      <c r="B318" s="25">
        <f t="shared" si="4"/>
        <v>0.26413333333333339</v>
      </c>
      <c r="C318" s="25" t="s">
        <v>1300</v>
      </c>
      <c r="D318" s="25" t="s">
        <v>283</v>
      </c>
      <c r="E318" s="25" t="s">
        <v>1301</v>
      </c>
      <c r="F318" s="51">
        <v>1</v>
      </c>
      <c r="G318" s="51">
        <v>1</v>
      </c>
      <c r="H318" s="25">
        <f>parameters!$J$10*Table1[[#This Row],[Before Utility]]+parameters!$J$11*Table1[[#This Row],[After Utility]]</f>
        <v>0.1</v>
      </c>
      <c r="I318">
        <f>(Table1[[#This Row],[Num. TID Before]]-parameters!$D$8)/(parameters!$D$9-parameters!$D$8)</f>
        <v>0.1</v>
      </c>
      <c r="J318">
        <f>IF(Table1[[#This Row],[Before Utility (unclipped)]]&gt;1,1, IF(Table1[[#This Row],[Before Utility (unclipped)]]&lt;0,0, Table1[[#This Row],[Before Utility (unclipped)]]))</f>
        <v>0.1</v>
      </c>
      <c r="K318">
        <f>(Table1[[#This Row],[Num. TID After]]-parameters!$D$10)/(parameters!$D$11-parameters!$D$10)</f>
        <v>0.1</v>
      </c>
      <c r="L318">
        <f>IF(Table1[[#This Row],[After Utility (unclipped)]]&gt;1,1, IF(Table1[[#This Row],[After Utility (unclipped)]]&lt;0,0, Table1[[#This Row],[After Utility (unclipped)]]))</f>
        <v>0.1</v>
      </c>
      <c r="M318" s="25">
        <v>0</v>
      </c>
      <c r="N318" s="51">
        <v>0</v>
      </c>
      <c r="O318" s="51">
        <v>2</v>
      </c>
      <c r="P318" s="51">
        <v>0</v>
      </c>
      <c r="Q318" s="51">
        <v>0</v>
      </c>
      <c r="R318" s="52" t="s">
        <v>284</v>
      </c>
      <c r="S318" s="51">
        <v>5</v>
      </c>
      <c r="T318" s="51" t="s">
        <v>157</v>
      </c>
      <c r="U318" s="51">
        <v>8</v>
      </c>
      <c r="V318" s="25">
        <f>parameters!$J$4*Table1[[#This Row],[Mitigations Utility]] + parameters!$J$5*Table1[[#This Row],[Detections Utility]]</f>
        <v>0.13333333333333333</v>
      </c>
      <c r="W318">
        <f>SUM(Table1[[#This Row],[Num. 800-53 (r5)]],Table1[[#This Row],[Num. CIS Controls]])</f>
        <v>13</v>
      </c>
      <c r="X318">
        <f>(Table1[[#This Row],[Total Mitigations]]-parameters!$D$2)/(parameters!$D$3-parameters!$D$2)</f>
        <v>0.23636363636363636</v>
      </c>
      <c r="Y318">
        <f>IF(Table1[[#This Row],[Mitigations Utility (unclipped)]]&gt;1,1, IF(Table1[[#This Row],[Mitigations Utility (unclipped)]]&lt;0,0, Table1[[#This Row],[Mitigations Utility (unclipped)]]) )</f>
        <v>0.23636363636363636</v>
      </c>
      <c r="Z318">
        <f>SUM(Table1[[#This Row],[Num. CAR]:[Num. Splunk]])</f>
        <v>2</v>
      </c>
      <c r="AA318">
        <f>(Table1[[#This Row],[Total Detections]]-parameters!$D$4)/(parameters!$D$5-parameters!$D$4)</f>
        <v>0.02</v>
      </c>
      <c r="AB318">
        <f>IF(Table1[[#This Row],[Detections Utility (unclipped)]]&gt;1,1, IF(Table1[[#This Row],[Detections Utility (unclipped)]]&lt;0,0, Table1[[#This Row],[Detections Utility (unclipped)]]) )</f>
        <v>0.02</v>
      </c>
      <c r="AC318" s="29" t="s">
        <v>285</v>
      </c>
      <c r="AD318" s="25" t="str" cm="1">
        <f t="array" ref="AD318">IF(SUMPRODUCT(--(NOT(ISERR(SEARCH({"Process","Command","Script","WMI","Module","Pipe","Service"},AC318)))))&gt;0,"1","0")</f>
        <v>0</v>
      </c>
      <c r="AE318" s="25">
        <f>IF(AD318="1",'TOP 10 TECHNIQUES'!C$15,0)</f>
        <v>0</v>
      </c>
      <c r="AF318" s="25" t="str" cm="1">
        <f t="array" ref="AF318">IF(SUMPRODUCT(--(NOT(ISERR(SEARCH({"Network","Firewall"},AC318)))))&gt;0,"1","0")</f>
        <v>0</v>
      </c>
      <c r="AG318" s="25">
        <f>IF(AF318="1",'TOP 10 TECHNIQUES'!C$16,0)</f>
        <v>0</v>
      </c>
      <c r="AH318" s="25" t="str" cm="1">
        <f t="array" ref="AH318">IF(SUMPRODUCT(--(NOT(ISERR(SEARCH({"File","Group","Logon","Schedule","User","Registry","Active","Application"},AC318)))))&gt;0,"1","0")</f>
        <v>1</v>
      </c>
      <c r="AI318" s="25">
        <f>IF(AH318="1",'TOP 10 TECHNIQUES'!C$17,0)</f>
        <v>0.13200000000000001</v>
      </c>
      <c r="AJ318" s="25" t="str" cm="1">
        <f t="array" ref="AJ318">IF(SUMPRODUCT(--(NOT(ISERR(SEARCH({"Cloud","Cluster","Container","Image","Instance","Pod","Snapshot","Volume"},AC318)))))&gt;0,"1","0")</f>
        <v>0</v>
      </c>
      <c r="AK318" s="25">
        <f>IF(AJ318="1",'TOP 10 TECHNIQUES'!C$18,0)</f>
        <v>0</v>
      </c>
      <c r="AL318" s="25" t="str" cm="1">
        <f t="array" ref="AL318">IF(SUMPRODUCT(--(NOT(ISERR(SEARCH({"Drive","Firmware","Host","Kernel"},AC318)))))&gt;0,"1","0")</f>
        <v>0</v>
      </c>
      <c r="AM318" s="25">
        <f>IF(AL318="1",'TOP 10 TECHNIQUES'!C$19,0)</f>
        <v>0</v>
      </c>
      <c r="AN318" s="52">
        <v>0</v>
      </c>
      <c r="AO318" s="51">
        <v>0</v>
      </c>
      <c r="AP318" s="25">
        <f>parameters!$J$21*Table1[[#This Row],[TAT Utility]]+parameters!$J$22*Table1[[#This Row],[Count Utility]]</f>
        <v>2.6413333333333341E-2</v>
      </c>
      <c r="AQ318" s="25">
        <f>(Table1[[#This Row],[Total Top Att&amp;ck Score ]]-parameters!$D$19)/(parameters!$D$20-parameters!$D$19)</f>
        <v>8.8044444444444467E-2</v>
      </c>
      <c r="AR318" s="25">
        <f>IF(Table1[[#This Row],[TAT Utility (unclipped)]]&gt;1,1, IF(Table1[[#This Row],[TAT Utility (unclipped)]]&lt;0,0, Table1[[#This Row],[TAT Utility (unclipped)]]) )</f>
        <v>8.8044444444444467E-2</v>
      </c>
      <c r="AS318" s="25">
        <f>(Table1[[#This Row],[Ransomware (Total '# of ATT&amp;CK Observations)]]-parameters!$D$21)/(parameters!$D$22-parameters!$D$21)</f>
        <v>0</v>
      </c>
      <c r="AT318" s="25">
        <f>IF(Table1[[#This Row],[Count Utility (unclipped)]]&gt;1,1, IF(Table1[[#This Row],[Count Utility (unclipped)]]&lt;0,0, Table1[[#This Row],[Count Utility (unclipped)]]) )</f>
        <v>0</v>
      </c>
      <c r="AU3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9" spans="1:47" ht="32" x14ac:dyDescent="0.2">
      <c r="A319" s="25">
        <f>parameters!$J$21*Table1[[#This Row],[TAT Utility]]+parameters!$J$22*Table1[[#This Row],[Count Utility]]</f>
        <v>2.6413333333333341E-2</v>
      </c>
      <c r="B319" s="25">
        <f t="shared" si="4"/>
        <v>0.26413333333333339</v>
      </c>
      <c r="C319" s="25" t="s">
        <v>1302</v>
      </c>
      <c r="D319" s="25" t="s">
        <v>283</v>
      </c>
      <c r="E319" s="25" t="s">
        <v>1303</v>
      </c>
      <c r="F319" s="51">
        <v>1</v>
      </c>
      <c r="G319" s="51">
        <v>1</v>
      </c>
      <c r="H319" s="25">
        <f>parameters!$J$10*Table1[[#This Row],[Before Utility]]+parameters!$J$11*Table1[[#This Row],[After Utility]]</f>
        <v>0.1</v>
      </c>
      <c r="I319">
        <f>(Table1[[#This Row],[Num. TID Before]]-parameters!$D$8)/(parameters!$D$9-parameters!$D$8)</f>
        <v>0.1</v>
      </c>
      <c r="J319">
        <f>IF(Table1[[#This Row],[Before Utility (unclipped)]]&gt;1,1, IF(Table1[[#This Row],[Before Utility (unclipped)]]&lt;0,0, Table1[[#This Row],[Before Utility (unclipped)]]))</f>
        <v>0.1</v>
      </c>
      <c r="K319">
        <f>(Table1[[#This Row],[Num. TID After]]-parameters!$D$10)/(parameters!$D$11-parameters!$D$10)</f>
        <v>0.1</v>
      </c>
      <c r="L319">
        <f>IF(Table1[[#This Row],[After Utility (unclipped)]]&gt;1,1, IF(Table1[[#This Row],[After Utility (unclipped)]]&lt;0,0, Table1[[#This Row],[After Utility (unclipped)]]))</f>
        <v>0.1</v>
      </c>
      <c r="M319" s="25">
        <v>0</v>
      </c>
      <c r="N319" s="51">
        <v>0</v>
      </c>
      <c r="O319" s="51">
        <v>2</v>
      </c>
      <c r="P319" s="51">
        <v>0</v>
      </c>
      <c r="Q319" s="51">
        <v>0</v>
      </c>
      <c r="R319" s="52" t="s">
        <v>284</v>
      </c>
      <c r="S319" s="51">
        <v>5</v>
      </c>
      <c r="T319" s="51" t="s">
        <v>157</v>
      </c>
      <c r="U319" s="51">
        <v>8</v>
      </c>
      <c r="V319" s="25">
        <f>parameters!$J$4*Table1[[#This Row],[Mitigations Utility]] + parameters!$J$5*Table1[[#This Row],[Detections Utility]]</f>
        <v>0.13333333333333333</v>
      </c>
      <c r="W319">
        <f>SUM(Table1[[#This Row],[Num. 800-53 (r5)]],Table1[[#This Row],[Num. CIS Controls]])</f>
        <v>13</v>
      </c>
      <c r="X319">
        <f>(Table1[[#This Row],[Total Mitigations]]-parameters!$D$2)/(parameters!$D$3-parameters!$D$2)</f>
        <v>0.23636363636363636</v>
      </c>
      <c r="Y319">
        <f>IF(Table1[[#This Row],[Mitigations Utility (unclipped)]]&gt;1,1, IF(Table1[[#This Row],[Mitigations Utility (unclipped)]]&lt;0,0, Table1[[#This Row],[Mitigations Utility (unclipped)]]) )</f>
        <v>0.23636363636363636</v>
      </c>
      <c r="Z319">
        <f>SUM(Table1[[#This Row],[Num. CAR]:[Num. Splunk]])</f>
        <v>2</v>
      </c>
      <c r="AA319">
        <f>(Table1[[#This Row],[Total Detections]]-parameters!$D$4)/(parameters!$D$5-parameters!$D$4)</f>
        <v>0.02</v>
      </c>
      <c r="AB319">
        <f>IF(Table1[[#This Row],[Detections Utility (unclipped)]]&gt;1,1, IF(Table1[[#This Row],[Detections Utility (unclipped)]]&lt;0,0, Table1[[#This Row],[Detections Utility (unclipped)]]) )</f>
        <v>0.02</v>
      </c>
      <c r="AC319" s="29" t="s">
        <v>285</v>
      </c>
      <c r="AD319" s="25" t="str" cm="1">
        <f t="array" ref="AD319">IF(SUMPRODUCT(--(NOT(ISERR(SEARCH({"Process","Command","Script","WMI","Module","Pipe","Service"},AC319)))))&gt;0,"1","0")</f>
        <v>0</v>
      </c>
      <c r="AE319" s="25">
        <f>IF(AD319="1",'TOP 10 TECHNIQUES'!C$15,0)</f>
        <v>0</v>
      </c>
      <c r="AF319" s="25" t="str" cm="1">
        <f t="array" ref="AF319">IF(SUMPRODUCT(--(NOT(ISERR(SEARCH({"Network","Firewall"},AC319)))))&gt;0,"1","0")</f>
        <v>0</v>
      </c>
      <c r="AG319" s="25">
        <f>IF(AF319="1",'TOP 10 TECHNIQUES'!C$16,0)</f>
        <v>0</v>
      </c>
      <c r="AH319" s="25" t="str" cm="1">
        <f t="array" ref="AH319">IF(SUMPRODUCT(--(NOT(ISERR(SEARCH({"File","Group","Logon","Schedule","User","Registry","Active","Application"},AC319)))))&gt;0,"1","0")</f>
        <v>1</v>
      </c>
      <c r="AI319" s="25">
        <f>IF(AH319="1",'TOP 10 TECHNIQUES'!C$17,0)</f>
        <v>0.13200000000000001</v>
      </c>
      <c r="AJ319" s="25" t="str" cm="1">
        <f t="array" ref="AJ319">IF(SUMPRODUCT(--(NOT(ISERR(SEARCH({"Cloud","Cluster","Container","Image","Instance","Pod","Snapshot","Volume"},AC319)))))&gt;0,"1","0")</f>
        <v>0</v>
      </c>
      <c r="AK319" s="25">
        <f>IF(AJ319="1",'TOP 10 TECHNIQUES'!C$18,0)</f>
        <v>0</v>
      </c>
      <c r="AL319" s="25" t="str" cm="1">
        <f t="array" ref="AL319">IF(SUMPRODUCT(--(NOT(ISERR(SEARCH({"Drive","Firmware","Host","Kernel"},AC319)))))&gt;0,"1","0")</f>
        <v>0</v>
      </c>
      <c r="AM319" s="25">
        <f>IF(AL319="1",'TOP 10 TECHNIQUES'!C$19,0)</f>
        <v>0</v>
      </c>
      <c r="AN319" s="60">
        <v>0</v>
      </c>
      <c r="AO319" s="51">
        <v>0</v>
      </c>
      <c r="AP319" s="25">
        <f>parameters!$J$21*Table1[[#This Row],[TAT Utility]]+parameters!$J$22*Table1[[#This Row],[Count Utility]]</f>
        <v>2.6413333333333341E-2</v>
      </c>
      <c r="AQ319" s="25">
        <f>(Table1[[#This Row],[Total Top Att&amp;ck Score ]]-parameters!$D$19)/(parameters!$D$20-parameters!$D$19)</f>
        <v>8.8044444444444467E-2</v>
      </c>
      <c r="AR319" s="25">
        <f>IF(Table1[[#This Row],[TAT Utility (unclipped)]]&gt;1,1, IF(Table1[[#This Row],[TAT Utility (unclipped)]]&lt;0,0, Table1[[#This Row],[TAT Utility (unclipped)]]) )</f>
        <v>8.8044444444444467E-2</v>
      </c>
      <c r="AS319" s="25">
        <f>(Table1[[#This Row],[Ransomware (Total '# of ATT&amp;CK Observations)]]-parameters!$D$21)/(parameters!$D$22-parameters!$D$21)</f>
        <v>0</v>
      </c>
      <c r="AT319" s="25">
        <f>IF(Table1[[#This Row],[Count Utility (unclipped)]]&gt;1,1, IF(Table1[[#This Row],[Count Utility (unclipped)]]&lt;0,0, Table1[[#This Row],[Count Utility (unclipped)]]) )</f>
        <v>0</v>
      </c>
      <c r="AU3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0" spans="1:47" ht="48" x14ac:dyDescent="0.2">
      <c r="A320" s="25">
        <f>parameters!$J$21*Table1[[#This Row],[TAT Utility]]+parameters!$J$22*Table1[[#This Row],[Count Utility]]</f>
        <v>3.1033333333333333E-2</v>
      </c>
      <c r="B320" s="25">
        <f t="shared" si="4"/>
        <v>0.31033333333333335</v>
      </c>
      <c r="C320" s="25" t="s">
        <v>1304</v>
      </c>
      <c r="D320" s="25" t="s">
        <v>124</v>
      </c>
      <c r="E320" s="25" t="s">
        <v>1305</v>
      </c>
      <c r="F320" s="51">
        <v>1</v>
      </c>
      <c r="G320" s="51">
        <v>1</v>
      </c>
      <c r="H320" s="25">
        <f>parameters!$J$10*Table1[[#This Row],[Before Utility]]+parameters!$J$11*Table1[[#This Row],[After Utility]]</f>
        <v>0.1</v>
      </c>
      <c r="I320">
        <f>(Table1[[#This Row],[Num. TID Before]]-parameters!$D$8)/(parameters!$D$9-parameters!$D$8)</f>
        <v>0.1</v>
      </c>
      <c r="J320">
        <f>IF(Table1[[#This Row],[Before Utility (unclipped)]]&gt;1,1, IF(Table1[[#This Row],[Before Utility (unclipped)]]&lt;0,0, Table1[[#This Row],[Before Utility (unclipped)]]))</f>
        <v>0.1</v>
      </c>
      <c r="K320">
        <f>(Table1[[#This Row],[Num. TID After]]-parameters!$D$10)/(parameters!$D$11-parameters!$D$10)</f>
        <v>0.1</v>
      </c>
      <c r="L320">
        <f>IF(Table1[[#This Row],[After Utility (unclipped)]]&gt;1,1, IF(Table1[[#This Row],[After Utility (unclipped)]]&lt;0,0, Table1[[#This Row],[After Utility (unclipped)]]))</f>
        <v>0.1</v>
      </c>
      <c r="M320" s="25">
        <v>0</v>
      </c>
      <c r="N320" s="51">
        <v>0</v>
      </c>
      <c r="O320" s="51">
        <v>0</v>
      </c>
      <c r="P320" s="51">
        <v>0</v>
      </c>
      <c r="Q320" s="51">
        <v>0</v>
      </c>
      <c r="R320" s="52" t="s">
        <v>1179</v>
      </c>
      <c r="S320" s="51">
        <v>6</v>
      </c>
      <c r="T320" s="52" t="s">
        <v>673</v>
      </c>
      <c r="U320" s="51">
        <v>8</v>
      </c>
      <c r="V320" s="25">
        <f>parameters!$J$4*Table1[[#This Row],[Mitigations Utility]] + parameters!$J$5*Table1[[#This Row],[Detections Utility]]</f>
        <v>0.13333333333333333</v>
      </c>
      <c r="W320">
        <f>SUM(Table1[[#This Row],[Num. 800-53 (r5)]],Table1[[#This Row],[Num. CIS Controls]])</f>
        <v>14</v>
      </c>
      <c r="X320">
        <f>(Table1[[#This Row],[Total Mitigations]]-parameters!$D$2)/(parameters!$D$3-parameters!$D$2)</f>
        <v>0.25454545454545452</v>
      </c>
      <c r="Y320">
        <f>IF(Table1[[#This Row],[Mitigations Utility (unclipped)]]&gt;1,1, IF(Table1[[#This Row],[Mitigations Utility (unclipped)]]&lt;0,0, Table1[[#This Row],[Mitigations Utility (unclipped)]]) )</f>
        <v>0.25454545454545452</v>
      </c>
      <c r="Z320">
        <f>SUM(Table1[[#This Row],[Num. CAR]:[Num. Splunk]])</f>
        <v>0</v>
      </c>
      <c r="AA320">
        <f>(Table1[[#This Row],[Total Detections]]-parameters!$D$4)/(parameters!$D$5-parameters!$D$4)</f>
        <v>0</v>
      </c>
      <c r="AB320">
        <f>IF(Table1[[#This Row],[Detections Utility (unclipped)]]&gt;1,1, IF(Table1[[#This Row],[Detections Utility (unclipped)]]&lt;0,0, Table1[[#This Row],[Detections Utility (unclipped)]]) )</f>
        <v>0</v>
      </c>
      <c r="AC320" s="29" t="s">
        <v>1306</v>
      </c>
      <c r="AD320" s="25" t="str" cm="1">
        <f t="array" ref="AD320">IF(SUMPRODUCT(--(NOT(ISERR(SEARCH({"Process","Command","Script","WMI","Module","Pipe","Service"},AC320)))))&gt;0,"1","0")</f>
        <v>1</v>
      </c>
      <c r="AE320" s="25">
        <f>IF(AD320="1",'TOP 10 TECHNIQUES'!C$15,0)</f>
        <v>0.19800000000000001</v>
      </c>
      <c r="AF320" s="25" t="str" cm="1">
        <f t="array" ref="AF320">IF(SUMPRODUCT(--(NOT(ISERR(SEARCH({"Network","Firewall"},AC320)))))&gt;0,"1","0")</f>
        <v>0</v>
      </c>
      <c r="AG320" s="25">
        <f>IF(AF320="1",'TOP 10 TECHNIQUES'!C$16,0)</f>
        <v>0</v>
      </c>
      <c r="AH320" s="25" t="str" cm="1">
        <f t="array" ref="AH320">IF(SUMPRODUCT(--(NOT(ISERR(SEARCH({"File","Group","Logon","Schedule","User","Registry","Active","Application"},AC320)))))&gt;0,"1","0")</f>
        <v>1</v>
      </c>
      <c r="AI320" s="25">
        <f>IF(AH320="1",'TOP 10 TECHNIQUES'!C$17,0)</f>
        <v>0.13200000000000001</v>
      </c>
      <c r="AJ320" s="25" t="str" cm="1">
        <f t="array" ref="AJ320">IF(SUMPRODUCT(--(NOT(ISERR(SEARCH({"Cloud","Cluster","Container","Image","Instance","Pod","Snapshot","Volume"},AC320)))))&gt;0,"1","0")</f>
        <v>0</v>
      </c>
      <c r="AK320" s="25">
        <f>IF(AJ320="1",'TOP 10 TECHNIQUES'!C$18,0)</f>
        <v>0</v>
      </c>
      <c r="AL320" s="25" t="str" cm="1">
        <f t="array" ref="AL320">IF(SUMPRODUCT(--(NOT(ISERR(SEARCH({"Drive","Firmware","Host","Kernel"},AC320)))))&gt;0,"1","0")</f>
        <v>0</v>
      </c>
      <c r="AM320" s="25">
        <f>IF(AL320="1",'TOP 10 TECHNIQUES'!C$19,0)</f>
        <v>0</v>
      </c>
      <c r="AN320" s="60">
        <v>0</v>
      </c>
      <c r="AO320" s="51">
        <v>0</v>
      </c>
      <c r="AP320" s="25">
        <f>parameters!$J$21*Table1[[#This Row],[TAT Utility]]+parameters!$J$22*Table1[[#This Row],[Count Utility]]</f>
        <v>3.1033333333333333E-2</v>
      </c>
      <c r="AQ320" s="25">
        <f>(Table1[[#This Row],[Total Top Att&amp;ck Score ]]-parameters!$D$19)/(parameters!$D$20-parameters!$D$19)</f>
        <v>0.10344444444444445</v>
      </c>
      <c r="AR320" s="25">
        <f>IF(Table1[[#This Row],[TAT Utility (unclipped)]]&gt;1,1, IF(Table1[[#This Row],[TAT Utility (unclipped)]]&lt;0,0, Table1[[#This Row],[TAT Utility (unclipped)]]) )</f>
        <v>0.10344444444444445</v>
      </c>
      <c r="AS320" s="25">
        <f>(Table1[[#This Row],[Ransomware (Total '# of ATT&amp;CK Observations)]]-parameters!$D$21)/(parameters!$D$22-parameters!$D$21)</f>
        <v>0</v>
      </c>
      <c r="AT320" s="25">
        <f>IF(Table1[[#This Row],[Count Utility (unclipped)]]&gt;1,1, IF(Table1[[#This Row],[Count Utility (unclipped)]]&lt;0,0, Table1[[#This Row],[Count Utility (unclipped)]]) )</f>
        <v>0</v>
      </c>
      <c r="AU3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1" spans="1:47" ht="32" x14ac:dyDescent="0.2">
      <c r="A321" s="25">
        <f>parameters!$J$21*Table1[[#This Row],[TAT Utility]]+parameters!$J$22*Table1[[#This Row],[Count Utility]]</f>
        <v>3.1033333333333333E-2</v>
      </c>
      <c r="B321" s="25">
        <f t="shared" si="4"/>
        <v>0.31033333333333335</v>
      </c>
      <c r="C321" s="25" t="s">
        <v>1307</v>
      </c>
      <c r="D321" s="25" t="s">
        <v>271</v>
      </c>
      <c r="E321" s="25" t="s">
        <v>1308</v>
      </c>
      <c r="F321" s="51">
        <v>1</v>
      </c>
      <c r="G321" s="51">
        <v>1</v>
      </c>
      <c r="H321" s="25">
        <f>parameters!$J$10*Table1[[#This Row],[Before Utility]]+parameters!$J$11*Table1[[#This Row],[After Utility]]</f>
        <v>0.1</v>
      </c>
      <c r="I321">
        <f>(Table1[[#This Row],[Num. TID Before]]-parameters!$D$8)/(parameters!$D$9-parameters!$D$8)</f>
        <v>0.1</v>
      </c>
      <c r="J321">
        <f>IF(Table1[[#This Row],[Before Utility (unclipped)]]&gt;1,1, IF(Table1[[#This Row],[Before Utility (unclipped)]]&lt;0,0, Table1[[#This Row],[Before Utility (unclipped)]]))</f>
        <v>0.1</v>
      </c>
      <c r="K321">
        <f>(Table1[[#This Row],[Num. TID After]]-parameters!$D$10)/(parameters!$D$11-parameters!$D$10)</f>
        <v>0.1</v>
      </c>
      <c r="L321">
        <f>IF(Table1[[#This Row],[After Utility (unclipped)]]&gt;1,1, IF(Table1[[#This Row],[After Utility (unclipped)]]&lt;0,0, Table1[[#This Row],[After Utility (unclipped)]]))</f>
        <v>0.1</v>
      </c>
      <c r="M321" s="25">
        <v>0</v>
      </c>
      <c r="N321" s="51">
        <v>1</v>
      </c>
      <c r="O321" s="51">
        <v>4</v>
      </c>
      <c r="P321" s="51">
        <v>2</v>
      </c>
      <c r="Q321" s="51">
        <v>1</v>
      </c>
      <c r="R321" s="52" t="s">
        <v>246</v>
      </c>
      <c r="S321" s="51">
        <v>4</v>
      </c>
      <c r="T321" s="52" t="s">
        <v>1309</v>
      </c>
      <c r="U321" s="51">
        <v>6</v>
      </c>
      <c r="V321" s="25">
        <f>parameters!$J$4*Table1[[#This Row],[Mitigations Utility]] + parameters!$J$5*Table1[[#This Row],[Detections Utility]]</f>
        <v>0.13333333333333333</v>
      </c>
      <c r="W321">
        <f>SUM(Table1[[#This Row],[Num. 800-53 (r5)]],Table1[[#This Row],[Num. CIS Controls]])</f>
        <v>10</v>
      </c>
      <c r="X321">
        <f>(Table1[[#This Row],[Total Mitigations]]-parameters!$D$2)/(parameters!$D$3-parameters!$D$2)</f>
        <v>0.18181818181818182</v>
      </c>
      <c r="Y321">
        <f>IF(Table1[[#This Row],[Mitigations Utility (unclipped)]]&gt;1,1, IF(Table1[[#This Row],[Mitigations Utility (unclipped)]]&lt;0,0, Table1[[#This Row],[Mitigations Utility (unclipped)]]) )</f>
        <v>0.18181818181818182</v>
      </c>
      <c r="Z321">
        <f>SUM(Table1[[#This Row],[Num. CAR]:[Num. Splunk]])</f>
        <v>8</v>
      </c>
      <c r="AA321">
        <f>(Table1[[#This Row],[Total Detections]]-parameters!$D$4)/(parameters!$D$5-parameters!$D$4)</f>
        <v>0.08</v>
      </c>
      <c r="AB321">
        <f>IF(Table1[[#This Row],[Detections Utility (unclipped)]]&gt;1,1, IF(Table1[[#This Row],[Detections Utility (unclipped)]]&lt;0,0, Table1[[#This Row],[Detections Utility (unclipped)]]) )</f>
        <v>0.08</v>
      </c>
      <c r="AC321" s="29" t="s">
        <v>1310</v>
      </c>
      <c r="AD321" s="25" t="str" cm="1">
        <f t="array" ref="AD321">IF(SUMPRODUCT(--(NOT(ISERR(SEARCH({"Process","Command","Script","WMI","Module","Pipe","Service"},AC321)))))&gt;0,"1","0")</f>
        <v>1</v>
      </c>
      <c r="AE321" s="25">
        <f>IF(AD321="1",'TOP 10 TECHNIQUES'!C$15,0)</f>
        <v>0.19800000000000001</v>
      </c>
      <c r="AF321" s="25" t="str" cm="1">
        <f t="array" ref="AF321">IF(SUMPRODUCT(--(NOT(ISERR(SEARCH({"Network","Firewall"},AC321)))))&gt;0,"1","0")</f>
        <v>0</v>
      </c>
      <c r="AG321" s="25">
        <f>IF(AF321="1",'TOP 10 TECHNIQUES'!C$16,0)</f>
        <v>0</v>
      </c>
      <c r="AH321" s="25" t="str" cm="1">
        <f t="array" ref="AH321">IF(SUMPRODUCT(--(NOT(ISERR(SEARCH({"File","Group","Logon","Schedule","User","Registry","Active","Application"},AC321)))))&gt;0,"1","0")</f>
        <v>1</v>
      </c>
      <c r="AI321" s="25">
        <f>IF(AH321="1",'TOP 10 TECHNIQUES'!C$17,0)</f>
        <v>0.13200000000000001</v>
      </c>
      <c r="AJ321" s="25" t="str" cm="1">
        <f t="array" ref="AJ321">IF(SUMPRODUCT(--(NOT(ISERR(SEARCH({"Cloud","Cluster","Container","Image","Instance","Pod","Snapshot","Volume"},AC321)))))&gt;0,"1","0")</f>
        <v>0</v>
      </c>
      <c r="AK321" s="25">
        <f>IF(AJ321="1",'TOP 10 TECHNIQUES'!C$18,0)</f>
        <v>0</v>
      </c>
      <c r="AL321" s="25" t="str" cm="1">
        <f t="array" ref="AL321">IF(SUMPRODUCT(--(NOT(ISERR(SEARCH({"Drive","Firmware","Host","Kernel"},AC321)))))&gt;0,"1","0")</f>
        <v>0</v>
      </c>
      <c r="AM321" s="25">
        <f>IF(AL321="1",'TOP 10 TECHNIQUES'!C$19,0)</f>
        <v>0</v>
      </c>
      <c r="AN321" s="52">
        <v>0</v>
      </c>
      <c r="AO321" s="51">
        <v>0</v>
      </c>
      <c r="AP321" s="25">
        <f>parameters!$J$21*Table1[[#This Row],[TAT Utility]]+parameters!$J$22*Table1[[#This Row],[Count Utility]]</f>
        <v>3.1033333333333333E-2</v>
      </c>
      <c r="AQ321" s="25">
        <f>(Table1[[#This Row],[Total Top Att&amp;ck Score ]]-parameters!$D$19)/(parameters!$D$20-parameters!$D$19)</f>
        <v>0.10344444444444445</v>
      </c>
      <c r="AR321" s="25">
        <f>IF(Table1[[#This Row],[TAT Utility (unclipped)]]&gt;1,1, IF(Table1[[#This Row],[TAT Utility (unclipped)]]&lt;0,0, Table1[[#This Row],[TAT Utility (unclipped)]]) )</f>
        <v>0.10344444444444445</v>
      </c>
      <c r="AS321" s="25">
        <f>(Table1[[#This Row],[Ransomware (Total '# of ATT&amp;CK Observations)]]-parameters!$D$21)/(parameters!$D$22-parameters!$D$21)</f>
        <v>0</v>
      </c>
      <c r="AT321" s="25">
        <f>IF(Table1[[#This Row],[Count Utility (unclipped)]]&gt;1,1, IF(Table1[[#This Row],[Count Utility (unclipped)]]&lt;0,0, Table1[[#This Row],[Count Utility (unclipped)]]) )</f>
        <v>0</v>
      </c>
      <c r="AU3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2" spans="1:47" ht="48" x14ac:dyDescent="0.2">
      <c r="A322" s="25">
        <f>parameters!$J$21*Table1[[#This Row],[TAT Utility]]+parameters!$J$22*Table1[[#This Row],[Count Utility]]</f>
        <v>2.3333333333333334E-2</v>
      </c>
      <c r="B322" s="25">
        <f t="shared" si="4"/>
        <v>0.23333333333333334</v>
      </c>
      <c r="C322" s="25" t="s">
        <v>1311</v>
      </c>
      <c r="D322" s="25" t="s">
        <v>292</v>
      </c>
      <c r="E322" s="25" t="s">
        <v>1312</v>
      </c>
      <c r="F322" s="51">
        <v>1</v>
      </c>
      <c r="G322" s="51">
        <v>1</v>
      </c>
      <c r="H322" s="25">
        <f>parameters!$J$10*Table1[[#This Row],[Before Utility]]+parameters!$J$11*Table1[[#This Row],[After Utility]]</f>
        <v>0.1</v>
      </c>
      <c r="I322">
        <f>(Table1[[#This Row],[Num. TID Before]]-parameters!$D$8)/(parameters!$D$9-parameters!$D$8)</f>
        <v>0.1</v>
      </c>
      <c r="J322">
        <f>IF(Table1[[#This Row],[Before Utility (unclipped)]]&gt;1,1, IF(Table1[[#This Row],[Before Utility (unclipped)]]&lt;0,0, Table1[[#This Row],[Before Utility (unclipped)]]))</f>
        <v>0.1</v>
      </c>
      <c r="K322">
        <f>(Table1[[#This Row],[Num. TID After]]-parameters!$D$10)/(parameters!$D$11-parameters!$D$10)</f>
        <v>0.1</v>
      </c>
      <c r="L322">
        <f>IF(Table1[[#This Row],[After Utility (unclipped)]]&gt;1,1, IF(Table1[[#This Row],[After Utility (unclipped)]]&lt;0,0, Table1[[#This Row],[After Utility (unclipped)]]))</f>
        <v>0.1</v>
      </c>
      <c r="M322" s="25">
        <v>0</v>
      </c>
      <c r="N322" s="51">
        <v>0</v>
      </c>
      <c r="O322" s="51">
        <v>0</v>
      </c>
      <c r="P322" s="51">
        <v>0</v>
      </c>
      <c r="Q322" s="51">
        <v>0</v>
      </c>
      <c r="R322" s="52" t="s">
        <v>1313</v>
      </c>
      <c r="S322" s="51">
        <v>6</v>
      </c>
      <c r="T322" s="52" t="s">
        <v>1314</v>
      </c>
      <c r="U322" s="51">
        <v>8</v>
      </c>
      <c r="V322" s="25">
        <f>parameters!$J$4*Table1[[#This Row],[Mitigations Utility]] + parameters!$J$5*Table1[[#This Row],[Detections Utility]]</f>
        <v>0.13333333333333333</v>
      </c>
      <c r="W322">
        <f>SUM(Table1[[#This Row],[Num. 800-53 (r5)]],Table1[[#This Row],[Num. CIS Controls]])</f>
        <v>14</v>
      </c>
      <c r="X322">
        <f>(Table1[[#This Row],[Total Mitigations]]-parameters!$D$2)/(parameters!$D$3-parameters!$D$2)</f>
        <v>0.25454545454545452</v>
      </c>
      <c r="Y322">
        <f>IF(Table1[[#This Row],[Mitigations Utility (unclipped)]]&gt;1,1, IF(Table1[[#This Row],[Mitigations Utility (unclipped)]]&lt;0,0, Table1[[#This Row],[Mitigations Utility (unclipped)]]) )</f>
        <v>0.25454545454545452</v>
      </c>
      <c r="Z322">
        <f>SUM(Table1[[#This Row],[Num. CAR]:[Num. Splunk]])</f>
        <v>0</v>
      </c>
      <c r="AA322">
        <f>(Table1[[#This Row],[Total Detections]]-parameters!$D$4)/(parameters!$D$5-parameters!$D$4)</f>
        <v>0</v>
      </c>
      <c r="AB322">
        <f>IF(Table1[[#This Row],[Detections Utility (unclipped)]]&gt;1,1, IF(Table1[[#This Row],[Detections Utility (unclipped)]]&lt;0,0, Table1[[#This Row],[Detections Utility (unclipped)]]) )</f>
        <v>0</v>
      </c>
      <c r="AC322" s="29" t="s">
        <v>141</v>
      </c>
      <c r="AD322" s="25" t="str" cm="1">
        <f t="array" ref="AD322">IF(SUMPRODUCT(--(NOT(ISERR(SEARCH({"Process","Command","Script","WMI","Module","Pipe","Service"},AC322)))))&gt;0,"1","0")</f>
        <v>0</v>
      </c>
      <c r="AE322" s="25">
        <f>IF(AD322="1",'TOP 10 TECHNIQUES'!C$15,0)</f>
        <v>0</v>
      </c>
      <c r="AF322" s="25" t="str" cm="1">
        <f t="array" ref="AF322">IF(SUMPRODUCT(--(NOT(ISERR(SEARCH({"Network","Firewall"},AC322)))))&gt;0,"1","0")</f>
        <v>1</v>
      </c>
      <c r="AG322" s="25">
        <f>IF(AF322="1",'TOP 10 TECHNIQUES'!C$16,0)</f>
        <v>0</v>
      </c>
      <c r="AH322" s="25" t="str" cm="1">
        <f t="array" ref="AH322">IF(SUMPRODUCT(--(NOT(ISERR(SEARCH({"File","Group","Logon","Schedule","User","Registry","Active","Application"},AC322)))))&gt;0,"1","0")</f>
        <v>0</v>
      </c>
      <c r="AI322" s="25">
        <f>IF(AH322="1",'TOP 10 TECHNIQUES'!C$17,0)</f>
        <v>0</v>
      </c>
      <c r="AJ322" s="25" t="str" cm="1">
        <f t="array" ref="AJ322">IF(SUMPRODUCT(--(NOT(ISERR(SEARCH({"Cloud","Cluster","Container","Image","Instance","Pod","Snapshot","Volume"},AC322)))))&gt;0,"1","0")</f>
        <v>0</v>
      </c>
      <c r="AK322" s="25">
        <f>IF(AJ322="1",'TOP 10 TECHNIQUES'!C$18,0)</f>
        <v>0</v>
      </c>
      <c r="AL322" s="25" t="str" cm="1">
        <f t="array" ref="AL322">IF(SUMPRODUCT(--(NOT(ISERR(SEARCH({"Drive","Firmware","Host","Kernel"},AC322)))))&gt;0,"1","0")</f>
        <v>0</v>
      </c>
      <c r="AM322" s="25">
        <f>IF(AL322="1",'TOP 10 TECHNIQUES'!C$19,0)</f>
        <v>0</v>
      </c>
      <c r="AN322" s="60">
        <v>0</v>
      </c>
      <c r="AO322" s="51">
        <v>0</v>
      </c>
      <c r="AP322" s="25">
        <f>parameters!$J$21*Table1[[#This Row],[TAT Utility]]+parameters!$J$22*Table1[[#This Row],[Count Utility]]</f>
        <v>2.3333333333333334E-2</v>
      </c>
      <c r="AQ322" s="25">
        <f>(Table1[[#This Row],[Total Top Att&amp;ck Score ]]-parameters!$D$19)/(parameters!$D$20-parameters!$D$19)</f>
        <v>7.7777777777777779E-2</v>
      </c>
      <c r="AR322" s="25">
        <f>IF(Table1[[#This Row],[TAT Utility (unclipped)]]&gt;1,1, IF(Table1[[#This Row],[TAT Utility (unclipped)]]&lt;0,0, Table1[[#This Row],[TAT Utility (unclipped)]]) )</f>
        <v>7.7777777777777779E-2</v>
      </c>
      <c r="AS322" s="25">
        <f>(Table1[[#This Row],[Ransomware (Total '# of ATT&amp;CK Observations)]]-parameters!$D$21)/(parameters!$D$22-parameters!$D$21)</f>
        <v>0</v>
      </c>
      <c r="AT322" s="25">
        <f>IF(Table1[[#This Row],[Count Utility (unclipped)]]&gt;1,1, IF(Table1[[#This Row],[Count Utility (unclipped)]]&lt;0,0, Table1[[#This Row],[Count Utility (unclipped)]]) )</f>
        <v>0</v>
      </c>
      <c r="AU3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3" spans="1:47" ht="32" x14ac:dyDescent="0.2">
      <c r="A323" s="25">
        <f>parameters!$J$21*Table1[[#This Row],[TAT Utility]]+parameters!$J$22*Table1[[#This Row],[Count Utility]]</f>
        <v>2.7953333333333327E-2</v>
      </c>
      <c r="B323" s="25">
        <f t="shared" si="4"/>
        <v>0.2795333333333333</v>
      </c>
      <c r="C323" s="25" t="s">
        <v>1315</v>
      </c>
      <c r="D323" s="25" t="s">
        <v>109</v>
      </c>
      <c r="E323" s="25" t="s">
        <v>1316</v>
      </c>
      <c r="F323" s="51">
        <v>1</v>
      </c>
      <c r="G323" s="51">
        <v>1</v>
      </c>
      <c r="H323" s="25">
        <f>parameters!$J$10*Table1[[#This Row],[Before Utility]]+parameters!$J$11*Table1[[#This Row],[After Utility]]</f>
        <v>0.1</v>
      </c>
      <c r="I323">
        <f>(Table1[[#This Row],[Num. TID Before]]-parameters!$D$8)/(parameters!$D$9-parameters!$D$8)</f>
        <v>0.1</v>
      </c>
      <c r="J323">
        <f>IF(Table1[[#This Row],[Before Utility (unclipped)]]&gt;1,1, IF(Table1[[#This Row],[Before Utility (unclipped)]]&lt;0,0, Table1[[#This Row],[Before Utility (unclipped)]]))</f>
        <v>0.1</v>
      </c>
      <c r="K323">
        <f>(Table1[[#This Row],[Num. TID After]]-parameters!$D$10)/(parameters!$D$11-parameters!$D$10)</f>
        <v>0.1</v>
      </c>
      <c r="L323">
        <f>IF(Table1[[#This Row],[After Utility (unclipped)]]&gt;1,1, IF(Table1[[#This Row],[After Utility (unclipped)]]&lt;0,0, Table1[[#This Row],[After Utility (unclipped)]]))</f>
        <v>0.1</v>
      </c>
      <c r="M323" s="25">
        <v>0</v>
      </c>
      <c r="N323" s="51">
        <v>0</v>
      </c>
      <c r="O323" s="51">
        <v>0</v>
      </c>
      <c r="P323" s="51">
        <v>0</v>
      </c>
      <c r="Q323" s="51">
        <v>0</v>
      </c>
      <c r="R323" s="52" t="s">
        <v>859</v>
      </c>
      <c r="S323" s="51">
        <v>14</v>
      </c>
      <c r="T323" s="51"/>
      <c r="U323" s="51">
        <v>0</v>
      </c>
      <c r="V323" s="25">
        <f>parameters!$J$4*Table1[[#This Row],[Mitigations Utility]] + parameters!$J$5*Table1[[#This Row],[Detections Utility]]</f>
        <v>0.13333333333333333</v>
      </c>
      <c r="W323">
        <f>SUM(Table1[[#This Row],[Num. 800-53 (r5)]],Table1[[#This Row],[Num. CIS Controls]])</f>
        <v>14</v>
      </c>
      <c r="X323">
        <f>(Table1[[#This Row],[Total Mitigations]]-parameters!$D$2)/(parameters!$D$3-parameters!$D$2)</f>
        <v>0.25454545454545452</v>
      </c>
      <c r="Y323">
        <f>IF(Table1[[#This Row],[Mitigations Utility (unclipped)]]&gt;1,1, IF(Table1[[#This Row],[Mitigations Utility (unclipped)]]&lt;0,0, Table1[[#This Row],[Mitigations Utility (unclipped)]]) )</f>
        <v>0.25454545454545452</v>
      </c>
      <c r="Z323">
        <f>SUM(Table1[[#This Row],[Num. CAR]:[Num. Splunk]])</f>
        <v>0</v>
      </c>
      <c r="AA323">
        <f>(Table1[[#This Row],[Total Detections]]-parameters!$D$4)/(parameters!$D$5-parameters!$D$4)</f>
        <v>0</v>
      </c>
      <c r="AB323">
        <f>IF(Table1[[#This Row],[Detections Utility (unclipped)]]&gt;1,1, IF(Table1[[#This Row],[Detections Utility (unclipped)]]&lt;0,0, Table1[[#This Row],[Detections Utility (unclipped)]]) )</f>
        <v>0</v>
      </c>
      <c r="AC323" s="29" t="s">
        <v>1317</v>
      </c>
      <c r="AD323" s="25" t="str" cm="1">
        <f t="array" ref="AD323">IF(SUMPRODUCT(--(NOT(ISERR(SEARCH({"Process","Command","Script","WMI","Module","Pipe","Service"},AC323)))))&gt;0,"1","0")</f>
        <v>1</v>
      </c>
      <c r="AE323" s="25">
        <f>IF(AD323="1",'TOP 10 TECHNIQUES'!C$15,0)</f>
        <v>0.19800000000000001</v>
      </c>
      <c r="AF323" s="25" t="str" cm="1">
        <f t="array" ref="AF323">IF(SUMPRODUCT(--(NOT(ISERR(SEARCH({"Network","Firewall"},AC323)))))&gt;0,"1","0")</f>
        <v>0</v>
      </c>
      <c r="AG323" s="25">
        <f>IF(AF323="1",'TOP 10 TECHNIQUES'!C$16,0)</f>
        <v>0</v>
      </c>
      <c r="AH323" s="25" t="str" cm="1">
        <f t="array" ref="AH323">IF(SUMPRODUCT(--(NOT(ISERR(SEARCH({"File","Group","Logon","Schedule","User","Registry","Active","Application"},AC323)))))&gt;0,"1","0")</f>
        <v>0</v>
      </c>
      <c r="AI323" s="25">
        <f>IF(AH323="1",'TOP 10 TECHNIQUES'!C$17,0)</f>
        <v>0</v>
      </c>
      <c r="AJ323" s="25" t="str" cm="1">
        <f t="array" ref="AJ323">IF(SUMPRODUCT(--(NOT(ISERR(SEARCH({"Cloud","Cluster","Container","Image","Instance","Pod","Snapshot","Volume"},AC323)))))&gt;0,"1","0")</f>
        <v>0</v>
      </c>
      <c r="AK323" s="25">
        <f>IF(AJ323="1",'TOP 10 TECHNIQUES'!C$18,0)</f>
        <v>0</v>
      </c>
      <c r="AL323" s="25" t="str" cm="1">
        <f t="array" ref="AL323">IF(SUMPRODUCT(--(NOT(ISERR(SEARCH({"Drive","Firmware","Host","Kernel"},AC323)))))&gt;0,"1","0")</f>
        <v>0</v>
      </c>
      <c r="AM323" s="25">
        <f>IF(AL323="1",'TOP 10 TECHNIQUES'!C$19,0)</f>
        <v>0</v>
      </c>
      <c r="AN323" s="58">
        <v>0</v>
      </c>
      <c r="AO323" s="51">
        <v>0</v>
      </c>
      <c r="AP323" s="25">
        <f>parameters!$J$21*Table1[[#This Row],[TAT Utility]]+parameters!$J$22*Table1[[#This Row],[Count Utility]]</f>
        <v>2.7953333333333327E-2</v>
      </c>
      <c r="AQ323" s="25">
        <f>(Table1[[#This Row],[Total Top Att&amp;ck Score ]]-parameters!$D$19)/(parameters!$D$20-parameters!$D$19)</f>
        <v>9.3177777777777762E-2</v>
      </c>
      <c r="AR323" s="25">
        <f>IF(Table1[[#This Row],[TAT Utility (unclipped)]]&gt;1,1, IF(Table1[[#This Row],[TAT Utility (unclipped)]]&lt;0,0, Table1[[#This Row],[TAT Utility (unclipped)]]) )</f>
        <v>9.3177777777777762E-2</v>
      </c>
      <c r="AS323" s="25">
        <f>(Table1[[#This Row],[Ransomware (Total '# of ATT&amp;CK Observations)]]-parameters!$D$21)/(parameters!$D$22-parameters!$D$21)</f>
        <v>0</v>
      </c>
      <c r="AT323" s="25">
        <f>IF(Table1[[#This Row],[Count Utility (unclipped)]]&gt;1,1, IF(Table1[[#This Row],[Count Utility (unclipped)]]&lt;0,0, Table1[[#This Row],[Count Utility (unclipped)]]) )</f>
        <v>0</v>
      </c>
      <c r="AU3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4" spans="1:47" ht="32" x14ac:dyDescent="0.2">
      <c r="A324" s="25">
        <f>parameters!$J$21*Table1[[#This Row],[TAT Utility]]+parameters!$J$22*Table1[[#This Row],[Count Utility]]</f>
        <v>2.7953333333333327E-2</v>
      </c>
      <c r="B324" s="25">
        <f t="shared" ref="B324:B387" si="5">SUM(H324,M324,V324)*(1+SUM(AE324,AG324,AI324,AK324,AM324))</f>
        <v>0.2795333333333333</v>
      </c>
      <c r="C324" s="25" t="s">
        <v>1318</v>
      </c>
      <c r="D324" s="25" t="s">
        <v>205</v>
      </c>
      <c r="E324" s="25" t="s">
        <v>1319</v>
      </c>
      <c r="F324" s="51">
        <v>1</v>
      </c>
      <c r="G324" s="51">
        <v>1</v>
      </c>
      <c r="H324" s="25">
        <f>parameters!$J$10*Table1[[#This Row],[Before Utility]]+parameters!$J$11*Table1[[#This Row],[After Utility]]</f>
        <v>0.1</v>
      </c>
      <c r="I324">
        <f>(Table1[[#This Row],[Num. TID Before]]-parameters!$D$8)/(parameters!$D$9-parameters!$D$8)</f>
        <v>0.1</v>
      </c>
      <c r="J324">
        <f>IF(Table1[[#This Row],[Before Utility (unclipped)]]&gt;1,1, IF(Table1[[#This Row],[Before Utility (unclipped)]]&lt;0,0, Table1[[#This Row],[Before Utility (unclipped)]]))</f>
        <v>0.1</v>
      </c>
      <c r="K324">
        <f>(Table1[[#This Row],[Num. TID After]]-parameters!$D$10)/(parameters!$D$11-parameters!$D$10)</f>
        <v>0.1</v>
      </c>
      <c r="L324">
        <f>IF(Table1[[#This Row],[After Utility (unclipped)]]&gt;1,1, IF(Table1[[#This Row],[After Utility (unclipped)]]&lt;0,0, Table1[[#This Row],[After Utility (unclipped)]]))</f>
        <v>0.1</v>
      </c>
      <c r="M324" s="25">
        <v>0</v>
      </c>
      <c r="N324" s="51">
        <v>0</v>
      </c>
      <c r="O324" s="51">
        <v>0</v>
      </c>
      <c r="P324" s="51">
        <v>0</v>
      </c>
      <c r="Q324" s="51">
        <v>0</v>
      </c>
      <c r="R324" s="52" t="s">
        <v>1320</v>
      </c>
      <c r="S324" s="51">
        <v>7</v>
      </c>
      <c r="T324" s="51" t="s">
        <v>415</v>
      </c>
      <c r="U324" s="51">
        <v>7</v>
      </c>
      <c r="V324" s="25">
        <f>parameters!$J$4*Table1[[#This Row],[Mitigations Utility]] + parameters!$J$5*Table1[[#This Row],[Detections Utility]]</f>
        <v>0.13333333333333333</v>
      </c>
      <c r="W324">
        <f>SUM(Table1[[#This Row],[Num. 800-53 (r5)]],Table1[[#This Row],[Num. CIS Controls]])</f>
        <v>14</v>
      </c>
      <c r="X324">
        <f>(Table1[[#This Row],[Total Mitigations]]-parameters!$D$2)/(parameters!$D$3-parameters!$D$2)</f>
        <v>0.25454545454545452</v>
      </c>
      <c r="Y324">
        <f>IF(Table1[[#This Row],[Mitigations Utility (unclipped)]]&gt;1,1, IF(Table1[[#This Row],[Mitigations Utility (unclipped)]]&lt;0,0, Table1[[#This Row],[Mitigations Utility (unclipped)]]) )</f>
        <v>0.25454545454545452</v>
      </c>
      <c r="Z324">
        <f>SUM(Table1[[#This Row],[Num. CAR]:[Num. Splunk]])</f>
        <v>0</v>
      </c>
      <c r="AA324">
        <f>(Table1[[#This Row],[Total Detections]]-parameters!$D$4)/(parameters!$D$5-parameters!$D$4)</f>
        <v>0</v>
      </c>
      <c r="AB324">
        <f>IF(Table1[[#This Row],[Detections Utility (unclipped)]]&gt;1,1, IF(Table1[[#This Row],[Detections Utility (unclipped)]]&lt;0,0, Table1[[#This Row],[Detections Utility (unclipped)]]) )</f>
        <v>0</v>
      </c>
      <c r="AC324" s="29" t="s">
        <v>206</v>
      </c>
      <c r="AD324" s="25" t="str" cm="1">
        <f t="array" ref="AD324">IF(SUMPRODUCT(--(NOT(ISERR(SEARCH({"Process","Command","Script","WMI","Module","Pipe","Service"},AC324)))))&gt;0,"1","0")</f>
        <v>1</v>
      </c>
      <c r="AE324" s="25">
        <f>IF(AD324="1",'TOP 10 TECHNIQUES'!C$15,0)</f>
        <v>0.19800000000000001</v>
      </c>
      <c r="AF324" s="25" t="str" cm="1">
        <f t="array" ref="AF324">IF(SUMPRODUCT(--(NOT(ISERR(SEARCH({"Network","Firewall"},AC324)))))&gt;0,"1","0")</f>
        <v>0</v>
      </c>
      <c r="AG324" s="25">
        <f>IF(AF324="1",'TOP 10 TECHNIQUES'!C$16,0)</f>
        <v>0</v>
      </c>
      <c r="AH324" s="25" t="str" cm="1">
        <f t="array" ref="AH324">IF(SUMPRODUCT(--(NOT(ISERR(SEARCH({"File","Group","Logon","Schedule","User","Registry","Active","Application"},AC324)))))&gt;0,"1","0")</f>
        <v>0</v>
      </c>
      <c r="AI324" s="25">
        <f>IF(AH324="1",'TOP 10 TECHNIQUES'!C$17,0)</f>
        <v>0</v>
      </c>
      <c r="AJ324" s="25" t="str" cm="1">
        <f t="array" ref="AJ324">IF(SUMPRODUCT(--(NOT(ISERR(SEARCH({"Cloud","Cluster","Container","Image","Instance","Pod","Snapshot","Volume"},AC324)))))&gt;0,"1","0")</f>
        <v>0</v>
      </c>
      <c r="AK324" s="25">
        <f>IF(AJ324="1",'TOP 10 TECHNIQUES'!C$18,0)</f>
        <v>0</v>
      </c>
      <c r="AL324" s="25" t="str" cm="1">
        <f t="array" ref="AL324">IF(SUMPRODUCT(--(NOT(ISERR(SEARCH({"Drive","Firmware","Host","Kernel"},AC324)))))&gt;0,"1","0")</f>
        <v>0</v>
      </c>
      <c r="AM324" s="25">
        <f>IF(AL324="1",'TOP 10 TECHNIQUES'!C$19,0)</f>
        <v>0</v>
      </c>
      <c r="AN324" s="58">
        <v>0</v>
      </c>
      <c r="AO324" s="51">
        <v>0</v>
      </c>
      <c r="AP324" s="25">
        <f>parameters!$J$21*Table1[[#This Row],[TAT Utility]]+parameters!$J$22*Table1[[#This Row],[Count Utility]]</f>
        <v>2.7953333333333327E-2</v>
      </c>
      <c r="AQ324" s="25">
        <f>(Table1[[#This Row],[Total Top Att&amp;ck Score ]]-parameters!$D$19)/(parameters!$D$20-parameters!$D$19)</f>
        <v>9.3177777777777762E-2</v>
      </c>
      <c r="AR324" s="25">
        <f>IF(Table1[[#This Row],[TAT Utility (unclipped)]]&gt;1,1, IF(Table1[[#This Row],[TAT Utility (unclipped)]]&lt;0,0, Table1[[#This Row],[TAT Utility (unclipped)]]) )</f>
        <v>9.3177777777777762E-2</v>
      </c>
      <c r="AS324" s="25">
        <f>(Table1[[#This Row],[Ransomware (Total '# of ATT&amp;CK Observations)]]-parameters!$D$21)/(parameters!$D$22-parameters!$D$21)</f>
        <v>0</v>
      </c>
      <c r="AT324" s="25">
        <f>IF(Table1[[#This Row],[Count Utility (unclipped)]]&gt;1,1, IF(Table1[[#This Row],[Count Utility (unclipped)]]&lt;0,0, Table1[[#This Row],[Count Utility (unclipped)]]) )</f>
        <v>0</v>
      </c>
      <c r="AU3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5" spans="1:47" x14ac:dyDescent="0.2">
      <c r="A325" s="25">
        <f>parameters!$J$21*Table1[[#This Row],[TAT Utility]]+parameters!$J$22*Table1[[#This Row],[Count Utility]]</f>
        <v>2.3333333333333334E-2</v>
      </c>
      <c r="B325" s="25">
        <f t="shared" si="5"/>
        <v>0.23333333333333334</v>
      </c>
      <c r="C325" s="25" t="s">
        <v>1321</v>
      </c>
      <c r="D325" s="25" t="s">
        <v>391</v>
      </c>
      <c r="E325" s="25" t="s">
        <v>1322</v>
      </c>
      <c r="F325" s="51">
        <v>1</v>
      </c>
      <c r="G325" s="51">
        <v>1</v>
      </c>
      <c r="H325" s="25">
        <f>parameters!$J$10*Table1[[#This Row],[Before Utility]]+parameters!$J$11*Table1[[#This Row],[After Utility]]</f>
        <v>0.1</v>
      </c>
      <c r="I325">
        <f>(Table1[[#This Row],[Num. TID Before]]-parameters!$D$8)/(parameters!$D$9-parameters!$D$8)</f>
        <v>0.1</v>
      </c>
      <c r="J325">
        <f>IF(Table1[[#This Row],[Before Utility (unclipped)]]&gt;1,1, IF(Table1[[#This Row],[Before Utility (unclipped)]]&lt;0,0, Table1[[#This Row],[Before Utility (unclipped)]]))</f>
        <v>0.1</v>
      </c>
      <c r="K325">
        <f>(Table1[[#This Row],[Num. TID After]]-parameters!$D$10)/(parameters!$D$11-parameters!$D$10)</f>
        <v>0.1</v>
      </c>
      <c r="L325">
        <f>IF(Table1[[#This Row],[After Utility (unclipped)]]&gt;1,1, IF(Table1[[#This Row],[After Utility (unclipped)]]&lt;0,0, Table1[[#This Row],[After Utility (unclipped)]]))</f>
        <v>0.1</v>
      </c>
      <c r="M325" s="25">
        <v>0</v>
      </c>
      <c r="N325" s="51">
        <v>0</v>
      </c>
      <c r="O325" s="51">
        <v>0</v>
      </c>
      <c r="P325" s="51">
        <v>0</v>
      </c>
      <c r="Q325" s="51">
        <v>0</v>
      </c>
      <c r="R325" s="52" t="s">
        <v>1263</v>
      </c>
      <c r="S325" s="51">
        <v>7</v>
      </c>
      <c r="T325" s="51" t="s">
        <v>1264</v>
      </c>
      <c r="U325" s="51">
        <v>7</v>
      </c>
      <c r="V325" s="25">
        <f>parameters!$J$4*Table1[[#This Row],[Mitigations Utility]] + parameters!$J$5*Table1[[#This Row],[Detections Utility]]</f>
        <v>0.13333333333333333</v>
      </c>
      <c r="W325">
        <f>SUM(Table1[[#This Row],[Num. 800-53 (r5)]],Table1[[#This Row],[Num. CIS Controls]])</f>
        <v>14</v>
      </c>
      <c r="X325">
        <f>(Table1[[#This Row],[Total Mitigations]]-parameters!$D$2)/(parameters!$D$3-parameters!$D$2)</f>
        <v>0.25454545454545452</v>
      </c>
      <c r="Y325">
        <f>IF(Table1[[#This Row],[Mitigations Utility (unclipped)]]&gt;1,1, IF(Table1[[#This Row],[Mitigations Utility (unclipped)]]&lt;0,0, Table1[[#This Row],[Mitigations Utility (unclipped)]]) )</f>
        <v>0.25454545454545452</v>
      </c>
      <c r="Z325">
        <f>SUM(Table1[[#This Row],[Num. CAR]:[Num. Splunk]])</f>
        <v>0</v>
      </c>
      <c r="AA325">
        <f>(Table1[[#This Row],[Total Detections]]-parameters!$D$4)/(parameters!$D$5-parameters!$D$4)</f>
        <v>0</v>
      </c>
      <c r="AB325">
        <f>IF(Table1[[#This Row],[Detections Utility (unclipped)]]&gt;1,1, IF(Table1[[#This Row],[Detections Utility (unclipped)]]&lt;0,0, Table1[[#This Row],[Detections Utility (unclipped)]]) )</f>
        <v>0</v>
      </c>
      <c r="AC325" s="29"/>
      <c r="AD325" s="25" t="str" cm="1">
        <f t="array" ref="AD325">IF(SUMPRODUCT(--(NOT(ISERR(SEARCH({"Process","Command","Script","WMI","Module","Pipe","Service"},AC325)))))&gt;0,"1","0")</f>
        <v>0</v>
      </c>
      <c r="AE325" s="25">
        <f>IF(AD325="1",'TOP 10 TECHNIQUES'!C$15,0)</f>
        <v>0</v>
      </c>
      <c r="AF325" s="25" t="str" cm="1">
        <f t="array" ref="AF325">IF(SUMPRODUCT(--(NOT(ISERR(SEARCH({"Network","Firewall"},AC325)))))&gt;0,"1","0")</f>
        <v>0</v>
      </c>
      <c r="AG325" s="25">
        <f>IF(AF325="1",'TOP 10 TECHNIQUES'!C$16,0)</f>
        <v>0</v>
      </c>
      <c r="AH325" s="25" t="str" cm="1">
        <f t="array" ref="AH325">IF(SUMPRODUCT(--(NOT(ISERR(SEARCH({"File","Group","Logon","Schedule","User","Registry","Active","Application"},AC325)))))&gt;0,"1","0")</f>
        <v>0</v>
      </c>
      <c r="AI325" s="25">
        <f>IF(AH325="1",'TOP 10 TECHNIQUES'!C$17,0)</f>
        <v>0</v>
      </c>
      <c r="AJ325" s="25" t="str" cm="1">
        <f t="array" ref="AJ325">IF(SUMPRODUCT(--(NOT(ISERR(SEARCH({"Cloud","Cluster","Container","Image","Instance","Pod","Snapshot","Volume"},AC325)))))&gt;0,"1","0")</f>
        <v>0</v>
      </c>
      <c r="AK325" s="25">
        <f>IF(AJ325="1",'TOP 10 TECHNIQUES'!C$18,0)</f>
        <v>0</v>
      </c>
      <c r="AL325" s="25" t="str" cm="1">
        <f t="array" ref="AL325">IF(SUMPRODUCT(--(NOT(ISERR(SEARCH({"Drive","Firmware","Host","Kernel"},AC325)))))&gt;0,"1","0")</f>
        <v>0</v>
      </c>
      <c r="AM325" s="25">
        <f>IF(AL325="1",'TOP 10 TECHNIQUES'!C$19,0)</f>
        <v>0</v>
      </c>
      <c r="AN325" s="52">
        <v>0</v>
      </c>
      <c r="AO325" s="51">
        <v>0</v>
      </c>
      <c r="AP325" s="25">
        <f>parameters!$J$21*Table1[[#This Row],[TAT Utility]]+parameters!$J$22*Table1[[#This Row],[Count Utility]]</f>
        <v>2.3333333333333334E-2</v>
      </c>
      <c r="AQ325" s="25">
        <f>(Table1[[#This Row],[Total Top Att&amp;ck Score ]]-parameters!$D$19)/(parameters!$D$20-parameters!$D$19)</f>
        <v>7.7777777777777779E-2</v>
      </c>
      <c r="AR325" s="25">
        <f>IF(Table1[[#This Row],[TAT Utility (unclipped)]]&gt;1,1, IF(Table1[[#This Row],[TAT Utility (unclipped)]]&lt;0,0, Table1[[#This Row],[TAT Utility (unclipped)]]) )</f>
        <v>7.7777777777777779E-2</v>
      </c>
      <c r="AS325" s="25">
        <f>(Table1[[#This Row],[Ransomware (Total '# of ATT&amp;CK Observations)]]-parameters!$D$21)/(parameters!$D$22-parameters!$D$21)</f>
        <v>0</v>
      </c>
      <c r="AT325" s="25">
        <f>IF(Table1[[#This Row],[Count Utility (unclipped)]]&gt;1,1, IF(Table1[[#This Row],[Count Utility (unclipped)]]&lt;0,0, Table1[[#This Row],[Count Utility (unclipped)]]) )</f>
        <v>0</v>
      </c>
      <c r="AU3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6" spans="1:47" ht="32" x14ac:dyDescent="0.2">
      <c r="A326" s="25">
        <f>parameters!$J$21*Table1[[#This Row],[TAT Utility]]+parameters!$J$22*Table1[[#This Row],[Count Utility]]</f>
        <v>0.11833333333333335</v>
      </c>
      <c r="B326" s="25">
        <f t="shared" si="5"/>
        <v>0.18333333333333335</v>
      </c>
      <c r="C326" s="25" t="s">
        <v>1323</v>
      </c>
      <c r="D326" s="25" t="s">
        <v>1324</v>
      </c>
      <c r="E326" s="25" t="s">
        <v>586</v>
      </c>
      <c r="F326" s="51">
        <v>0</v>
      </c>
      <c r="G326" s="51">
        <v>1</v>
      </c>
      <c r="H326" s="25">
        <f>parameters!$J$10*Table1[[#This Row],[Before Utility]]+parameters!$J$11*Table1[[#This Row],[After Utility]]</f>
        <v>0.05</v>
      </c>
      <c r="I326">
        <f>(Table1[[#This Row],[Num. TID Before]]-parameters!$D$8)/(parameters!$D$9-parameters!$D$8)</f>
        <v>0</v>
      </c>
      <c r="J326">
        <f>IF(Table1[[#This Row],[Before Utility (unclipped)]]&gt;1,1, IF(Table1[[#This Row],[Before Utility (unclipped)]]&lt;0,0, Table1[[#This Row],[Before Utility (unclipped)]]))</f>
        <v>0</v>
      </c>
      <c r="K326">
        <f>(Table1[[#This Row],[Num. TID After]]-parameters!$D$10)/(parameters!$D$11-parameters!$D$10)</f>
        <v>0.1</v>
      </c>
      <c r="L326">
        <f>IF(Table1[[#This Row],[After Utility (unclipped)]]&gt;1,1, IF(Table1[[#This Row],[After Utility (unclipped)]]&lt;0,0, Table1[[#This Row],[After Utility (unclipped)]]))</f>
        <v>0.1</v>
      </c>
      <c r="M326" s="25">
        <v>0</v>
      </c>
      <c r="N326" s="51">
        <v>0</v>
      </c>
      <c r="O326" s="51">
        <v>0</v>
      </c>
      <c r="P326" s="51">
        <v>0</v>
      </c>
      <c r="Q326" s="51">
        <v>0</v>
      </c>
      <c r="R326" s="52" t="s">
        <v>1325</v>
      </c>
      <c r="S326" s="51">
        <v>3</v>
      </c>
      <c r="T326" s="52" t="s">
        <v>1035</v>
      </c>
      <c r="U326" s="51">
        <v>11</v>
      </c>
      <c r="V326" s="25">
        <f>parameters!$J$4*Table1[[#This Row],[Mitigations Utility]] + parameters!$J$5*Table1[[#This Row],[Detections Utility]]</f>
        <v>0.13333333333333333</v>
      </c>
      <c r="W326">
        <f>SUM(Table1[[#This Row],[Num. 800-53 (r5)]],Table1[[#This Row],[Num. CIS Controls]])</f>
        <v>14</v>
      </c>
      <c r="X326">
        <f>(Table1[[#This Row],[Total Mitigations]]-parameters!$D$2)/(parameters!$D$3-parameters!$D$2)</f>
        <v>0.25454545454545452</v>
      </c>
      <c r="Y326">
        <f>IF(Table1[[#This Row],[Mitigations Utility (unclipped)]]&gt;1,1, IF(Table1[[#This Row],[Mitigations Utility (unclipped)]]&lt;0,0, Table1[[#This Row],[Mitigations Utility (unclipped)]]) )</f>
        <v>0.25454545454545452</v>
      </c>
      <c r="Z326">
        <f>SUM(Table1[[#This Row],[Num. CAR]:[Num. Splunk]])</f>
        <v>0</v>
      </c>
      <c r="AA326">
        <f>(Table1[[#This Row],[Total Detections]]-parameters!$D$4)/(parameters!$D$5-parameters!$D$4)</f>
        <v>0</v>
      </c>
      <c r="AB326">
        <f>IF(Table1[[#This Row],[Detections Utility (unclipped)]]&gt;1,1, IF(Table1[[#This Row],[Detections Utility (unclipped)]]&lt;0,0, Table1[[#This Row],[Detections Utility (unclipped)]]) )</f>
        <v>0</v>
      </c>
      <c r="AC326" s="29" t="s">
        <v>1326</v>
      </c>
      <c r="AD326" s="25" t="str" cm="1">
        <f t="array" ref="AD326">IF(SUMPRODUCT(--(NOT(ISERR(SEARCH({"Process","Command","Script","WMI","Module","Pipe","Service"},AC326)))))&gt;0,"1","0")</f>
        <v>0</v>
      </c>
      <c r="AE326" s="25">
        <f>IF(AD326="1",'TOP 10 TECHNIQUES'!C$15,0)</f>
        <v>0</v>
      </c>
      <c r="AF326" s="25" t="str" cm="1">
        <f t="array" ref="AF326">IF(SUMPRODUCT(--(NOT(ISERR(SEARCH({"Network","Firewall"},AC326)))))&gt;0,"1","0")</f>
        <v>1</v>
      </c>
      <c r="AG326" s="25">
        <f>IF(AF326="1",'TOP 10 TECHNIQUES'!C$16,0)</f>
        <v>0</v>
      </c>
      <c r="AH326" s="25" t="str" cm="1">
        <f t="array" ref="AH326">IF(SUMPRODUCT(--(NOT(ISERR(SEARCH({"File","Group","Logon","Schedule","User","Registry","Active","Application"},AC326)))))&gt;0,"1","0")</f>
        <v>0</v>
      </c>
      <c r="AI326" s="25">
        <f>IF(AH326="1",'TOP 10 TECHNIQUES'!C$17,0)</f>
        <v>0</v>
      </c>
      <c r="AJ326" s="25" t="str" cm="1">
        <f t="array" ref="AJ326">IF(SUMPRODUCT(--(NOT(ISERR(SEARCH({"Cloud","Cluster","Container","Image","Instance","Pod","Snapshot","Volume"},AC326)))))&gt;0,"1","0")</f>
        <v>0</v>
      </c>
      <c r="AK326" s="25">
        <f>IF(AJ326="1",'TOP 10 TECHNIQUES'!C$18,0)</f>
        <v>0</v>
      </c>
      <c r="AL326" s="25" t="str" cm="1">
        <f t="array" ref="AL326">IF(SUMPRODUCT(--(NOT(ISERR(SEARCH({"Drive","Firmware","Host","Kernel"},AC326)))))&gt;0,"1","0")</f>
        <v>0</v>
      </c>
      <c r="AM326" s="25">
        <f>IF(AL326="1",'TOP 10 TECHNIQUES'!C$19,0)</f>
        <v>0</v>
      </c>
      <c r="AN326" s="60">
        <v>3</v>
      </c>
      <c r="AO326" s="51">
        <v>1</v>
      </c>
      <c r="AP326" s="25">
        <f>parameters!$J$21*Table1[[#This Row],[TAT Utility]]+parameters!$J$22*Table1[[#This Row],[Count Utility]]</f>
        <v>0.11833333333333335</v>
      </c>
      <c r="AQ326" s="25">
        <f>(Table1[[#This Row],[Total Top Att&amp;ck Score ]]-parameters!$D$19)/(parameters!$D$20-parameters!$D$19)</f>
        <v>6.1111111111111116E-2</v>
      </c>
      <c r="AR326" s="25">
        <f>IF(Table1[[#This Row],[TAT Utility (unclipped)]]&gt;1,1, IF(Table1[[#This Row],[TAT Utility (unclipped)]]&lt;0,0, Table1[[#This Row],[TAT Utility (unclipped)]]) )</f>
        <v>6.1111111111111116E-2</v>
      </c>
      <c r="AS326" s="25">
        <f>(Table1[[#This Row],[Ransomware (Total '# of ATT&amp;CK Observations)]]-parameters!$D$21)/(parameters!$D$22-parameters!$D$21)</f>
        <v>0.14285714285714285</v>
      </c>
      <c r="AT326" s="25">
        <f>IF(Table1[[#This Row],[Count Utility (unclipped)]]&gt;1,1, IF(Table1[[#This Row],[Count Utility (unclipped)]]&lt;0,0, Table1[[#This Row],[Count Utility (unclipped)]]) )</f>
        <v>0.14285714285714285</v>
      </c>
      <c r="AU3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7" spans="1:47" ht="32" x14ac:dyDescent="0.2">
      <c r="A327" s="25">
        <f>parameters!$J$21*Table1[[#This Row],[TAT Utility]]+parameters!$J$22*Table1[[#This Row],[Count Utility]]</f>
        <v>8.4999999999999992E-2</v>
      </c>
      <c r="B327" s="25">
        <f t="shared" si="5"/>
        <v>0.18333333333333335</v>
      </c>
      <c r="C327" s="25" t="s">
        <v>1327</v>
      </c>
      <c r="D327" s="25" t="s">
        <v>1324</v>
      </c>
      <c r="E327" s="25" t="s">
        <v>89</v>
      </c>
      <c r="F327" s="51">
        <v>0</v>
      </c>
      <c r="G327" s="51">
        <v>1</v>
      </c>
      <c r="H327" s="35">
        <f>parameters!$J$10*Table1[[#This Row],[Before Utility]]+parameters!$J$11*Table1[[#This Row],[After Utility]]</f>
        <v>0.05</v>
      </c>
      <c r="I327">
        <f>(Table1[[#This Row],[Num. TID Before]]-parameters!$D$8)/(parameters!$D$9-parameters!$D$8)</f>
        <v>0</v>
      </c>
      <c r="J327">
        <f>IF(Table1[[#This Row],[Before Utility (unclipped)]]&gt;1,1, IF(Table1[[#This Row],[Before Utility (unclipped)]]&lt;0,0, Table1[[#This Row],[Before Utility (unclipped)]]))</f>
        <v>0</v>
      </c>
      <c r="K327">
        <f>(Table1[[#This Row],[Num. TID After]]-parameters!$D$10)/(parameters!$D$11-parameters!$D$10)</f>
        <v>0.1</v>
      </c>
      <c r="L327">
        <f>IF(Table1[[#This Row],[After Utility (unclipped)]]&gt;1,1, IF(Table1[[#This Row],[After Utility (unclipped)]]&lt;0,0, Table1[[#This Row],[After Utility (unclipped)]]))</f>
        <v>0.1</v>
      </c>
      <c r="M327" s="25">
        <v>0</v>
      </c>
      <c r="N327" s="51">
        <v>0</v>
      </c>
      <c r="O327" s="51">
        <v>0</v>
      </c>
      <c r="P327" s="51">
        <v>0</v>
      </c>
      <c r="Q327" s="51">
        <v>0</v>
      </c>
      <c r="R327" s="52" t="s">
        <v>1325</v>
      </c>
      <c r="S327" s="51">
        <v>3</v>
      </c>
      <c r="T327" s="52" t="s">
        <v>1035</v>
      </c>
      <c r="U327" s="51">
        <v>11</v>
      </c>
      <c r="V327" s="25">
        <f>parameters!$J$4*Table1[[#This Row],[Mitigations Utility]] + parameters!$J$5*Table1[[#This Row],[Detections Utility]]</f>
        <v>0.13333333333333333</v>
      </c>
      <c r="W327">
        <f>SUM(Table1[[#This Row],[Num. 800-53 (r5)]],Table1[[#This Row],[Num. CIS Controls]])</f>
        <v>14</v>
      </c>
      <c r="X327">
        <f>(Table1[[#This Row],[Total Mitigations]]-parameters!$D$2)/(parameters!$D$3-parameters!$D$2)</f>
        <v>0.25454545454545452</v>
      </c>
      <c r="Y327">
        <f>IF(Table1[[#This Row],[Mitigations Utility (unclipped)]]&gt;1,1, IF(Table1[[#This Row],[Mitigations Utility (unclipped)]]&lt;0,0, Table1[[#This Row],[Mitigations Utility (unclipped)]]) )</f>
        <v>0.25454545454545452</v>
      </c>
      <c r="Z327">
        <f>SUM(Table1[[#This Row],[Num. CAR]:[Num. Splunk]])</f>
        <v>0</v>
      </c>
      <c r="AA327">
        <f>(Table1[[#This Row],[Total Detections]]-parameters!$D$4)/(parameters!$D$5-parameters!$D$4)</f>
        <v>0</v>
      </c>
      <c r="AB327">
        <f>IF(Table1[[#This Row],[Detections Utility (unclipped)]]&gt;1,1, IF(Table1[[#This Row],[Detections Utility (unclipped)]]&lt;0,0, Table1[[#This Row],[Detections Utility (unclipped)]]) )</f>
        <v>0</v>
      </c>
      <c r="AC327" s="29" t="s">
        <v>1326</v>
      </c>
      <c r="AD327" s="25" t="str" cm="1">
        <f t="array" ref="AD327">IF(SUMPRODUCT(--(NOT(ISERR(SEARCH({"Process","Command","Script","WMI","Module","Pipe","Service"},AC327)))))&gt;0,"1","0")</f>
        <v>0</v>
      </c>
      <c r="AE327" s="25">
        <f>IF(AD327="1",'TOP 10 TECHNIQUES'!C$15,0)</f>
        <v>0</v>
      </c>
      <c r="AF327" s="25" t="str" cm="1">
        <f t="array" ref="AF327">IF(SUMPRODUCT(--(NOT(ISERR(SEARCH({"Network","Firewall"},AC327)))))&gt;0,"1","0")</f>
        <v>1</v>
      </c>
      <c r="AG327" s="25">
        <f>IF(AF327="1",'TOP 10 TECHNIQUES'!C$16,0)</f>
        <v>0</v>
      </c>
      <c r="AH327" s="25" t="str" cm="1">
        <f t="array" ref="AH327">IF(SUMPRODUCT(--(NOT(ISERR(SEARCH({"File","Group","Logon","Schedule","User","Registry","Active","Application"},AC327)))))&gt;0,"1","0")</f>
        <v>0</v>
      </c>
      <c r="AI327" s="25">
        <f>IF(AH327="1",'TOP 10 TECHNIQUES'!C$17,0)</f>
        <v>0</v>
      </c>
      <c r="AJ327" s="25" t="str" cm="1">
        <f t="array" ref="AJ327">IF(SUMPRODUCT(--(NOT(ISERR(SEARCH({"Cloud","Cluster","Container","Image","Instance","Pod","Snapshot","Volume"},AC327)))))&gt;0,"1","0")</f>
        <v>0</v>
      </c>
      <c r="AK327" s="25">
        <f>IF(AJ327="1",'TOP 10 TECHNIQUES'!C$18,0)</f>
        <v>0</v>
      </c>
      <c r="AL327" s="25" t="str" cm="1">
        <f t="array" ref="AL327">IF(SUMPRODUCT(--(NOT(ISERR(SEARCH({"Drive","Firmware","Host","Kernel"},AC327)))))&gt;0,"1","0")</f>
        <v>0</v>
      </c>
      <c r="AM327" s="25">
        <f>IF(AL327="1",'TOP 10 TECHNIQUES'!C$19,0)</f>
        <v>0</v>
      </c>
      <c r="AN327" s="60">
        <v>2</v>
      </c>
      <c r="AO327" s="51">
        <v>1</v>
      </c>
      <c r="AP327" s="25">
        <f>parameters!$J$21*Table1[[#This Row],[TAT Utility]]+parameters!$J$22*Table1[[#This Row],[Count Utility]]</f>
        <v>8.4999999999999992E-2</v>
      </c>
      <c r="AQ327" s="25">
        <f>(Table1[[#This Row],[Total Top Att&amp;ck Score ]]-parameters!$D$19)/(parameters!$D$20-parameters!$D$19)</f>
        <v>6.1111111111111116E-2</v>
      </c>
      <c r="AR327" s="25">
        <f>IF(Table1[[#This Row],[TAT Utility (unclipped)]]&gt;1,1, IF(Table1[[#This Row],[TAT Utility (unclipped)]]&lt;0,0, Table1[[#This Row],[TAT Utility (unclipped)]]) )</f>
        <v>6.1111111111111116E-2</v>
      </c>
      <c r="AS327" s="25">
        <f>(Table1[[#This Row],[Ransomware (Total '# of ATT&amp;CK Observations)]]-parameters!$D$21)/(parameters!$D$22-parameters!$D$21)</f>
        <v>9.5238095238095233E-2</v>
      </c>
      <c r="AT327" s="25">
        <f>IF(Table1[[#This Row],[Count Utility (unclipped)]]&gt;1,1, IF(Table1[[#This Row],[Count Utility (unclipped)]]&lt;0,0, Table1[[#This Row],[Count Utility (unclipped)]]) )</f>
        <v>9.5238095238095233E-2</v>
      </c>
      <c r="AU3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8" spans="1:47" ht="32" x14ac:dyDescent="0.2">
      <c r="A328" s="25">
        <f>parameters!$J$21*Table1[[#This Row],[TAT Utility]]+parameters!$J$22*Table1[[#This Row],[Count Utility]]</f>
        <v>0.26373333333333332</v>
      </c>
      <c r="B328" s="25">
        <f t="shared" si="5"/>
        <v>0.30400000000000005</v>
      </c>
      <c r="C328" s="25" t="s">
        <v>1328</v>
      </c>
      <c r="D328" s="25" t="s">
        <v>202</v>
      </c>
      <c r="E328" s="25" t="s">
        <v>1329</v>
      </c>
      <c r="F328" s="51">
        <v>1</v>
      </c>
      <c r="G328" s="51">
        <v>1</v>
      </c>
      <c r="H328" s="25">
        <f>parameters!$J$10*Table1[[#This Row],[Before Utility]]+parameters!$J$11*Table1[[#This Row],[After Utility]]</f>
        <v>0.1</v>
      </c>
      <c r="I328">
        <f>(Table1[[#This Row],[Num. TID Before]]-parameters!$D$8)/(parameters!$D$9-parameters!$D$8)</f>
        <v>0.1</v>
      </c>
      <c r="J328">
        <f>IF(Table1[[#This Row],[Before Utility (unclipped)]]&gt;1,1, IF(Table1[[#This Row],[Before Utility (unclipped)]]&lt;0,0, Table1[[#This Row],[Before Utility (unclipped)]]))</f>
        <v>0.1</v>
      </c>
      <c r="K328">
        <f>(Table1[[#This Row],[Num. TID After]]-parameters!$D$10)/(parameters!$D$11-parameters!$D$10)</f>
        <v>0.1</v>
      </c>
      <c r="L328">
        <f>IF(Table1[[#This Row],[After Utility (unclipped)]]&gt;1,1, IF(Table1[[#This Row],[After Utility (unclipped)]]&lt;0,0, Table1[[#This Row],[After Utility (unclipped)]]))</f>
        <v>0.1</v>
      </c>
      <c r="M328" s="25">
        <v>0</v>
      </c>
      <c r="N328" s="51">
        <v>3</v>
      </c>
      <c r="O328" s="51">
        <v>13</v>
      </c>
      <c r="P328" s="51">
        <v>9</v>
      </c>
      <c r="Q328" s="51">
        <v>2</v>
      </c>
      <c r="R328" s="51"/>
      <c r="S328" s="51">
        <v>0</v>
      </c>
      <c r="T328" s="51"/>
      <c r="U328" s="51">
        <v>0</v>
      </c>
      <c r="V328" s="25">
        <f>parameters!$J$4*Table1[[#This Row],[Mitigations Utility]] + parameters!$J$5*Table1[[#This Row],[Detections Utility]]</f>
        <v>0.12857142857142859</v>
      </c>
      <c r="W328">
        <f>SUM(Table1[[#This Row],[Num. 800-53 (r5)]],Table1[[#This Row],[Num. CIS Controls]])</f>
        <v>0</v>
      </c>
      <c r="X328">
        <f>(Table1[[#This Row],[Total Mitigations]]-parameters!$D$2)/(parameters!$D$3-parameters!$D$2)</f>
        <v>0</v>
      </c>
      <c r="Y328">
        <f>IF(Table1[[#This Row],[Mitigations Utility (unclipped)]]&gt;1,1, IF(Table1[[#This Row],[Mitigations Utility (unclipped)]]&lt;0,0, Table1[[#This Row],[Mitigations Utility (unclipped)]]) )</f>
        <v>0</v>
      </c>
      <c r="Z328">
        <f>SUM(Table1[[#This Row],[Num. CAR]:[Num. Splunk]])</f>
        <v>27</v>
      </c>
      <c r="AA328">
        <f>(Table1[[#This Row],[Total Detections]]-parameters!$D$4)/(parameters!$D$5-parameters!$D$4)</f>
        <v>0.27</v>
      </c>
      <c r="AB328">
        <f>IF(Table1[[#This Row],[Detections Utility (unclipped)]]&gt;1,1, IF(Table1[[#This Row],[Detections Utility (unclipped)]]&lt;0,0, Table1[[#This Row],[Detections Utility (unclipped)]]) )</f>
        <v>0.27</v>
      </c>
      <c r="AC328" s="29" t="s">
        <v>368</v>
      </c>
      <c r="AD328" s="25" t="str" cm="1">
        <f t="array" ref="AD328">IF(SUMPRODUCT(--(NOT(ISERR(SEARCH({"Process","Command","Script","WMI","Module","Pipe","Service"},AC328)))))&gt;0,"1","0")</f>
        <v>1</v>
      </c>
      <c r="AE328" s="25">
        <f>IF(AD328="1",'TOP 10 TECHNIQUES'!C$15,0)</f>
        <v>0.19800000000000001</v>
      </c>
      <c r="AF328" s="25" t="str" cm="1">
        <f t="array" ref="AF328">IF(SUMPRODUCT(--(NOT(ISERR(SEARCH({"Network","Firewall"},AC328)))))&gt;0,"1","0")</f>
        <v>0</v>
      </c>
      <c r="AG328" s="25">
        <f>IF(AF328="1",'TOP 10 TECHNIQUES'!C$16,0)</f>
        <v>0</v>
      </c>
      <c r="AH328" s="25" t="str" cm="1">
        <f t="array" ref="AH328">IF(SUMPRODUCT(--(NOT(ISERR(SEARCH({"File","Group","Logon","Schedule","User","Registry","Active","Application"},AC328)))))&gt;0,"1","0")</f>
        <v>1</v>
      </c>
      <c r="AI328" s="25">
        <f>IF(AH328="1",'TOP 10 TECHNIQUES'!C$17,0)</f>
        <v>0.13200000000000001</v>
      </c>
      <c r="AJ328" s="25" t="str" cm="1">
        <f t="array" ref="AJ328">IF(SUMPRODUCT(--(NOT(ISERR(SEARCH({"Cloud","Cluster","Container","Image","Instance","Pod","Snapshot","Volume"},AC328)))))&gt;0,"1","0")</f>
        <v>0</v>
      </c>
      <c r="AK328" s="25">
        <f>IF(AJ328="1",'TOP 10 TECHNIQUES'!C$18,0)</f>
        <v>0</v>
      </c>
      <c r="AL328" s="25" t="str" cm="1">
        <f t="array" ref="AL328">IF(SUMPRODUCT(--(NOT(ISERR(SEARCH({"Drive","Firmware","Host","Kernel"},AC328)))))&gt;0,"1","0")</f>
        <v>0</v>
      </c>
      <c r="AM328" s="25">
        <f>IF(AL328="1",'TOP 10 TECHNIQUES'!C$19,0)</f>
        <v>0</v>
      </c>
      <c r="AN328" s="60">
        <v>7</v>
      </c>
      <c r="AO328" s="51">
        <v>1</v>
      </c>
      <c r="AP328" s="25">
        <f>parameters!$J$21*Table1[[#This Row],[TAT Utility]]+parameters!$J$22*Table1[[#This Row],[Count Utility]]</f>
        <v>0.26373333333333332</v>
      </c>
      <c r="AQ328" s="25">
        <f>(Table1[[#This Row],[Total Top Att&amp;ck Score ]]-parameters!$D$19)/(parameters!$D$20-parameters!$D$19)</f>
        <v>0.10133333333333334</v>
      </c>
      <c r="AR328" s="25">
        <f>IF(Table1[[#This Row],[TAT Utility (unclipped)]]&gt;1,1, IF(Table1[[#This Row],[TAT Utility (unclipped)]]&lt;0,0, Table1[[#This Row],[TAT Utility (unclipped)]]) )</f>
        <v>0.10133333333333334</v>
      </c>
      <c r="AS328" s="25">
        <f>(Table1[[#This Row],[Ransomware (Total '# of ATT&amp;CK Observations)]]-parameters!$D$21)/(parameters!$D$22-parameters!$D$21)</f>
        <v>0.33333333333333331</v>
      </c>
      <c r="AT328" s="25">
        <f>IF(Table1[[#This Row],[Count Utility (unclipped)]]&gt;1,1, IF(Table1[[#This Row],[Count Utility (unclipped)]]&lt;0,0, Table1[[#This Row],[Count Utility (unclipped)]]) )</f>
        <v>0.33333333333333331</v>
      </c>
      <c r="AU3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9" spans="1:47" x14ac:dyDescent="0.2">
      <c r="A329" s="25">
        <f>parameters!$J$21*Table1[[#This Row],[TAT Utility]]+parameters!$J$22*Table1[[#This Row],[Count Utility]]</f>
        <v>5.9207619047619051E-2</v>
      </c>
      <c r="B329" s="25">
        <f t="shared" si="5"/>
        <v>0.25874285714285722</v>
      </c>
      <c r="C329" s="25" t="s">
        <v>1330</v>
      </c>
      <c r="D329" s="25" t="s">
        <v>309</v>
      </c>
      <c r="E329" s="25" t="s">
        <v>1331</v>
      </c>
      <c r="F329" s="51">
        <v>1</v>
      </c>
      <c r="G329" s="51">
        <v>1</v>
      </c>
      <c r="H329" s="25">
        <f>parameters!$J$10*Table1[[#This Row],[Before Utility]]+parameters!$J$11*Table1[[#This Row],[After Utility]]</f>
        <v>0.1</v>
      </c>
      <c r="I329">
        <f>(Table1[[#This Row],[Num. TID Before]]-parameters!$D$8)/(parameters!$D$9-parameters!$D$8)</f>
        <v>0.1</v>
      </c>
      <c r="J329">
        <f>IF(Table1[[#This Row],[Before Utility (unclipped)]]&gt;1,1, IF(Table1[[#This Row],[Before Utility (unclipped)]]&lt;0,0, Table1[[#This Row],[Before Utility (unclipped)]]))</f>
        <v>0.1</v>
      </c>
      <c r="K329">
        <f>(Table1[[#This Row],[Num. TID After]]-parameters!$D$10)/(parameters!$D$11-parameters!$D$10)</f>
        <v>0.1</v>
      </c>
      <c r="L329">
        <f>IF(Table1[[#This Row],[After Utility (unclipped)]]&gt;1,1, IF(Table1[[#This Row],[After Utility (unclipped)]]&lt;0,0, Table1[[#This Row],[After Utility (unclipped)]]))</f>
        <v>0.1</v>
      </c>
      <c r="M329" s="25">
        <v>0</v>
      </c>
      <c r="N329" s="51">
        <v>3</v>
      </c>
      <c r="O329" s="51">
        <v>5</v>
      </c>
      <c r="P329" s="51">
        <v>1</v>
      </c>
      <c r="Q329" s="51">
        <v>18</v>
      </c>
      <c r="R329" s="51"/>
      <c r="S329" s="51">
        <v>0</v>
      </c>
      <c r="T329" s="51"/>
      <c r="U329" s="51">
        <v>0</v>
      </c>
      <c r="V329" s="25">
        <f>parameters!$J$4*Table1[[#This Row],[Mitigations Utility]] + parameters!$J$5*Table1[[#This Row],[Detections Utility]]</f>
        <v>0.12857142857142859</v>
      </c>
      <c r="W329">
        <f>SUM(Table1[[#This Row],[Num. 800-53 (r5)]],Table1[[#This Row],[Num. CIS Controls]])</f>
        <v>0</v>
      </c>
      <c r="X329">
        <f>(Table1[[#This Row],[Total Mitigations]]-parameters!$D$2)/(parameters!$D$3-parameters!$D$2)</f>
        <v>0</v>
      </c>
      <c r="Y329">
        <f>IF(Table1[[#This Row],[Mitigations Utility (unclipped)]]&gt;1,1, IF(Table1[[#This Row],[Mitigations Utility (unclipped)]]&lt;0,0, Table1[[#This Row],[Mitigations Utility (unclipped)]]) )</f>
        <v>0</v>
      </c>
      <c r="Z329">
        <f>SUM(Table1[[#This Row],[Num. CAR]:[Num. Splunk]])</f>
        <v>27</v>
      </c>
      <c r="AA329">
        <f>(Table1[[#This Row],[Total Detections]]-parameters!$D$4)/(parameters!$D$5-parameters!$D$4)</f>
        <v>0.27</v>
      </c>
      <c r="AB329">
        <f>IF(Table1[[#This Row],[Detections Utility (unclipped)]]&gt;1,1, IF(Table1[[#This Row],[Detections Utility (unclipped)]]&lt;0,0, Table1[[#This Row],[Detections Utility (unclipped)]]) )</f>
        <v>0.27</v>
      </c>
      <c r="AC329" s="29" t="s">
        <v>1332</v>
      </c>
      <c r="AD329" s="25" t="str" cm="1">
        <f t="array" ref="AD329">IF(SUMPRODUCT(--(NOT(ISERR(SEARCH({"Process","Command","Script","WMI","Module","Pipe","Service"},AC329)))))&gt;0,"1","0")</f>
        <v>0</v>
      </c>
      <c r="AE329" s="25">
        <f>IF(AD329="1",'TOP 10 TECHNIQUES'!C$15,0)</f>
        <v>0</v>
      </c>
      <c r="AF329" s="25" t="str" cm="1">
        <f t="array" ref="AF329">IF(SUMPRODUCT(--(NOT(ISERR(SEARCH({"Network","Firewall"},AC329)))))&gt;0,"1","0")</f>
        <v>0</v>
      </c>
      <c r="AG329" s="25">
        <f>IF(AF329="1",'TOP 10 TECHNIQUES'!C$16,0)</f>
        <v>0</v>
      </c>
      <c r="AH329" s="25" t="str" cm="1">
        <f t="array" ref="AH329">IF(SUMPRODUCT(--(NOT(ISERR(SEARCH({"File","Group","Logon","Schedule","User","Registry","Active","Application"},AC329)))))&gt;0,"1","0")</f>
        <v>1</v>
      </c>
      <c r="AI329" s="25">
        <f>IF(AH329="1",'TOP 10 TECHNIQUES'!C$17,0)</f>
        <v>0.13200000000000001</v>
      </c>
      <c r="AJ329" s="25" t="str" cm="1">
        <f t="array" ref="AJ329">IF(SUMPRODUCT(--(NOT(ISERR(SEARCH({"Cloud","Cluster","Container","Image","Instance","Pod","Snapshot","Volume"},AC329)))))&gt;0,"1","0")</f>
        <v>0</v>
      </c>
      <c r="AK329" s="25">
        <f>IF(AJ329="1",'TOP 10 TECHNIQUES'!C$18,0)</f>
        <v>0</v>
      </c>
      <c r="AL329" s="25" t="str" cm="1">
        <f t="array" ref="AL329">IF(SUMPRODUCT(--(NOT(ISERR(SEARCH({"Drive","Firmware","Host","Kernel"},AC329)))))&gt;0,"1","0")</f>
        <v>0</v>
      </c>
      <c r="AM329" s="25">
        <f>IF(AL329="1",'TOP 10 TECHNIQUES'!C$19,0)</f>
        <v>0</v>
      </c>
      <c r="AN329" s="52">
        <v>1</v>
      </c>
      <c r="AO329" s="51">
        <v>0</v>
      </c>
      <c r="AP329" s="25">
        <f>parameters!$J$21*Table1[[#This Row],[TAT Utility]]+parameters!$J$22*Table1[[#This Row],[Count Utility]]</f>
        <v>5.9207619047619051E-2</v>
      </c>
      <c r="AQ329" s="25">
        <f>(Table1[[#This Row],[Total Top Att&amp;ck Score ]]-parameters!$D$19)/(parameters!$D$20-parameters!$D$19)</f>
        <v>8.6247619047619073E-2</v>
      </c>
      <c r="AR329" s="25">
        <f>IF(Table1[[#This Row],[TAT Utility (unclipped)]]&gt;1,1, IF(Table1[[#This Row],[TAT Utility (unclipped)]]&lt;0,0, Table1[[#This Row],[TAT Utility (unclipped)]]) )</f>
        <v>8.6247619047619073E-2</v>
      </c>
      <c r="AS329" s="25">
        <f>(Table1[[#This Row],[Ransomware (Total '# of ATT&amp;CK Observations)]]-parameters!$D$21)/(parameters!$D$22-parameters!$D$21)</f>
        <v>4.7619047619047616E-2</v>
      </c>
      <c r="AT329" s="25">
        <f>IF(Table1[[#This Row],[Count Utility (unclipped)]]&gt;1,1, IF(Table1[[#This Row],[Count Utility (unclipped)]]&lt;0,0, Table1[[#This Row],[Count Utility (unclipped)]]) )</f>
        <v>4.7619047619047616E-2</v>
      </c>
      <c r="AU3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0" spans="1:47" ht="48" x14ac:dyDescent="0.2">
      <c r="A330" s="25">
        <f>parameters!$J$21*Table1[[#This Row],[TAT Utility]]+parameters!$J$22*Table1[[#This Row],[Count Utility]]</f>
        <v>3.0400000000000003E-2</v>
      </c>
      <c r="B330" s="25">
        <f t="shared" si="5"/>
        <v>0.30400000000000005</v>
      </c>
      <c r="C330" s="25" t="s">
        <v>1333</v>
      </c>
      <c r="D330" s="25" t="s">
        <v>391</v>
      </c>
      <c r="E330" s="25" t="s">
        <v>1334</v>
      </c>
      <c r="F330" s="51">
        <v>1</v>
      </c>
      <c r="G330" s="51">
        <v>1</v>
      </c>
      <c r="H330" s="25">
        <f>parameters!$J$10*Table1[[#This Row],[Before Utility]]+parameters!$J$11*Table1[[#This Row],[After Utility]]</f>
        <v>0.1</v>
      </c>
      <c r="I330">
        <f>(Table1[[#This Row],[Num. TID Before]]-parameters!$D$8)/(parameters!$D$9-parameters!$D$8)</f>
        <v>0.1</v>
      </c>
      <c r="J330">
        <f>IF(Table1[[#This Row],[Before Utility (unclipped)]]&gt;1,1, IF(Table1[[#This Row],[Before Utility (unclipped)]]&lt;0,0, Table1[[#This Row],[Before Utility (unclipped)]]))</f>
        <v>0.1</v>
      </c>
      <c r="K330">
        <f>(Table1[[#This Row],[Num. TID After]]-parameters!$D$10)/(parameters!$D$11-parameters!$D$10)</f>
        <v>0.1</v>
      </c>
      <c r="L330">
        <f>IF(Table1[[#This Row],[After Utility (unclipped)]]&gt;1,1, IF(Table1[[#This Row],[After Utility (unclipped)]]&lt;0,0, Table1[[#This Row],[After Utility (unclipped)]]))</f>
        <v>0.1</v>
      </c>
      <c r="M330" s="25">
        <v>0</v>
      </c>
      <c r="N330" s="51">
        <v>0</v>
      </c>
      <c r="O330" s="51">
        <v>1</v>
      </c>
      <c r="P330" s="51">
        <v>0</v>
      </c>
      <c r="Q330" s="51">
        <v>0</v>
      </c>
      <c r="R330" s="52" t="s">
        <v>423</v>
      </c>
      <c r="S330" s="51">
        <v>3</v>
      </c>
      <c r="T330" s="51" t="s">
        <v>1335</v>
      </c>
      <c r="U330" s="51">
        <v>10</v>
      </c>
      <c r="V330" s="25">
        <f>parameters!$J$4*Table1[[#This Row],[Mitigations Utility]] + parameters!$J$5*Table1[[#This Row],[Detections Utility]]</f>
        <v>0.12857142857142859</v>
      </c>
      <c r="W330">
        <f>SUM(Table1[[#This Row],[Num. 800-53 (r5)]],Table1[[#This Row],[Num. CIS Controls]])</f>
        <v>13</v>
      </c>
      <c r="X330">
        <f>(Table1[[#This Row],[Total Mitigations]]-parameters!$D$2)/(parameters!$D$3-parameters!$D$2)</f>
        <v>0.23636363636363636</v>
      </c>
      <c r="Y330">
        <f>IF(Table1[[#This Row],[Mitigations Utility (unclipped)]]&gt;1,1, IF(Table1[[#This Row],[Mitigations Utility (unclipped)]]&lt;0,0, Table1[[#This Row],[Mitigations Utility (unclipped)]]) )</f>
        <v>0.23636363636363636</v>
      </c>
      <c r="Z330">
        <f>SUM(Table1[[#This Row],[Num. CAR]:[Num. Splunk]])</f>
        <v>1</v>
      </c>
      <c r="AA330">
        <f>(Table1[[#This Row],[Total Detections]]-parameters!$D$4)/(parameters!$D$5-parameters!$D$4)</f>
        <v>0.01</v>
      </c>
      <c r="AB330">
        <f>IF(Table1[[#This Row],[Detections Utility (unclipped)]]&gt;1,1, IF(Table1[[#This Row],[Detections Utility (unclipped)]]&lt;0,0, Table1[[#This Row],[Detections Utility (unclipped)]]) )</f>
        <v>0.01</v>
      </c>
      <c r="AC330" s="29" t="s">
        <v>1336</v>
      </c>
      <c r="AD330" s="25" t="str" cm="1">
        <f t="array" ref="AD330">IF(SUMPRODUCT(--(NOT(ISERR(SEARCH({"Process","Command","Script","WMI","Module","Pipe","Service"},AC330)))))&gt;0,"1","0")</f>
        <v>1</v>
      </c>
      <c r="AE330" s="25">
        <f>IF(AD330="1",'TOP 10 TECHNIQUES'!C$15,0)</f>
        <v>0.19800000000000001</v>
      </c>
      <c r="AF330" s="25" t="str" cm="1">
        <f t="array" ref="AF330">IF(SUMPRODUCT(--(NOT(ISERR(SEARCH({"Network","Firewall"},AC330)))))&gt;0,"1","0")</f>
        <v>1</v>
      </c>
      <c r="AG330" s="25">
        <f>IF(AF330="1",'TOP 10 TECHNIQUES'!C$16,0)</f>
        <v>0</v>
      </c>
      <c r="AH330" s="25" t="str" cm="1">
        <f t="array" ref="AH330">IF(SUMPRODUCT(--(NOT(ISERR(SEARCH({"File","Group","Logon","Schedule","User","Registry","Active","Application"},AC330)))))&gt;0,"1","0")</f>
        <v>1</v>
      </c>
      <c r="AI330" s="25">
        <f>IF(AH330="1",'TOP 10 TECHNIQUES'!C$17,0)</f>
        <v>0.13200000000000001</v>
      </c>
      <c r="AJ330" s="25" t="str" cm="1">
        <f t="array" ref="AJ330">IF(SUMPRODUCT(--(NOT(ISERR(SEARCH({"Cloud","Cluster","Container","Image","Instance","Pod","Snapshot","Volume"},AC330)))))&gt;0,"1","0")</f>
        <v>0</v>
      </c>
      <c r="AK330" s="25">
        <f>IF(AJ330="1",'TOP 10 TECHNIQUES'!C$18,0)</f>
        <v>0</v>
      </c>
      <c r="AL330" s="25" t="str" cm="1">
        <f t="array" ref="AL330">IF(SUMPRODUCT(--(NOT(ISERR(SEARCH({"Drive","Firmware","Host","Kernel"},AC330)))))&gt;0,"1","0")</f>
        <v>0</v>
      </c>
      <c r="AM330" s="25">
        <f>IF(AL330="1",'TOP 10 TECHNIQUES'!C$19,0)</f>
        <v>0</v>
      </c>
      <c r="AN330" s="60">
        <v>0</v>
      </c>
      <c r="AO330" s="51">
        <v>0</v>
      </c>
      <c r="AP330" s="25">
        <f>parameters!$J$21*Table1[[#This Row],[TAT Utility]]+parameters!$J$22*Table1[[#This Row],[Count Utility]]</f>
        <v>3.0400000000000003E-2</v>
      </c>
      <c r="AQ330" s="25">
        <f>(Table1[[#This Row],[Total Top Att&amp;ck Score ]]-parameters!$D$19)/(parameters!$D$20-parameters!$D$19)</f>
        <v>0.10133333333333334</v>
      </c>
      <c r="AR330" s="25">
        <f>IF(Table1[[#This Row],[TAT Utility (unclipped)]]&gt;1,1, IF(Table1[[#This Row],[TAT Utility (unclipped)]]&lt;0,0, Table1[[#This Row],[TAT Utility (unclipped)]]) )</f>
        <v>0.10133333333333334</v>
      </c>
      <c r="AS330" s="25">
        <f>(Table1[[#This Row],[Ransomware (Total '# of ATT&amp;CK Observations)]]-parameters!$D$21)/(parameters!$D$22-parameters!$D$21)</f>
        <v>0</v>
      </c>
      <c r="AT330" s="25">
        <f>IF(Table1[[#This Row],[Count Utility (unclipped)]]&gt;1,1, IF(Table1[[#This Row],[Count Utility (unclipped)]]&lt;0,0, Table1[[#This Row],[Count Utility (unclipped)]]) )</f>
        <v>0</v>
      </c>
      <c r="AU3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1" spans="1:47" ht="32" x14ac:dyDescent="0.2">
      <c r="A331" s="25">
        <f>parameters!$J$21*Table1[[#This Row],[TAT Utility]]+parameters!$J$22*Table1[[#This Row],[Count Utility]]</f>
        <v>3.0400000000000003E-2</v>
      </c>
      <c r="B331" s="25">
        <f t="shared" si="5"/>
        <v>0.30400000000000005</v>
      </c>
      <c r="C331" s="25" t="s">
        <v>1337</v>
      </c>
      <c r="D331" s="25" t="s">
        <v>160</v>
      </c>
      <c r="E331" s="25" t="s">
        <v>1338</v>
      </c>
      <c r="F331" s="51">
        <v>1</v>
      </c>
      <c r="G331" s="51">
        <v>1</v>
      </c>
      <c r="H331" s="25">
        <f>parameters!$J$10*Table1[[#This Row],[Before Utility]]+parameters!$J$11*Table1[[#This Row],[After Utility]]</f>
        <v>0.1</v>
      </c>
      <c r="I331">
        <f>(Table1[[#This Row],[Num. TID Before]]-parameters!$D$8)/(parameters!$D$9-parameters!$D$8)</f>
        <v>0.1</v>
      </c>
      <c r="J331">
        <f>IF(Table1[[#This Row],[Before Utility (unclipped)]]&gt;1,1, IF(Table1[[#This Row],[Before Utility (unclipped)]]&lt;0,0, Table1[[#This Row],[Before Utility (unclipped)]]))</f>
        <v>0.1</v>
      </c>
      <c r="K331">
        <f>(Table1[[#This Row],[Num. TID After]]-parameters!$D$10)/(parameters!$D$11-parameters!$D$10)</f>
        <v>0.1</v>
      </c>
      <c r="L331">
        <f>IF(Table1[[#This Row],[After Utility (unclipped)]]&gt;1,1, IF(Table1[[#This Row],[After Utility (unclipped)]]&lt;0,0, Table1[[#This Row],[After Utility (unclipped)]]))</f>
        <v>0.1</v>
      </c>
      <c r="M331" s="25">
        <v>0</v>
      </c>
      <c r="N331" s="51">
        <v>1</v>
      </c>
      <c r="O331" s="51">
        <v>0</v>
      </c>
      <c r="P331" s="51">
        <v>0</v>
      </c>
      <c r="Q331" s="51">
        <v>0</v>
      </c>
      <c r="R331" s="52" t="s">
        <v>1179</v>
      </c>
      <c r="S331" s="51">
        <v>6</v>
      </c>
      <c r="T331" s="52" t="s">
        <v>1339</v>
      </c>
      <c r="U331" s="51">
        <v>7</v>
      </c>
      <c r="V331" s="25">
        <f>parameters!$J$4*Table1[[#This Row],[Mitigations Utility]] + parameters!$J$5*Table1[[#This Row],[Detections Utility]]</f>
        <v>0.12857142857142859</v>
      </c>
      <c r="W331">
        <f>SUM(Table1[[#This Row],[Num. 800-53 (r5)]],Table1[[#This Row],[Num. CIS Controls]])</f>
        <v>13</v>
      </c>
      <c r="X331">
        <f>(Table1[[#This Row],[Total Mitigations]]-parameters!$D$2)/(parameters!$D$3-parameters!$D$2)</f>
        <v>0.23636363636363636</v>
      </c>
      <c r="Y331">
        <f>IF(Table1[[#This Row],[Mitigations Utility (unclipped)]]&gt;1,1, IF(Table1[[#This Row],[Mitigations Utility (unclipped)]]&lt;0,0, Table1[[#This Row],[Mitigations Utility (unclipped)]]) )</f>
        <v>0.23636363636363636</v>
      </c>
      <c r="Z331">
        <f>SUM(Table1[[#This Row],[Num. CAR]:[Num. Splunk]])</f>
        <v>1</v>
      </c>
      <c r="AA331">
        <f>(Table1[[#This Row],[Total Detections]]-parameters!$D$4)/(parameters!$D$5-parameters!$D$4)</f>
        <v>0.01</v>
      </c>
      <c r="AB331">
        <f>IF(Table1[[#This Row],[Detections Utility (unclipped)]]&gt;1,1, IF(Table1[[#This Row],[Detections Utility (unclipped)]]&lt;0,0, Table1[[#This Row],[Detections Utility (unclipped)]]) )</f>
        <v>0.01</v>
      </c>
      <c r="AC331" s="29" t="s">
        <v>1340</v>
      </c>
      <c r="AD331" s="25" t="str" cm="1">
        <f t="array" ref="AD331">IF(SUMPRODUCT(--(NOT(ISERR(SEARCH({"Process","Command","Script","WMI","Module","Pipe","Service"},AC331)))))&gt;0,"1","0")</f>
        <v>1</v>
      </c>
      <c r="AE331" s="25">
        <f>IF(AD331="1",'TOP 10 TECHNIQUES'!C$15,0)</f>
        <v>0.19800000000000001</v>
      </c>
      <c r="AF331" s="25" t="str" cm="1">
        <f t="array" ref="AF331">IF(SUMPRODUCT(--(NOT(ISERR(SEARCH({"Network","Firewall"},AC331)))))&gt;0,"1","0")</f>
        <v>0</v>
      </c>
      <c r="AG331" s="25">
        <f>IF(AF331="1",'TOP 10 TECHNIQUES'!C$16,0)</f>
        <v>0</v>
      </c>
      <c r="AH331" s="25" t="str" cm="1">
        <f t="array" ref="AH331">IF(SUMPRODUCT(--(NOT(ISERR(SEARCH({"File","Group","Logon","Schedule","User","Registry","Active","Application"},AC331)))))&gt;0,"1","0")</f>
        <v>1</v>
      </c>
      <c r="AI331" s="25">
        <f>IF(AH331="1",'TOP 10 TECHNIQUES'!C$17,0)</f>
        <v>0.13200000000000001</v>
      </c>
      <c r="AJ331" s="25" t="str" cm="1">
        <f t="array" ref="AJ331">IF(SUMPRODUCT(--(NOT(ISERR(SEARCH({"Cloud","Cluster","Container","Image","Instance","Pod","Snapshot","Volume"},AC331)))))&gt;0,"1","0")</f>
        <v>0</v>
      </c>
      <c r="AK331" s="25">
        <f>IF(AJ331="1",'TOP 10 TECHNIQUES'!C$18,0)</f>
        <v>0</v>
      </c>
      <c r="AL331" s="25" t="str" cm="1">
        <f t="array" ref="AL331">IF(SUMPRODUCT(--(NOT(ISERR(SEARCH({"Drive","Firmware","Host","Kernel"},AC331)))))&gt;0,"1","0")</f>
        <v>0</v>
      </c>
      <c r="AM331" s="25">
        <f>IF(AL331="1",'TOP 10 TECHNIQUES'!C$19,0)</f>
        <v>0</v>
      </c>
      <c r="AN331" s="52">
        <v>0</v>
      </c>
      <c r="AO331" s="51">
        <v>0</v>
      </c>
      <c r="AP331" s="25">
        <f>parameters!$J$21*Table1[[#This Row],[TAT Utility]]+parameters!$J$22*Table1[[#This Row],[Count Utility]]</f>
        <v>3.0400000000000003E-2</v>
      </c>
      <c r="AQ331" s="25">
        <f>(Table1[[#This Row],[Total Top Att&amp;ck Score ]]-parameters!$D$19)/(parameters!$D$20-parameters!$D$19)</f>
        <v>0.10133333333333334</v>
      </c>
      <c r="AR331" s="25">
        <f>IF(Table1[[#This Row],[TAT Utility (unclipped)]]&gt;1,1, IF(Table1[[#This Row],[TAT Utility (unclipped)]]&lt;0,0, Table1[[#This Row],[TAT Utility (unclipped)]]) )</f>
        <v>0.10133333333333334</v>
      </c>
      <c r="AS331" s="25">
        <f>(Table1[[#This Row],[Ransomware (Total '# of ATT&amp;CK Observations)]]-parameters!$D$21)/(parameters!$D$22-parameters!$D$21)</f>
        <v>0</v>
      </c>
      <c r="AT331" s="25">
        <f>IF(Table1[[#This Row],[Count Utility (unclipped)]]&gt;1,1, IF(Table1[[#This Row],[Count Utility (unclipped)]]&lt;0,0, Table1[[#This Row],[Count Utility (unclipped)]]) )</f>
        <v>0</v>
      </c>
      <c r="AU3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2" spans="1:47" ht="48" x14ac:dyDescent="0.2">
      <c r="A332" s="25">
        <f>parameters!$J$21*Table1[[#This Row],[TAT Utility]]+parameters!$J$22*Table1[[#This Row],[Count Utility]]</f>
        <v>3.0399999999999996E-2</v>
      </c>
      <c r="B332" s="25">
        <f t="shared" si="5"/>
        <v>0.30399999999999999</v>
      </c>
      <c r="C332" s="25" t="s">
        <v>1341</v>
      </c>
      <c r="D332" s="25" t="s">
        <v>208</v>
      </c>
      <c r="E332" s="25" t="s">
        <v>1342</v>
      </c>
      <c r="F332" s="51">
        <v>1</v>
      </c>
      <c r="G332" s="51">
        <v>1</v>
      </c>
      <c r="H332" s="25">
        <f>parameters!$J$10*Table1[[#This Row],[Before Utility]]+parameters!$J$11*Table1[[#This Row],[After Utility]]</f>
        <v>0.1</v>
      </c>
      <c r="I332">
        <f>(Table1[[#This Row],[Num. TID Before]]-parameters!$D$8)/(parameters!$D$9-parameters!$D$8)</f>
        <v>0.1</v>
      </c>
      <c r="J332">
        <f>IF(Table1[[#This Row],[Before Utility (unclipped)]]&gt;1,1, IF(Table1[[#This Row],[Before Utility (unclipped)]]&lt;0,0, Table1[[#This Row],[Before Utility (unclipped)]]))</f>
        <v>0.1</v>
      </c>
      <c r="K332">
        <f>(Table1[[#This Row],[Num. TID After]]-parameters!$D$10)/(parameters!$D$11-parameters!$D$10)</f>
        <v>0.1</v>
      </c>
      <c r="L332">
        <f>IF(Table1[[#This Row],[After Utility (unclipped)]]&gt;1,1, IF(Table1[[#This Row],[After Utility (unclipped)]]&lt;0,0, Table1[[#This Row],[After Utility (unclipped)]]))</f>
        <v>0.1</v>
      </c>
      <c r="M332" s="25">
        <v>0</v>
      </c>
      <c r="N332" s="51">
        <v>0</v>
      </c>
      <c r="O332" s="51">
        <v>1</v>
      </c>
      <c r="P332" s="51">
        <v>2</v>
      </c>
      <c r="Q332" s="51">
        <v>0</v>
      </c>
      <c r="R332" s="52" t="s">
        <v>1182</v>
      </c>
      <c r="S332" s="51">
        <v>6</v>
      </c>
      <c r="T332" s="52" t="s">
        <v>1343</v>
      </c>
      <c r="U332" s="51">
        <v>6</v>
      </c>
      <c r="V332" s="25">
        <f>parameters!$J$4*Table1[[#This Row],[Mitigations Utility]] + parameters!$J$5*Table1[[#This Row],[Detections Utility]]</f>
        <v>0.12857142857142856</v>
      </c>
      <c r="W332">
        <f>SUM(Table1[[#This Row],[Num. 800-53 (r5)]],Table1[[#This Row],[Num. CIS Controls]])</f>
        <v>12</v>
      </c>
      <c r="X332">
        <f>(Table1[[#This Row],[Total Mitigations]]-parameters!$D$2)/(parameters!$D$3-parameters!$D$2)</f>
        <v>0.21818181818181817</v>
      </c>
      <c r="Y332">
        <f>IF(Table1[[#This Row],[Mitigations Utility (unclipped)]]&gt;1,1, IF(Table1[[#This Row],[Mitigations Utility (unclipped)]]&lt;0,0, Table1[[#This Row],[Mitigations Utility (unclipped)]]) )</f>
        <v>0.21818181818181817</v>
      </c>
      <c r="Z332">
        <f>SUM(Table1[[#This Row],[Num. CAR]:[Num. Splunk]])</f>
        <v>3</v>
      </c>
      <c r="AA332">
        <f>(Table1[[#This Row],[Total Detections]]-parameters!$D$4)/(parameters!$D$5-parameters!$D$4)</f>
        <v>0.03</v>
      </c>
      <c r="AB332">
        <f>IF(Table1[[#This Row],[Detections Utility (unclipped)]]&gt;1,1, IF(Table1[[#This Row],[Detections Utility (unclipped)]]&lt;0,0, Table1[[#This Row],[Detections Utility (unclipped)]]) )</f>
        <v>0.03</v>
      </c>
      <c r="AC332" s="29" t="s">
        <v>1344</v>
      </c>
      <c r="AD332" s="25" t="str" cm="1">
        <f t="array" ref="AD332">IF(SUMPRODUCT(--(NOT(ISERR(SEARCH({"Process","Command","Script","WMI","Module","Pipe","Service"},AC332)))))&gt;0,"1","0")</f>
        <v>1</v>
      </c>
      <c r="AE332" s="25">
        <f>IF(AD332="1",'TOP 10 TECHNIQUES'!C$15,0)</f>
        <v>0.19800000000000001</v>
      </c>
      <c r="AF332" s="25" t="str" cm="1">
        <f t="array" ref="AF332">IF(SUMPRODUCT(--(NOT(ISERR(SEARCH({"Network","Firewall"},AC332)))))&gt;0,"1","0")</f>
        <v>0</v>
      </c>
      <c r="AG332" s="25">
        <f>IF(AF332="1",'TOP 10 TECHNIQUES'!C$16,0)</f>
        <v>0</v>
      </c>
      <c r="AH332" s="25" t="str" cm="1">
        <f t="array" ref="AH332">IF(SUMPRODUCT(--(NOT(ISERR(SEARCH({"File","Group","Logon","Schedule","User","Registry","Active","Application"},AC332)))))&gt;0,"1","0")</f>
        <v>1</v>
      </c>
      <c r="AI332" s="25">
        <f>IF(AH332="1",'TOP 10 TECHNIQUES'!C$17,0)</f>
        <v>0.13200000000000001</v>
      </c>
      <c r="AJ332" s="25" t="str" cm="1">
        <f t="array" ref="AJ332">IF(SUMPRODUCT(--(NOT(ISERR(SEARCH({"Cloud","Cluster","Container","Image","Instance","Pod","Snapshot","Volume"},AC332)))))&gt;0,"1","0")</f>
        <v>0</v>
      </c>
      <c r="AK332" s="25">
        <f>IF(AJ332="1",'TOP 10 TECHNIQUES'!C$18,0)</f>
        <v>0</v>
      </c>
      <c r="AL332" s="25" t="str" cm="1">
        <f t="array" ref="AL332">IF(SUMPRODUCT(--(NOT(ISERR(SEARCH({"Drive","Firmware","Host","Kernel"},AC332)))))&gt;0,"1","0")</f>
        <v>0</v>
      </c>
      <c r="AM332" s="25">
        <f>IF(AL332="1",'TOP 10 TECHNIQUES'!C$19,0)</f>
        <v>0</v>
      </c>
      <c r="AN332" s="52">
        <v>0</v>
      </c>
      <c r="AO332" s="51">
        <v>0</v>
      </c>
      <c r="AP332" s="25">
        <f>parameters!$J$21*Table1[[#This Row],[TAT Utility]]+parameters!$J$22*Table1[[#This Row],[Count Utility]]</f>
        <v>3.0399999999999996E-2</v>
      </c>
      <c r="AQ332" s="25">
        <f>(Table1[[#This Row],[Total Top Att&amp;ck Score ]]-parameters!$D$19)/(parameters!$D$20-parameters!$D$19)</f>
        <v>0.10133333333333333</v>
      </c>
      <c r="AR332" s="25">
        <f>IF(Table1[[#This Row],[TAT Utility (unclipped)]]&gt;1,1, IF(Table1[[#This Row],[TAT Utility (unclipped)]]&lt;0,0, Table1[[#This Row],[TAT Utility (unclipped)]]) )</f>
        <v>0.10133333333333333</v>
      </c>
      <c r="AS332" s="25">
        <f>(Table1[[#This Row],[Ransomware (Total '# of ATT&amp;CK Observations)]]-parameters!$D$21)/(parameters!$D$22-parameters!$D$21)</f>
        <v>0</v>
      </c>
      <c r="AT332" s="25">
        <f>IF(Table1[[#This Row],[Count Utility (unclipped)]]&gt;1,1, IF(Table1[[#This Row],[Count Utility (unclipped)]]&lt;0,0, Table1[[#This Row],[Count Utility (unclipped)]]) )</f>
        <v>0</v>
      </c>
      <c r="AU3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3" spans="1:47" x14ac:dyDescent="0.2">
      <c r="A333" s="25">
        <f>parameters!$J$21*Table1[[#This Row],[TAT Utility]]+parameters!$J$22*Table1[[#This Row],[Count Utility]]</f>
        <v>2.1392857142857137E-2</v>
      </c>
      <c r="B333" s="25">
        <f t="shared" si="5"/>
        <v>0.21392857142857138</v>
      </c>
      <c r="C333" s="25" t="s">
        <v>1345</v>
      </c>
      <c r="D333" s="25" t="s">
        <v>1346</v>
      </c>
      <c r="E333" s="25" t="s">
        <v>89</v>
      </c>
      <c r="F333" s="51">
        <v>1</v>
      </c>
      <c r="G333" s="51">
        <v>0</v>
      </c>
      <c r="H333" s="25">
        <f>parameters!$J$10*Table1[[#This Row],[Before Utility]]+parameters!$J$11*Table1[[#This Row],[After Utility]]</f>
        <v>0.05</v>
      </c>
      <c r="I333">
        <f>(Table1[[#This Row],[Num. TID Before]]-parameters!$D$8)/(parameters!$D$9-parameters!$D$8)</f>
        <v>0.1</v>
      </c>
      <c r="J333">
        <f>IF(Table1[[#This Row],[Before Utility (unclipped)]]&gt;1,1, IF(Table1[[#This Row],[Before Utility (unclipped)]]&lt;0,0, Table1[[#This Row],[Before Utility (unclipped)]]))</f>
        <v>0.1</v>
      </c>
      <c r="K333">
        <f>(Table1[[#This Row],[Num. TID After]]-parameters!$D$10)/(parameters!$D$11-parameters!$D$10)</f>
        <v>0</v>
      </c>
      <c r="L333">
        <f>IF(Table1[[#This Row],[After Utility (unclipped)]]&gt;1,1, IF(Table1[[#This Row],[After Utility (unclipped)]]&lt;0,0, Table1[[#This Row],[After Utility (unclipped)]]))</f>
        <v>0</v>
      </c>
      <c r="M333" s="25">
        <v>0</v>
      </c>
      <c r="N333" s="51">
        <v>0</v>
      </c>
      <c r="O333" s="51">
        <v>2</v>
      </c>
      <c r="P333" s="51">
        <v>1</v>
      </c>
      <c r="Q333" s="51">
        <v>0</v>
      </c>
      <c r="R333" s="52" t="s">
        <v>1347</v>
      </c>
      <c r="S333" s="51">
        <v>3</v>
      </c>
      <c r="T333" s="52" t="s">
        <v>1348</v>
      </c>
      <c r="U333" s="51">
        <v>9</v>
      </c>
      <c r="V333" s="25">
        <f>parameters!$J$4*Table1[[#This Row],[Mitigations Utility]] + parameters!$J$5*Table1[[#This Row],[Detections Utility]]</f>
        <v>0.12857142857142856</v>
      </c>
      <c r="W333">
        <f>SUM(Table1[[#This Row],[Num. 800-53 (r5)]],Table1[[#This Row],[Num. CIS Controls]])</f>
        <v>12</v>
      </c>
      <c r="X333">
        <f>(Table1[[#This Row],[Total Mitigations]]-parameters!$D$2)/(parameters!$D$3-parameters!$D$2)</f>
        <v>0.21818181818181817</v>
      </c>
      <c r="Y333">
        <f>IF(Table1[[#This Row],[Mitigations Utility (unclipped)]]&gt;1,1, IF(Table1[[#This Row],[Mitigations Utility (unclipped)]]&lt;0,0, Table1[[#This Row],[Mitigations Utility (unclipped)]]) )</f>
        <v>0.21818181818181817</v>
      </c>
      <c r="Z333">
        <f>SUM(Table1[[#This Row],[Num. CAR]:[Num. Splunk]])</f>
        <v>3</v>
      </c>
      <c r="AA333">
        <f>(Table1[[#This Row],[Total Detections]]-parameters!$D$4)/(parameters!$D$5-parameters!$D$4)</f>
        <v>0.03</v>
      </c>
      <c r="AB333">
        <f>IF(Table1[[#This Row],[Detections Utility (unclipped)]]&gt;1,1, IF(Table1[[#This Row],[Detections Utility (unclipped)]]&lt;0,0, Table1[[#This Row],[Detections Utility (unclipped)]]) )</f>
        <v>0.03</v>
      </c>
      <c r="AC333" s="29" t="s">
        <v>1349</v>
      </c>
      <c r="AD333" s="25" t="str" cm="1">
        <f t="array" ref="AD333">IF(SUMPRODUCT(--(NOT(ISERR(SEARCH({"Process","Command","Script","WMI","Module","Pipe","Service"},AC333)))))&gt;0,"1","0")</f>
        <v>0</v>
      </c>
      <c r="AE333" s="25">
        <f>IF(AD333="1",'TOP 10 TECHNIQUES'!C$15,0)</f>
        <v>0</v>
      </c>
      <c r="AF333" s="25" t="str" cm="1">
        <f t="array" ref="AF333">IF(SUMPRODUCT(--(NOT(ISERR(SEARCH({"Network","Firewall"},AC333)))))&gt;0,"1","0")</f>
        <v>0</v>
      </c>
      <c r="AG333" s="25">
        <f>IF(AF333="1",'TOP 10 TECHNIQUES'!C$16,0)</f>
        <v>0</v>
      </c>
      <c r="AH333" s="25" t="str" cm="1">
        <f t="array" ref="AH333">IF(SUMPRODUCT(--(NOT(ISERR(SEARCH({"File","Group","Logon","Schedule","User","Registry","Active","Application"},AC333)))))&gt;0,"1","0")</f>
        <v>0</v>
      </c>
      <c r="AI333" s="25">
        <f>IF(AH333="1",'TOP 10 TECHNIQUES'!C$17,0)</f>
        <v>0</v>
      </c>
      <c r="AJ333" s="25" t="str" cm="1">
        <f t="array" ref="AJ333">IF(SUMPRODUCT(--(NOT(ISERR(SEARCH({"Cloud","Cluster","Container","Image","Instance","Pod","Snapshot","Volume"},AC333)))))&gt;0,"1","0")</f>
        <v>1</v>
      </c>
      <c r="AK333" s="25">
        <f>IF(AJ333="1",'TOP 10 TECHNIQUES'!C$18,0)</f>
        <v>0.19800000000000001</v>
      </c>
      <c r="AL333" s="25" t="str" cm="1">
        <f t="array" ref="AL333">IF(SUMPRODUCT(--(NOT(ISERR(SEARCH({"Drive","Firmware","Host","Kernel"},AC333)))))&gt;0,"1","0")</f>
        <v>0</v>
      </c>
      <c r="AM333" s="25">
        <f>IF(AL333="1",'TOP 10 TECHNIQUES'!C$19,0)</f>
        <v>0</v>
      </c>
      <c r="AN333" s="60">
        <v>0</v>
      </c>
      <c r="AO333" s="51">
        <v>0</v>
      </c>
      <c r="AP333" s="25">
        <f>parameters!$J$21*Table1[[#This Row],[TAT Utility]]+parameters!$J$22*Table1[[#This Row],[Count Utility]]</f>
        <v>2.1392857142857137E-2</v>
      </c>
      <c r="AQ333" s="25">
        <f>(Table1[[#This Row],[Total Top Att&amp;ck Score ]]-parameters!$D$19)/(parameters!$D$20-parameters!$D$19)</f>
        <v>7.1309523809523795E-2</v>
      </c>
      <c r="AR333" s="25">
        <f>IF(Table1[[#This Row],[TAT Utility (unclipped)]]&gt;1,1, IF(Table1[[#This Row],[TAT Utility (unclipped)]]&lt;0,0, Table1[[#This Row],[TAT Utility (unclipped)]]) )</f>
        <v>7.1309523809523795E-2</v>
      </c>
      <c r="AS333" s="25">
        <f>(Table1[[#This Row],[Ransomware (Total '# of ATT&amp;CK Observations)]]-parameters!$D$21)/(parameters!$D$22-parameters!$D$21)</f>
        <v>0</v>
      </c>
      <c r="AT333" s="25">
        <f>IF(Table1[[#This Row],[Count Utility (unclipped)]]&gt;1,1, IF(Table1[[#This Row],[Count Utility (unclipped)]]&lt;0,0, Table1[[#This Row],[Count Utility (unclipped)]]) )</f>
        <v>0</v>
      </c>
      <c r="AU3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4" spans="1:47" x14ac:dyDescent="0.2">
      <c r="A334" s="25">
        <f>parameters!$J$21*Table1[[#This Row],[TAT Utility]]+parameters!$J$22*Table1[[#This Row],[Count Utility]]</f>
        <v>2.1392857142857137E-2</v>
      </c>
      <c r="B334" s="25">
        <f t="shared" si="5"/>
        <v>0.21392857142857138</v>
      </c>
      <c r="C334" s="25" t="s">
        <v>1350</v>
      </c>
      <c r="D334" s="25" t="s">
        <v>1346</v>
      </c>
      <c r="E334" s="25" t="s">
        <v>1351</v>
      </c>
      <c r="F334" s="51">
        <v>1</v>
      </c>
      <c r="G334" s="51">
        <v>0</v>
      </c>
      <c r="H334" s="25">
        <f>parameters!$J$10*Table1[[#This Row],[Before Utility]]+parameters!$J$11*Table1[[#This Row],[After Utility]]</f>
        <v>0.05</v>
      </c>
      <c r="I334">
        <f>(Table1[[#This Row],[Num. TID Before]]-parameters!$D$8)/(parameters!$D$9-parameters!$D$8)</f>
        <v>0.1</v>
      </c>
      <c r="J334">
        <f>IF(Table1[[#This Row],[Before Utility (unclipped)]]&gt;1,1, IF(Table1[[#This Row],[Before Utility (unclipped)]]&lt;0,0, Table1[[#This Row],[Before Utility (unclipped)]]))</f>
        <v>0.1</v>
      </c>
      <c r="K334">
        <f>(Table1[[#This Row],[Num. TID After]]-parameters!$D$10)/(parameters!$D$11-parameters!$D$10)</f>
        <v>0</v>
      </c>
      <c r="L334">
        <f>IF(Table1[[#This Row],[After Utility (unclipped)]]&gt;1,1, IF(Table1[[#This Row],[After Utility (unclipped)]]&lt;0,0, Table1[[#This Row],[After Utility (unclipped)]]))</f>
        <v>0</v>
      </c>
      <c r="M334" s="25">
        <v>0</v>
      </c>
      <c r="N334" s="51">
        <v>0</v>
      </c>
      <c r="O334" s="51">
        <v>3</v>
      </c>
      <c r="P334" s="51">
        <v>0</v>
      </c>
      <c r="Q334" s="51">
        <v>0</v>
      </c>
      <c r="R334" s="52" t="s">
        <v>1347</v>
      </c>
      <c r="S334" s="51">
        <v>3</v>
      </c>
      <c r="T334" s="52" t="s">
        <v>1348</v>
      </c>
      <c r="U334" s="51">
        <v>9</v>
      </c>
      <c r="V334" s="25">
        <f>parameters!$J$4*Table1[[#This Row],[Mitigations Utility]] + parameters!$J$5*Table1[[#This Row],[Detections Utility]]</f>
        <v>0.12857142857142856</v>
      </c>
      <c r="W334">
        <f>SUM(Table1[[#This Row],[Num. 800-53 (r5)]],Table1[[#This Row],[Num. CIS Controls]])</f>
        <v>12</v>
      </c>
      <c r="X334">
        <f>(Table1[[#This Row],[Total Mitigations]]-parameters!$D$2)/(parameters!$D$3-parameters!$D$2)</f>
        <v>0.21818181818181817</v>
      </c>
      <c r="Y334">
        <f>IF(Table1[[#This Row],[Mitigations Utility (unclipped)]]&gt;1,1, IF(Table1[[#This Row],[Mitigations Utility (unclipped)]]&lt;0,0, Table1[[#This Row],[Mitigations Utility (unclipped)]]) )</f>
        <v>0.21818181818181817</v>
      </c>
      <c r="Z334">
        <f>SUM(Table1[[#This Row],[Num. CAR]:[Num. Splunk]])</f>
        <v>3</v>
      </c>
      <c r="AA334">
        <f>(Table1[[#This Row],[Total Detections]]-parameters!$D$4)/(parameters!$D$5-parameters!$D$4)</f>
        <v>0.03</v>
      </c>
      <c r="AB334">
        <f>IF(Table1[[#This Row],[Detections Utility (unclipped)]]&gt;1,1, IF(Table1[[#This Row],[Detections Utility (unclipped)]]&lt;0,0, Table1[[#This Row],[Detections Utility (unclipped)]]) )</f>
        <v>0.03</v>
      </c>
      <c r="AC334" s="29" t="s">
        <v>1352</v>
      </c>
      <c r="AD334" s="25" t="str" cm="1">
        <f t="array" ref="AD334">IF(SUMPRODUCT(--(NOT(ISERR(SEARCH({"Process","Command","Script","WMI","Module","Pipe","Service"},AC334)))))&gt;0,"1","0")</f>
        <v>0</v>
      </c>
      <c r="AE334" s="25">
        <f>IF(AD334="1",'TOP 10 TECHNIQUES'!C$15,0)</f>
        <v>0</v>
      </c>
      <c r="AF334" s="25" t="str" cm="1">
        <f t="array" ref="AF334">IF(SUMPRODUCT(--(NOT(ISERR(SEARCH({"Network","Firewall"},AC334)))))&gt;0,"1","0")</f>
        <v>0</v>
      </c>
      <c r="AG334" s="25">
        <f>IF(AF334="1",'TOP 10 TECHNIQUES'!C$16,0)</f>
        <v>0</v>
      </c>
      <c r="AH334" s="25" t="str" cm="1">
        <f t="array" ref="AH334">IF(SUMPRODUCT(--(NOT(ISERR(SEARCH({"File","Group","Logon","Schedule","User","Registry","Active","Application"},AC334)))))&gt;0,"1","0")</f>
        <v>0</v>
      </c>
      <c r="AI334" s="25">
        <f>IF(AH334="1",'TOP 10 TECHNIQUES'!C$17,0)</f>
        <v>0</v>
      </c>
      <c r="AJ334" s="25" t="str" cm="1">
        <f t="array" ref="AJ334">IF(SUMPRODUCT(--(NOT(ISERR(SEARCH({"Cloud","Cluster","Container","Image","Instance","Pod","Snapshot","Volume"},AC334)))))&gt;0,"1","0")</f>
        <v>1</v>
      </c>
      <c r="AK334" s="25">
        <f>IF(AJ334="1",'TOP 10 TECHNIQUES'!C$18,0)</f>
        <v>0.19800000000000001</v>
      </c>
      <c r="AL334" s="25" t="str" cm="1">
        <f t="array" ref="AL334">IF(SUMPRODUCT(--(NOT(ISERR(SEARCH({"Drive","Firmware","Host","Kernel"},AC334)))))&gt;0,"1","0")</f>
        <v>0</v>
      </c>
      <c r="AM334" s="25">
        <f>IF(AL334="1",'TOP 10 TECHNIQUES'!C$19,0)</f>
        <v>0</v>
      </c>
      <c r="AN334" s="60">
        <v>0</v>
      </c>
      <c r="AO334" s="51">
        <v>0</v>
      </c>
      <c r="AP334" s="25">
        <f>parameters!$J$21*Table1[[#This Row],[TAT Utility]]+parameters!$J$22*Table1[[#This Row],[Count Utility]]</f>
        <v>2.1392857142857137E-2</v>
      </c>
      <c r="AQ334" s="25">
        <f>(Table1[[#This Row],[Total Top Att&amp;ck Score ]]-parameters!$D$19)/(parameters!$D$20-parameters!$D$19)</f>
        <v>7.1309523809523795E-2</v>
      </c>
      <c r="AR334" s="25">
        <f>IF(Table1[[#This Row],[TAT Utility (unclipped)]]&gt;1,1, IF(Table1[[#This Row],[TAT Utility (unclipped)]]&lt;0,0, Table1[[#This Row],[TAT Utility (unclipped)]]) )</f>
        <v>7.1309523809523795E-2</v>
      </c>
      <c r="AS334" s="25">
        <f>(Table1[[#This Row],[Ransomware (Total '# of ATT&amp;CK Observations)]]-parameters!$D$21)/(parameters!$D$22-parameters!$D$21)</f>
        <v>0</v>
      </c>
      <c r="AT334" s="25">
        <f>IF(Table1[[#This Row],[Count Utility (unclipped)]]&gt;1,1, IF(Table1[[#This Row],[Count Utility (unclipped)]]&lt;0,0, Table1[[#This Row],[Count Utility (unclipped)]]) )</f>
        <v>0</v>
      </c>
      <c r="AU3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5" spans="1:47" x14ac:dyDescent="0.2">
      <c r="A335" s="25">
        <f>parameters!$J$21*Table1[[#This Row],[TAT Utility]]+parameters!$J$22*Table1[[#This Row],[Count Utility]]</f>
        <v>6.0714285714285721E-2</v>
      </c>
      <c r="B335" s="25">
        <f t="shared" si="5"/>
        <v>0.27380952380952384</v>
      </c>
      <c r="C335" s="25" t="s">
        <v>1353</v>
      </c>
      <c r="D335" s="25" t="s">
        <v>1354</v>
      </c>
      <c r="E335" s="25" t="s">
        <v>89</v>
      </c>
      <c r="F335" s="51">
        <v>1</v>
      </c>
      <c r="G335" s="51">
        <v>2</v>
      </c>
      <c r="H335" s="25">
        <f>parameters!$J$10*Table1[[#This Row],[Before Utility]]+parameters!$J$11*Table1[[#This Row],[After Utility]]</f>
        <v>0.15000000000000002</v>
      </c>
      <c r="I335">
        <f>(Table1[[#This Row],[Num. TID Before]]-parameters!$D$8)/(parameters!$D$9-parameters!$D$8)</f>
        <v>0.1</v>
      </c>
      <c r="J335">
        <f>IF(Table1[[#This Row],[Before Utility (unclipped)]]&gt;1,1, IF(Table1[[#This Row],[Before Utility (unclipped)]]&lt;0,0, Table1[[#This Row],[Before Utility (unclipped)]]))</f>
        <v>0.1</v>
      </c>
      <c r="K335">
        <f>(Table1[[#This Row],[Num. TID After]]-parameters!$D$10)/(parameters!$D$11-parameters!$D$10)</f>
        <v>0.2</v>
      </c>
      <c r="L335">
        <f>IF(Table1[[#This Row],[After Utility (unclipped)]]&gt;1,1, IF(Table1[[#This Row],[After Utility (unclipped)]]&lt;0,0, Table1[[#This Row],[After Utility (unclipped)]]))</f>
        <v>0.2</v>
      </c>
      <c r="M335" s="25">
        <v>0</v>
      </c>
      <c r="N335" s="51">
        <v>0</v>
      </c>
      <c r="O335" s="51">
        <v>1</v>
      </c>
      <c r="P335" s="51">
        <v>3</v>
      </c>
      <c r="Q335" s="51">
        <v>0</v>
      </c>
      <c r="R335" s="52" t="s">
        <v>1355</v>
      </c>
      <c r="S335" s="51">
        <v>3</v>
      </c>
      <c r="T335" s="52" t="s">
        <v>1356</v>
      </c>
      <c r="U335" s="51">
        <v>8</v>
      </c>
      <c r="V335" s="25">
        <f>parameters!$J$4*Table1[[#This Row],[Mitigations Utility]] + parameters!$J$5*Table1[[#This Row],[Detections Utility]]</f>
        <v>0.12380952380952383</v>
      </c>
      <c r="W335">
        <f>SUM(Table1[[#This Row],[Num. 800-53 (r5)]],Table1[[#This Row],[Num. CIS Controls]])</f>
        <v>11</v>
      </c>
      <c r="X335">
        <f>(Table1[[#This Row],[Total Mitigations]]-parameters!$D$2)/(parameters!$D$3-parameters!$D$2)</f>
        <v>0.2</v>
      </c>
      <c r="Y335">
        <f>IF(Table1[[#This Row],[Mitigations Utility (unclipped)]]&gt;1,1, IF(Table1[[#This Row],[Mitigations Utility (unclipped)]]&lt;0,0, Table1[[#This Row],[Mitigations Utility (unclipped)]]) )</f>
        <v>0.2</v>
      </c>
      <c r="Z335">
        <f>SUM(Table1[[#This Row],[Num. CAR]:[Num. Splunk]])</f>
        <v>4</v>
      </c>
      <c r="AA335">
        <f>(Table1[[#This Row],[Total Detections]]-parameters!$D$4)/(parameters!$D$5-parameters!$D$4)</f>
        <v>0.04</v>
      </c>
      <c r="AB335">
        <f>IF(Table1[[#This Row],[Detections Utility (unclipped)]]&gt;1,1, IF(Table1[[#This Row],[Detections Utility (unclipped)]]&lt;0,0, Table1[[#This Row],[Detections Utility (unclipped)]]) )</f>
        <v>0.04</v>
      </c>
      <c r="AC335" s="29" t="s">
        <v>341</v>
      </c>
      <c r="AD335" s="25" t="str" cm="1">
        <f t="array" ref="AD335">IF(SUMPRODUCT(--(NOT(ISERR(SEARCH({"Process","Command","Script","WMI","Module","Pipe","Service"},AC335)))))&gt;0,"1","0")</f>
        <v>0</v>
      </c>
      <c r="AE335" s="25">
        <f>IF(AD335="1",'TOP 10 TECHNIQUES'!C$15,0)</f>
        <v>0</v>
      </c>
      <c r="AF335" s="25" t="str" cm="1">
        <f t="array" ref="AF335">IF(SUMPRODUCT(--(NOT(ISERR(SEARCH({"Network","Firewall"},AC335)))))&gt;0,"1","0")</f>
        <v>1</v>
      </c>
      <c r="AG335" s="25">
        <f>IF(AF335="1",'TOP 10 TECHNIQUES'!C$16,0)</f>
        <v>0</v>
      </c>
      <c r="AH335" s="25" t="str" cm="1">
        <f t="array" ref="AH335">IF(SUMPRODUCT(--(NOT(ISERR(SEARCH({"File","Group","Logon","Schedule","User","Registry","Active","Application"},AC335)))))&gt;0,"1","0")</f>
        <v>0</v>
      </c>
      <c r="AI335" s="25">
        <f>IF(AH335="1",'TOP 10 TECHNIQUES'!C$17,0)</f>
        <v>0</v>
      </c>
      <c r="AJ335" s="25" t="str" cm="1">
        <f t="array" ref="AJ335">IF(SUMPRODUCT(--(NOT(ISERR(SEARCH({"Cloud","Cluster","Container","Image","Instance","Pod","Snapshot","Volume"},AC335)))))&gt;0,"1","0")</f>
        <v>0</v>
      </c>
      <c r="AK335" s="25">
        <f>IF(AJ335="1",'TOP 10 TECHNIQUES'!C$18,0)</f>
        <v>0</v>
      </c>
      <c r="AL335" s="25" t="str" cm="1">
        <f t="array" ref="AL335">IF(SUMPRODUCT(--(NOT(ISERR(SEARCH({"Drive","Firmware","Host","Kernel"},AC335)))))&gt;0,"1","0")</f>
        <v>0</v>
      </c>
      <c r="AM335" s="25">
        <f>IF(AL335="1",'TOP 10 TECHNIQUES'!C$19,0)</f>
        <v>0</v>
      </c>
      <c r="AN335" s="60">
        <v>1</v>
      </c>
      <c r="AO335" s="51">
        <v>1</v>
      </c>
      <c r="AP335" s="25">
        <f>parameters!$J$21*Table1[[#This Row],[TAT Utility]]+parameters!$J$22*Table1[[#This Row],[Count Utility]]</f>
        <v>6.0714285714285721E-2</v>
      </c>
      <c r="AQ335" s="25">
        <f>(Table1[[#This Row],[Total Top Att&amp;ck Score ]]-parameters!$D$19)/(parameters!$D$20-parameters!$D$19)</f>
        <v>9.1269841269841279E-2</v>
      </c>
      <c r="AR335" s="25">
        <f>IF(Table1[[#This Row],[TAT Utility (unclipped)]]&gt;1,1, IF(Table1[[#This Row],[TAT Utility (unclipped)]]&lt;0,0, Table1[[#This Row],[TAT Utility (unclipped)]]) )</f>
        <v>9.1269841269841279E-2</v>
      </c>
      <c r="AS335" s="25">
        <f>(Table1[[#This Row],[Ransomware (Total '# of ATT&amp;CK Observations)]]-parameters!$D$21)/(parameters!$D$22-parameters!$D$21)</f>
        <v>4.7619047619047616E-2</v>
      </c>
      <c r="AT335" s="25">
        <f>IF(Table1[[#This Row],[Count Utility (unclipped)]]&gt;1,1, IF(Table1[[#This Row],[Count Utility (unclipped)]]&lt;0,0, Table1[[#This Row],[Count Utility (unclipped)]]) )</f>
        <v>4.7619047619047616E-2</v>
      </c>
      <c r="AU3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6" spans="1:47" ht="48" x14ac:dyDescent="0.2">
      <c r="A336" s="25">
        <f>parameters!$J$21*Table1[[#This Row],[TAT Utility]]+parameters!$J$22*Table1[[#This Row],[Count Utility]]</f>
        <v>0.16309999999999999</v>
      </c>
      <c r="B336" s="25">
        <f t="shared" si="5"/>
        <v>0.29766666666666669</v>
      </c>
      <c r="C336" s="25" t="s">
        <v>1357</v>
      </c>
      <c r="D336" s="25" t="s">
        <v>482</v>
      </c>
      <c r="E336" s="25" t="s">
        <v>1358</v>
      </c>
      <c r="F336" s="51">
        <v>1</v>
      </c>
      <c r="G336" s="51">
        <v>1</v>
      </c>
      <c r="H336" s="25">
        <f>parameters!$J$10*Table1[[#This Row],[Before Utility]]+parameters!$J$11*Table1[[#This Row],[After Utility]]</f>
        <v>0.1</v>
      </c>
      <c r="I336">
        <f>(Table1[[#This Row],[Num. TID Before]]-parameters!$D$8)/(parameters!$D$9-parameters!$D$8)</f>
        <v>0.1</v>
      </c>
      <c r="J336">
        <f>IF(Table1[[#This Row],[Before Utility (unclipped)]]&gt;1,1, IF(Table1[[#This Row],[Before Utility (unclipped)]]&lt;0,0, Table1[[#This Row],[Before Utility (unclipped)]]))</f>
        <v>0.1</v>
      </c>
      <c r="K336">
        <f>(Table1[[#This Row],[Num. TID After]]-parameters!$D$10)/(parameters!$D$11-parameters!$D$10)</f>
        <v>0.1</v>
      </c>
      <c r="L336">
        <f>IF(Table1[[#This Row],[After Utility (unclipped)]]&gt;1,1, IF(Table1[[#This Row],[After Utility (unclipped)]]&lt;0,0, Table1[[#This Row],[After Utility (unclipped)]]))</f>
        <v>0.1</v>
      </c>
      <c r="M336" s="25">
        <v>0</v>
      </c>
      <c r="N336" s="51">
        <v>0</v>
      </c>
      <c r="O336" s="51">
        <v>0</v>
      </c>
      <c r="P336" s="51">
        <v>0</v>
      </c>
      <c r="Q336" s="51">
        <v>0</v>
      </c>
      <c r="R336" s="52" t="s">
        <v>156</v>
      </c>
      <c r="S336" s="51">
        <v>2</v>
      </c>
      <c r="T336" s="52" t="s">
        <v>483</v>
      </c>
      <c r="U336" s="51">
        <v>11</v>
      </c>
      <c r="V336" s="25">
        <f>parameters!$J$4*Table1[[#This Row],[Mitigations Utility]] + parameters!$J$5*Table1[[#This Row],[Detections Utility]]</f>
        <v>0.12380952380952381</v>
      </c>
      <c r="W336">
        <f>SUM(Table1[[#This Row],[Num. 800-53 (r5)]],Table1[[#This Row],[Num. CIS Controls]])</f>
        <v>13</v>
      </c>
      <c r="X336">
        <f>(Table1[[#This Row],[Total Mitigations]]-parameters!$D$2)/(parameters!$D$3-parameters!$D$2)</f>
        <v>0.23636363636363636</v>
      </c>
      <c r="Y336">
        <f>IF(Table1[[#This Row],[Mitigations Utility (unclipped)]]&gt;1,1, IF(Table1[[#This Row],[Mitigations Utility (unclipped)]]&lt;0,0, Table1[[#This Row],[Mitigations Utility (unclipped)]]) )</f>
        <v>0.23636363636363636</v>
      </c>
      <c r="Z336">
        <f>SUM(Table1[[#This Row],[Num. CAR]:[Num. Splunk]])</f>
        <v>0</v>
      </c>
      <c r="AA336">
        <f>(Table1[[#This Row],[Total Detections]]-parameters!$D$4)/(parameters!$D$5-parameters!$D$4)</f>
        <v>0</v>
      </c>
      <c r="AB336">
        <f>IF(Table1[[#This Row],[Detections Utility (unclipped)]]&gt;1,1, IF(Table1[[#This Row],[Detections Utility (unclipped)]]&lt;0,0, Table1[[#This Row],[Detections Utility (unclipped)]]) )</f>
        <v>0</v>
      </c>
      <c r="AC336" s="29" t="s">
        <v>1359</v>
      </c>
      <c r="AD336" s="25" t="str" cm="1">
        <f t="array" ref="AD336">IF(SUMPRODUCT(--(NOT(ISERR(SEARCH({"Process","Command","Script","WMI","Module","Pipe","Service"},AC336)))))&gt;0,"1","0")</f>
        <v>1</v>
      </c>
      <c r="AE336" s="25">
        <f>IF(AD336="1",'TOP 10 TECHNIQUES'!C$15,0)</f>
        <v>0.19800000000000001</v>
      </c>
      <c r="AF336" s="25" t="str" cm="1">
        <f t="array" ref="AF336">IF(SUMPRODUCT(--(NOT(ISERR(SEARCH({"Network","Firewall"},AC336)))))&gt;0,"1","0")</f>
        <v>0</v>
      </c>
      <c r="AG336" s="25">
        <f>IF(AF336="1",'TOP 10 TECHNIQUES'!C$16,0)</f>
        <v>0</v>
      </c>
      <c r="AH336" s="25" t="str" cm="1">
        <f t="array" ref="AH336">IF(SUMPRODUCT(--(NOT(ISERR(SEARCH({"File","Group","Logon","Schedule","User","Registry","Active","Application"},AC336)))))&gt;0,"1","0")</f>
        <v>1</v>
      </c>
      <c r="AI336" s="25">
        <f>IF(AH336="1",'TOP 10 TECHNIQUES'!C$17,0)</f>
        <v>0.13200000000000001</v>
      </c>
      <c r="AJ336" s="25" t="str" cm="1">
        <f t="array" ref="AJ336">IF(SUMPRODUCT(--(NOT(ISERR(SEARCH({"Cloud","Cluster","Container","Image","Instance","Pod","Snapshot","Volume"},AC336)))))&gt;0,"1","0")</f>
        <v>0</v>
      </c>
      <c r="AK336" s="25">
        <f>IF(AJ336="1",'TOP 10 TECHNIQUES'!C$18,0)</f>
        <v>0</v>
      </c>
      <c r="AL336" s="25" t="str" cm="1">
        <f t="array" ref="AL336">IF(SUMPRODUCT(--(NOT(ISERR(SEARCH({"Drive","Firmware","Host","Kernel"},AC336)))))&gt;0,"1","0")</f>
        <v>0</v>
      </c>
      <c r="AM336" s="25">
        <f>IF(AL336="1",'TOP 10 TECHNIQUES'!C$19,0)</f>
        <v>0</v>
      </c>
      <c r="AN336" s="52">
        <v>4</v>
      </c>
      <c r="AO336" s="51">
        <v>1</v>
      </c>
      <c r="AP336" s="25">
        <f>parameters!$J$21*Table1[[#This Row],[TAT Utility]]+parameters!$J$22*Table1[[#This Row],[Count Utility]]</f>
        <v>0.16309999999999999</v>
      </c>
      <c r="AQ336" s="25">
        <f>(Table1[[#This Row],[Total Top Att&amp;ck Score ]]-parameters!$D$19)/(parameters!$D$20-parameters!$D$19)</f>
        <v>9.9222222222222226E-2</v>
      </c>
      <c r="AR336" s="25">
        <f>IF(Table1[[#This Row],[TAT Utility (unclipped)]]&gt;1,1, IF(Table1[[#This Row],[TAT Utility (unclipped)]]&lt;0,0, Table1[[#This Row],[TAT Utility (unclipped)]]) )</f>
        <v>9.9222222222222226E-2</v>
      </c>
      <c r="AS336" s="25">
        <f>(Table1[[#This Row],[Ransomware (Total '# of ATT&amp;CK Observations)]]-parameters!$D$21)/(parameters!$D$22-parameters!$D$21)</f>
        <v>0.19047619047619047</v>
      </c>
      <c r="AT336" s="25">
        <f>IF(Table1[[#This Row],[Count Utility (unclipped)]]&gt;1,1, IF(Table1[[#This Row],[Count Utility (unclipped)]]&lt;0,0, Table1[[#This Row],[Count Utility (unclipped)]]) )</f>
        <v>0.19047619047619047</v>
      </c>
      <c r="AU3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7" spans="1:47" ht="48" x14ac:dyDescent="0.2">
      <c r="A337" s="25">
        <f>parameters!$J$21*Table1[[#This Row],[TAT Utility]]+parameters!$J$22*Table1[[#This Row],[Count Utility]]</f>
        <v>0.12976666666666667</v>
      </c>
      <c r="B337" s="25">
        <f t="shared" si="5"/>
        <v>0.29766666666666669</v>
      </c>
      <c r="C337" s="25" t="s">
        <v>1360</v>
      </c>
      <c r="D337" s="25" t="s">
        <v>482</v>
      </c>
      <c r="E337" s="25" t="s">
        <v>1361</v>
      </c>
      <c r="F337" s="51">
        <v>1</v>
      </c>
      <c r="G337" s="51">
        <v>1</v>
      </c>
      <c r="H337" s="25">
        <f>parameters!$J$10*Table1[[#This Row],[Before Utility]]+parameters!$J$11*Table1[[#This Row],[After Utility]]</f>
        <v>0.1</v>
      </c>
      <c r="I337">
        <f>(Table1[[#This Row],[Num. TID Before]]-parameters!$D$8)/(parameters!$D$9-parameters!$D$8)</f>
        <v>0.1</v>
      </c>
      <c r="J337">
        <f>IF(Table1[[#This Row],[Before Utility (unclipped)]]&gt;1,1, IF(Table1[[#This Row],[Before Utility (unclipped)]]&lt;0,0, Table1[[#This Row],[Before Utility (unclipped)]]))</f>
        <v>0.1</v>
      </c>
      <c r="K337">
        <f>(Table1[[#This Row],[Num. TID After]]-parameters!$D$10)/(parameters!$D$11-parameters!$D$10)</f>
        <v>0.1</v>
      </c>
      <c r="L337">
        <f>IF(Table1[[#This Row],[After Utility (unclipped)]]&gt;1,1, IF(Table1[[#This Row],[After Utility (unclipped)]]&lt;0,0, Table1[[#This Row],[After Utility (unclipped)]]))</f>
        <v>0.1</v>
      </c>
      <c r="M337" s="25">
        <v>0</v>
      </c>
      <c r="N337" s="51">
        <v>0</v>
      </c>
      <c r="O337" s="51">
        <v>0</v>
      </c>
      <c r="P337" s="51">
        <v>0</v>
      </c>
      <c r="Q337" s="51">
        <v>0</v>
      </c>
      <c r="R337" s="52" t="s">
        <v>156</v>
      </c>
      <c r="S337" s="51">
        <v>2</v>
      </c>
      <c r="T337" s="52" t="s">
        <v>483</v>
      </c>
      <c r="U337" s="51">
        <v>11</v>
      </c>
      <c r="V337" s="25">
        <f>parameters!$J$4*Table1[[#This Row],[Mitigations Utility]] + parameters!$J$5*Table1[[#This Row],[Detections Utility]]</f>
        <v>0.12380952380952381</v>
      </c>
      <c r="W337">
        <f>SUM(Table1[[#This Row],[Num. 800-53 (r5)]],Table1[[#This Row],[Num. CIS Controls]])</f>
        <v>13</v>
      </c>
      <c r="X337">
        <f>(Table1[[#This Row],[Total Mitigations]]-parameters!$D$2)/(parameters!$D$3-parameters!$D$2)</f>
        <v>0.23636363636363636</v>
      </c>
      <c r="Y337">
        <f>IF(Table1[[#This Row],[Mitigations Utility (unclipped)]]&gt;1,1, IF(Table1[[#This Row],[Mitigations Utility (unclipped)]]&lt;0,0, Table1[[#This Row],[Mitigations Utility (unclipped)]]) )</f>
        <v>0.23636363636363636</v>
      </c>
      <c r="Z337">
        <f>SUM(Table1[[#This Row],[Num. CAR]:[Num. Splunk]])</f>
        <v>0</v>
      </c>
      <c r="AA337">
        <f>(Table1[[#This Row],[Total Detections]]-parameters!$D$4)/(parameters!$D$5-parameters!$D$4)</f>
        <v>0</v>
      </c>
      <c r="AB337">
        <f>IF(Table1[[#This Row],[Detections Utility (unclipped)]]&gt;1,1, IF(Table1[[#This Row],[Detections Utility (unclipped)]]&lt;0,0, Table1[[#This Row],[Detections Utility (unclipped)]]) )</f>
        <v>0</v>
      </c>
      <c r="AC337" s="29" t="s">
        <v>127</v>
      </c>
      <c r="AD337" s="25" t="str" cm="1">
        <f t="array" ref="AD337">IF(SUMPRODUCT(--(NOT(ISERR(SEARCH({"Process","Command","Script","WMI","Module","Pipe","Service"},AC337)))))&gt;0,"1","0")</f>
        <v>1</v>
      </c>
      <c r="AE337" s="25">
        <f>IF(AD337="1",'TOP 10 TECHNIQUES'!C$15,0)</f>
        <v>0.19800000000000001</v>
      </c>
      <c r="AF337" s="25" t="str" cm="1">
        <f t="array" ref="AF337">IF(SUMPRODUCT(--(NOT(ISERR(SEARCH({"Network","Firewall"},AC337)))))&gt;0,"1","0")</f>
        <v>0</v>
      </c>
      <c r="AG337" s="25">
        <f>IF(AF337="1",'TOP 10 TECHNIQUES'!C$16,0)</f>
        <v>0</v>
      </c>
      <c r="AH337" s="25" t="str" cm="1">
        <f t="array" ref="AH337">IF(SUMPRODUCT(--(NOT(ISERR(SEARCH({"File","Group","Logon","Schedule","User","Registry","Active","Application"},AC337)))))&gt;0,"1","0")</f>
        <v>1</v>
      </c>
      <c r="AI337" s="25">
        <f>IF(AH337="1",'TOP 10 TECHNIQUES'!C$17,0)</f>
        <v>0.13200000000000001</v>
      </c>
      <c r="AJ337" s="25" t="str" cm="1">
        <f t="array" ref="AJ337">IF(SUMPRODUCT(--(NOT(ISERR(SEARCH({"Cloud","Cluster","Container","Image","Instance","Pod","Snapshot","Volume"},AC337)))))&gt;0,"1","0")</f>
        <v>0</v>
      </c>
      <c r="AK337" s="25">
        <f>IF(AJ337="1",'TOP 10 TECHNIQUES'!C$18,0)</f>
        <v>0</v>
      </c>
      <c r="AL337" s="25" t="str" cm="1">
        <f t="array" ref="AL337">IF(SUMPRODUCT(--(NOT(ISERR(SEARCH({"Drive","Firmware","Host","Kernel"},AC337)))))&gt;0,"1","0")</f>
        <v>0</v>
      </c>
      <c r="AM337" s="25">
        <f>IF(AL337="1",'TOP 10 TECHNIQUES'!C$19,0)</f>
        <v>0</v>
      </c>
      <c r="AN337" s="60">
        <v>3</v>
      </c>
      <c r="AO337" s="51">
        <v>1</v>
      </c>
      <c r="AP337" s="25">
        <f>parameters!$J$21*Table1[[#This Row],[TAT Utility]]+parameters!$J$22*Table1[[#This Row],[Count Utility]]</f>
        <v>0.12976666666666667</v>
      </c>
      <c r="AQ337" s="25">
        <f>(Table1[[#This Row],[Total Top Att&amp;ck Score ]]-parameters!$D$19)/(parameters!$D$20-parameters!$D$19)</f>
        <v>9.9222222222222226E-2</v>
      </c>
      <c r="AR337" s="25">
        <f>IF(Table1[[#This Row],[TAT Utility (unclipped)]]&gt;1,1, IF(Table1[[#This Row],[TAT Utility (unclipped)]]&lt;0,0, Table1[[#This Row],[TAT Utility (unclipped)]]) )</f>
        <v>9.9222222222222226E-2</v>
      </c>
      <c r="AS337" s="25">
        <f>(Table1[[#This Row],[Ransomware (Total '# of ATT&amp;CK Observations)]]-parameters!$D$21)/(parameters!$D$22-parameters!$D$21)</f>
        <v>0.14285714285714285</v>
      </c>
      <c r="AT337" s="25">
        <f>IF(Table1[[#This Row],[Count Utility (unclipped)]]&gt;1,1, IF(Table1[[#This Row],[Count Utility (unclipped)]]&lt;0,0, Table1[[#This Row],[Count Utility (unclipped)]]) )</f>
        <v>0.14285714285714285</v>
      </c>
      <c r="AU3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8" spans="1:47" ht="32" x14ac:dyDescent="0.2">
      <c r="A338" s="25">
        <f>parameters!$J$21*Table1[[#This Row],[TAT Utility]]+parameters!$J$22*Table1[[#This Row],[Count Utility]]</f>
        <v>2.9766666666666667E-2</v>
      </c>
      <c r="B338" s="25">
        <f t="shared" si="5"/>
        <v>0.29766666666666669</v>
      </c>
      <c r="C338" s="25" t="s">
        <v>1362</v>
      </c>
      <c r="D338" s="25" t="s">
        <v>1363</v>
      </c>
      <c r="E338" s="25" t="s">
        <v>89</v>
      </c>
      <c r="F338" s="51">
        <v>1</v>
      </c>
      <c r="G338" s="51">
        <v>1</v>
      </c>
      <c r="H338" s="25">
        <f>parameters!$J$10*Table1[[#This Row],[Before Utility]]+parameters!$J$11*Table1[[#This Row],[After Utility]]</f>
        <v>0.1</v>
      </c>
      <c r="I338">
        <f>(Table1[[#This Row],[Num. TID Before]]-parameters!$D$8)/(parameters!$D$9-parameters!$D$8)</f>
        <v>0.1</v>
      </c>
      <c r="J338">
        <f>IF(Table1[[#This Row],[Before Utility (unclipped)]]&gt;1,1, IF(Table1[[#This Row],[Before Utility (unclipped)]]&lt;0,0, Table1[[#This Row],[Before Utility (unclipped)]]))</f>
        <v>0.1</v>
      </c>
      <c r="K338">
        <f>(Table1[[#This Row],[Num. TID After]]-parameters!$D$10)/(parameters!$D$11-parameters!$D$10)</f>
        <v>0.1</v>
      </c>
      <c r="L338">
        <f>IF(Table1[[#This Row],[After Utility (unclipped)]]&gt;1,1, IF(Table1[[#This Row],[After Utility (unclipped)]]&lt;0,0, Table1[[#This Row],[After Utility (unclipped)]]))</f>
        <v>0.1</v>
      </c>
      <c r="M338" s="25">
        <v>0</v>
      </c>
      <c r="N338" s="51">
        <v>0</v>
      </c>
      <c r="O338" s="51">
        <v>0</v>
      </c>
      <c r="P338" s="51">
        <v>0</v>
      </c>
      <c r="Q338" s="51">
        <v>0</v>
      </c>
      <c r="R338" s="52" t="s">
        <v>1364</v>
      </c>
      <c r="S338" s="51">
        <v>4</v>
      </c>
      <c r="T338" s="52" t="s">
        <v>1365</v>
      </c>
      <c r="U338" s="51">
        <v>9</v>
      </c>
      <c r="V338" s="25">
        <f>parameters!$J$4*Table1[[#This Row],[Mitigations Utility]] + parameters!$J$5*Table1[[#This Row],[Detections Utility]]</f>
        <v>0.12380952380952381</v>
      </c>
      <c r="W338">
        <f>SUM(Table1[[#This Row],[Num. 800-53 (r5)]],Table1[[#This Row],[Num. CIS Controls]])</f>
        <v>13</v>
      </c>
      <c r="X338">
        <f>(Table1[[#This Row],[Total Mitigations]]-parameters!$D$2)/(parameters!$D$3-parameters!$D$2)</f>
        <v>0.23636363636363636</v>
      </c>
      <c r="Y338">
        <f>IF(Table1[[#This Row],[Mitigations Utility (unclipped)]]&gt;1,1, IF(Table1[[#This Row],[Mitigations Utility (unclipped)]]&lt;0,0, Table1[[#This Row],[Mitigations Utility (unclipped)]]) )</f>
        <v>0.23636363636363636</v>
      </c>
      <c r="Z338">
        <f>SUM(Table1[[#This Row],[Num. CAR]:[Num. Splunk]])</f>
        <v>0</v>
      </c>
      <c r="AA338">
        <f>(Table1[[#This Row],[Total Detections]]-parameters!$D$4)/(parameters!$D$5-parameters!$D$4)</f>
        <v>0</v>
      </c>
      <c r="AB338">
        <f>IF(Table1[[#This Row],[Detections Utility (unclipped)]]&gt;1,1, IF(Table1[[#This Row],[Detections Utility (unclipped)]]&lt;0,0, Table1[[#This Row],[Detections Utility (unclipped)]]) )</f>
        <v>0</v>
      </c>
      <c r="AC338" s="29" t="s">
        <v>1105</v>
      </c>
      <c r="AD338" s="25" t="str" cm="1">
        <f t="array" ref="AD338">IF(SUMPRODUCT(--(NOT(ISERR(SEARCH({"Process","Command","Script","WMI","Module","Pipe","Service"},AC338)))))&gt;0,"1","0")</f>
        <v>1</v>
      </c>
      <c r="AE338" s="25">
        <f>IF(AD338="1",'TOP 10 TECHNIQUES'!C$15,0)</f>
        <v>0.19800000000000001</v>
      </c>
      <c r="AF338" s="25" t="str" cm="1">
        <f t="array" ref="AF338">IF(SUMPRODUCT(--(NOT(ISERR(SEARCH({"Network","Firewall"},AC338)))))&gt;0,"1","0")</f>
        <v>0</v>
      </c>
      <c r="AG338" s="25">
        <f>IF(AF338="1",'TOP 10 TECHNIQUES'!C$16,0)</f>
        <v>0</v>
      </c>
      <c r="AH338" s="25" t="str" cm="1">
        <f t="array" ref="AH338">IF(SUMPRODUCT(--(NOT(ISERR(SEARCH({"File","Group","Logon","Schedule","User","Registry","Active","Application"},AC338)))))&gt;0,"1","0")</f>
        <v>1</v>
      </c>
      <c r="AI338" s="25">
        <f>IF(AH338="1",'TOP 10 TECHNIQUES'!C$17,0)</f>
        <v>0.13200000000000001</v>
      </c>
      <c r="AJ338" s="25" t="str" cm="1">
        <f t="array" ref="AJ338">IF(SUMPRODUCT(--(NOT(ISERR(SEARCH({"Cloud","Cluster","Container","Image","Instance","Pod","Snapshot","Volume"},AC338)))))&gt;0,"1","0")</f>
        <v>0</v>
      </c>
      <c r="AK338" s="25">
        <f>IF(AJ338="1",'TOP 10 TECHNIQUES'!C$18,0)</f>
        <v>0</v>
      </c>
      <c r="AL338" s="25" t="str" cm="1">
        <f t="array" ref="AL338">IF(SUMPRODUCT(--(NOT(ISERR(SEARCH({"Drive","Firmware","Host","Kernel"},AC338)))))&gt;0,"1","0")</f>
        <v>0</v>
      </c>
      <c r="AM338" s="25">
        <f>IF(AL338="1",'TOP 10 TECHNIQUES'!C$19,0)</f>
        <v>0</v>
      </c>
      <c r="AN338" s="60">
        <v>0</v>
      </c>
      <c r="AO338" s="51">
        <v>0</v>
      </c>
      <c r="AP338" s="25">
        <f>parameters!$J$21*Table1[[#This Row],[TAT Utility]]+parameters!$J$22*Table1[[#This Row],[Count Utility]]</f>
        <v>2.9766666666666667E-2</v>
      </c>
      <c r="AQ338" s="25">
        <f>(Table1[[#This Row],[Total Top Att&amp;ck Score ]]-parameters!$D$19)/(parameters!$D$20-parameters!$D$19)</f>
        <v>9.9222222222222226E-2</v>
      </c>
      <c r="AR338" s="25">
        <f>IF(Table1[[#This Row],[TAT Utility (unclipped)]]&gt;1,1, IF(Table1[[#This Row],[TAT Utility (unclipped)]]&lt;0,0, Table1[[#This Row],[TAT Utility (unclipped)]]) )</f>
        <v>9.9222222222222226E-2</v>
      </c>
      <c r="AS338" s="25">
        <f>(Table1[[#This Row],[Ransomware (Total '# of ATT&amp;CK Observations)]]-parameters!$D$21)/(parameters!$D$22-parameters!$D$21)</f>
        <v>0</v>
      </c>
      <c r="AT338" s="25">
        <f>IF(Table1[[#This Row],[Count Utility (unclipped)]]&gt;1,1, IF(Table1[[#This Row],[Count Utility (unclipped)]]&lt;0,0, Table1[[#This Row],[Count Utility (unclipped)]]) )</f>
        <v>0</v>
      </c>
      <c r="AU3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9" spans="1:47" ht="48" x14ac:dyDescent="0.2">
      <c r="A339" s="25">
        <f>parameters!$J$21*Table1[[#This Row],[TAT Utility]]+parameters!$J$22*Table1[[#This Row],[Count Utility]]</f>
        <v>2.9766666666666667E-2</v>
      </c>
      <c r="B339" s="25">
        <f t="shared" si="5"/>
        <v>0.29766666666666669</v>
      </c>
      <c r="C339" s="25" t="s">
        <v>1366</v>
      </c>
      <c r="D339" s="25" t="s">
        <v>1367</v>
      </c>
      <c r="E339" s="25" t="s">
        <v>89</v>
      </c>
      <c r="F339" s="51">
        <v>1</v>
      </c>
      <c r="G339" s="51">
        <v>1</v>
      </c>
      <c r="H339" s="25">
        <f>parameters!$J$10*Table1[[#This Row],[Before Utility]]+parameters!$J$11*Table1[[#This Row],[After Utility]]</f>
        <v>0.1</v>
      </c>
      <c r="I339">
        <f>(Table1[[#This Row],[Num. TID Before]]-parameters!$D$8)/(parameters!$D$9-parameters!$D$8)</f>
        <v>0.1</v>
      </c>
      <c r="J339">
        <f>IF(Table1[[#This Row],[Before Utility (unclipped)]]&gt;1,1, IF(Table1[[#This Row],[Before Utility (unclipped)]]&lt;0,0, Table1[[#This Row],[Before Utility (unclipped)]]))</f>
        <v>0.1</v>
      </c>
      <c r="K339">
        <f>(Table1[[#This Row],[Num. TID After]]-parameters!$D$10)/(parameters!$D$11-parameters!$D$10)</f>
        <v>0.1</v>
      </c>
      <c r="L339">
        <f>IF(Table1[[#This Row],[After Utility (unclipped)]]&gt;1,1, IF(Table1[[#This Row],[After Utility (unclipped)]]&lt;0,0, Table1[[#This Row],[After Utility (unclipped)]]))</f>
        <v>0.1</v>
      </c>
      <c r="M339" s="25">
        <v>0</v>
      </c>
      <c r="N339" s="51">
        <v>0</v>
      </c>
      <c r="O339" s="51">
        <v>0</v>
      </c>
      <c r="P339" s="51">
        <v>0</v>
      </c>
      <c r="Q339" s="51">
        <v>0</v>
      </c>
      <c r="R339" s="52" t="s">
        <v>1368</v>
      </c>
      <c r="S339" s="51">
        <v>7</v>
      </c>
      <c r="T339" s="52" t="s">
        <v>1205</v>
      </c>
      <c r="U339" s="51">
        <v>6</v>
      </c>
      <c r="V339" s="25">
        <f>parameters!$J$4*Table1[[#This Row],[Mitigations Utility]] + parameters!$J$5*Table1[[#This Row],[Detections Utility]]</f>
        <v>0.12380952380952381</v>
      </c>
      <c r="W339">
        <f>SUM(Table1[[#This Row],[Num. 800-53 (r5)]],Table1[[#This Row],[Num. CIS Controls]])</f>
        <v>13</v>
      </c>
      <c r="X339">
        <f>(Table1[[#This Row],[Total Mitigations]]-parameters!$D$2)/(parameters!$D$3-parameters!$D$2)</f>
        <v>0.23636363636363636</v>
      </c>
      <c r="Y339">
        <f>IF(Table1[[#This Row],[Mitigations Utility (unclipped)]]&gt;1,1, IF(Table1[[#This Row],[Mitigations Utility (unclipped)]]&lt;0,0, Table1[[#This Row],[Mitigations Utility (unclipped)]]) )</f>
        <v>0.23636363636363636</v>
      </c>
      <c r="Z339">
        <f>SUM(Table1[[#This Row],[Num. CAR]:[Num. Splunk]])</f>
        <v>0</v>
      </c>
      <c r="AA339">
        <f>(Table1[[#This Row],[Total Detections]]-parameters!$D$4)/(parameters!$D$5-parameters!$D$4)</f>
        <v>0</v>
      </c>
      <c r="AB339">
        <f>IF(Table1[[#This Row],[Detections Utility (unclipped)]]&gt;1,1, IF(Table1[[#This Row],[Detections Utility (unclipped)]]&lt;0,0, Table1[[#This Row],[Detections Utility (unclipped)]]) )</f>
        <v>0</v>
      </c>
      <c r="AC339" s="29" t="s">
        <v>1369</v>
      </c>
      <c r="AD339" s="25" t="str" cm="1">
        <f t="array" ref="AD339">IF(SUMPRODUCT(--(NOT(ISERR(SEARCH({"Process","Command","Script","WMI","Module","Pipe","Service"},AC339)))))&gt;0,"1","0")</f>
        <v>1</v>
      </c>
      <c r="AE339" s="25">
        <f>IF(AD339="1",'TOP 10 TECHNIQUES'!C$15,0)</f>
        <v>0.19800000000000001</v>
      </c>
      <c r="AF339" s="25" t="str" cm="1">
        <f t="array" ref="AF339">IF(SUMPRODUCT(--(NOT(ISERR(SEARCH({"Network","Firewall"},AC339)))))&gt;0,"1","0")</f>
        <v>0</v>
      </c>
      <c r="AG339" s="25">
        <f>IF(AF339="1",'TOP 10 TECHNIQUES'!C$16,0)</f>
        <v>0</v>
      </c>
      <c r="AH339" s="25" t="str" cm="1">
        <f t="array" ref="AH339">IF(SUMPRODUCT(--(NOT(ISERR(SEARCH({"File","Group","Logon","Schedule","User","Registry","Active","Application"},AC339)))))&gt;0,"1","0")</f>
        <v>1</v>
      </c>
      <c r="AI339" s="25">
        <f>IF(AH339="1",'TOP 10 TECHNIQUES'!C$17,0)</f>
        <v>0.13200000000000001</v>
      </c>
      <c r="AJ339" s="25" t="str" cm="1">
        <f t="array" ref="AJ339">IF(SUMPRODUCT(--(NOT(ISERR(SEARCH({"Cloud","Cluster","Container","Image","Instance","Pod","Snapshot","Volume"},AC339)))))&gt;0,"1","0")</f>
        <v>0</v>
      </c>
      <c r="AK339" s="25">
        <f>IF(AJ339="1",'TOP 10 TECHNIQUES'!C$18,0)</f>
        <v>0</v>
      </c>
      <c r="AL339" s="25" t="str" cm="1">
        <f t="array" ref="AL339">IF(SUMPRODUCT(--(NOT(ISERR(SEARCH({"Drive","Firmware","Host","Kernel"},AC339)))))&gt;0,"1","0")</f>
        <v>0</v>
      </c>
      <c r="AM339" s="25">
        <f>IF(AL339="1",'TOP 10 TECHNIQUES'!C$19,0)</f>
        <v>0</v>
      </c>
      <c r="AN339" s="60">
        <v>0</v>
      </c>
      <c r="AO339" s="51">
        <v>0</v>
      </c>
      <c r="AP339" s="25">
        <f>parameters!$J$21*Table1[[#This Row],[TAT Utility]]+parameters!$J$22*Table1[[#This Row],[Count Utility]]</f>
        <v>2.9766666666666667E-2</v>
      </c>
      <c r="AQ339" s="25">
        <f>(Table1[[#This Row],[Total Top Att&amp;ck Score ]]-parameters!$D$19)/(parameters!$D$20-parameters!$D$19)</f>
        <v>9.9222222222222226E-2</v>
      </c>
      <c r="AR339" s="25">
        <f>IF(Table1[[#This Row],[TAT Utility (unclipped)]]&gt;1,1, IF(Table1[[#This Row],[TAT Utility (unclipped)]]&lt;0,0, Table1[[#This Row],[TAT Utility (unclipped)]]) )</f>
        <v>9.9222222222222226E-2</v>
      </c>
      <c r="AS339" s="25">
        <f>(Table1[[#This Row],[Ransomware (Total '# of ATT&amp;CK Observations)]]-parameters!$D$21)/(parameters!$D$22-parameters!$D$21)</f>
        <v>0</v>
      </c>
      <c r="AT339" s="25">
        <f>IF(Table1[[#This Row],[Count Utility (unclipped)]]&gt;1,1, IF(Table1[[#This Row],[Count Utility (unclipped)]]&lt;0,0, Table1[[#This Row],[Count Utility (unclipped)]]) )</f>
        <v>0</v>
      </c>
      <c r="AU3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0" spans="1:47" ht="32" x14ac:dyDescent="0.2">
      <c r="A340" s="25">
        <f>parameters!$J$21*Table1[[#This Row],[TAT Utility]]+parameters!$J$22*Table1[[#This Row],[Count Utility]]</f>
        <v>2.238095238095238E-2</v>
      </c>
      <c r="B340" s="25">
        <f t="shared" si="5"/>
        <v>0.22380952380952382</v>
      </c>
      <c r="C340" s="25" t="s">
        <v>1370</v>
      </c>
      <c r="D340" s="25" t="s">
        <v>401</v>
      </c>
      <c r="E340" s="25" t="s">
        <v>1371</v>
      </c>
      <c r="F340" s="51">
        <v>1</v>
      </c>
      <c r="G340" s="51">
        <v>1</v>
      </c>
      <c r="H340" s="25">
        <f>parameters!$J$10*Table1[[#This Row],[Before Utility]]+parameters!$J$11*Table1[[#This Row],[After Utility]]</f>
        <v>0.1</v>
      </c>
      <c r="I340">
        <f>(Table1[[#This Row],[Num. TID Before]]-parameters!$D$8)/(parameters!$D$9-parameters!$D$8)</f>
        <v>0.1</v>
      </c>
      <c r="J340">
        <f>IF(Table1[[#This Row],[Before Utility (unclipped)]]&gt;1,1, IF(Table1[[#This Row],[Before Utility (unclipped)]]&lt;0,0, Table1[[#This Row],[Before Utility (unclipped)]]))</f>
        <v>0.1</v>
      </c>
      <c r="K340">
        <f>(Table1[[#This Row],[Num. TID After]]-parameters!$D$10)/(parameters!$D$11-parameters!$D$10)</f>
        <v>0.1</v>
      </c>
      <c r="L340">
        <f>IF(Table1[[#This Row],[After Utility (unclipped)]]&gt;1,1, IF(Table1[[#This Row],[After Utility (unclipped)]]&lt;0,0, Table1[[#This Row],[After Utility (unclipped)]]))</f>
        <v>0.1</v>
      </c>
      <c r="M340" s="25">
        <v>0</v>
      </c>
      <c r="N340" s="51">
        <v>0</v>
      </c>
      <c r="O340" s="51">
        <v>0</v>
      </c>
      <c r="P340" s="51">
        <v>0</v>
      </c>
      <c r="Q340" s="51">
        <v>0</v>
      </c>
      <c r="R340" s="52" t="s">
        <v>1372</v>
      </c>
      <c r="S340" s="51">
        <v>2</v>
      </c>
      <c r="T340" s="52" t="s">
        <v>1373</v>
      </c>
      <c r="U340" s="51">
        <v>11</v>
      </c>
      <c r="V340" s="25">
        <f>parameters!$J$4*Table1[[#This Row],[Mitigations Utility]] + parameters!$J$5*Table1[[#This Row],[Detections Utility]]</f>
        <v>0.12380952380952381</v>
      </c>
      <c r="W340">
        <f>SUM(Table1[[#This Row],[Num. 800-53 (r5)]],Table1[[#This Row],[Num. CIS Controls]])</f>
        <v>13</v>
      </c>
      <c r="X340">
        <f>(Table1[[#This Row],[Total Mitigations]]-parameters!$D$2)/(parameters!$D$3-parameters!$D$2)</f>
        <v>0.23636363636363636</v>
      </c>
      <c r="Y340">
        <f>IF(Table1[[#This Row],[Mitigations Utility (unclipped)]]&gt;1,1, IF(Table1[[#This Row],[Mitigations Utility (unclipped)]]&lt;0,0, Table1[[#This Row],[Mitigations Utility (unclipped)]]) )</f>
        <v>0.23636363636363636</v>
      </c>
      <c r="Z340">
        <f>SUM(Table1[[#This Row],[Num. CAR]:[Num. Splunk]])</f>
        <v>0</v>
      </c>
      <c r="AA340">
        <f>(Table1[[#This Row],[Total Detections]]-parameters!$D$4)/(parameters!$D$5-parameters!$D$4)</f>
        <v>0</v>
      </c>
      <c r="AB340">
        <f>IF(Table1[[#This Row],[Detections Utility (unclipped)]]&gt;1,1, IF(Table1[[#This Row],[Detections Utility (unclipped)]]&lt;0,0, Table1[[#This Row],[Detections Utility (unclipped)]]) )</f>
        <v>0</v>
      </c>
      <c r="AC340" s="29" t="s">
        <v>467</v>
      </c>
      <c r="AD340" s="25" t="str" cm="1">
        <f t="array" ref="AD340">IF(SUMPRODUCT(--(NOT(ISERR(SEARCH({"Process","Command","Script","WMI","Module","Pipe","Service"},AC340)))))&gt;0,"1","0")</f>
        <v>0</v>
      </c>
      <c r="AE340" s="25">
        <f>IF(AD340="1",'TOP 10 TECHNIQUES'!C$15,0)</f>
        <v>0</v>
      </c>
      <c r="AF340" s="25" t="str" cm="1">
        <f t="array" ref="AF340">IF(SUMPRODUCT(--(NOT(ISERR(SEARCH({"Network","Firewall"},AC340)))))&gt;0,"1","0")</f>
        <v>1</v>
      </c>
      <c r="AG340" s="25">
        <f>IF(AF340="1",'TOP 10 TECHNIQUES'!C$16,0)</f>
        <v>0</v>
      </c>
      <c r="AH340" s="25" t="str" cm="1">
        <f t="array" ref="AH340">IF(SUMPRODUCT(--(NOT(ISERR(SEARCH({"File","Group","Logon","Schedule","User","Registry","Active","Application"},AC340)))))&gt;0,"1","0")</f>
        <v>0</v>
      </c>
      <c r="AI340" s="25">
        <f>IF(AH340="1",'TOP 10 TECHNIQUES'!C$17,0)</f>
        <v>0</v>
      </c>
      <c r="AJ340" s="25" t="str" cm="1">
        <f t="array" ref="AJ340">IF(SUMPRODUCT(--(NOT(ISERR(SEARCH({"Cloud","Cluster","Container","Image","Instance","Pod","Snapshot","Volume"},AC340)))))&gt;0,"1","0")</f>
        <v>0</v>
      </c>
      <c r="AK340" s="25">
        <f>IF(AJ340="1",'TOP 10 TECHNIQUES'!C$18,0)</f>
        <v>0</v>
      </c>
      <c r="AL340" s="25" t="str" cm="1">
        <f t="array" ref="AL340">IF(SUMPRODUCT(--(NOT(ISERR(SEARCH({"Drive","Firmware","Host","Kernel"},AC340)))))&gt;0,"1","0")</f>
        <v>0</v>
      </c>
      <c r="AM340" s="25">
        <f>IF(AL340="1",'TOP 10 TECHNIQUES'!C$19,0)</f>
        <v>0</v>
      </c>
      <c r="AN340" s="60">
        <v>0</v>
      </c>
      <c r="AO340" s="51">
        <v>0</v>
      </c>
      <c r="AP340" s="25">
        <f>parameters!$J$21*Table1[[#This Row],[TAT Utility]]+parameters!$J$22*Table1[[#This Row],[Count Utility]]</f>
        <v>2.238095238095238E-2</v>
      </c>
      <c r="AQ340" s="25">
        <f>(Table1[[#This Row],[Total Top Att&amp;ck Score ]]-parameters!$D$19)/(parameters!$D$20-parameters!$D$19)</f>
        <v>7.4603174603174602E-2</v>
      </c>
      <c r="AR340" s="25">
        <f>IF(Table1[[#This Row],[TAT Utility (unclipped)]]&gt;1,1, IF(Table1[[#This Row],[TAT Utility (unclipped)]]&lt;0,0, Table1[[#This Row],[TAT Utility (unclipped)]]) )</f>
        <v>7.4603174603174602E-2</v>
      </c>
      <c r="AS340" s="25">
        <f>(Table1[[#This Row],[Ransomware (Total '# of ATT&amp;CK Observations)]]-parameters!$D$21)/(parameters!$D$22-parameters!$D$21)</f>
        <v>0</v>
      </c>
      <c r="AT340" s="25">
        <f>IF(Table1[[#This Row],[Count Utility (unclipped)]]&gt;1,1, IF(Table1[[#This Row],[Count Utility (unclipped)]]&lt;0,0, Table1[[#This Row],[Count Utility (unclipped)]]) )</f>
        <v>0</v>
      </c>
      <c r="AU3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1" spans="1:47" ht="32" x14ac:dyDescent="0.2">
      <c r="A341" s="25">
        <f>parameters!$J$21*Table1[[#This Row],[TAT Utility]]+parameters!$J$22*Table1[[#This Row],[Count Utility]]</f>
        <v>2.238095238095238E-2</v>
      </c>
      <c r="B341" s="25">
        <f t="shared" si="5"/>
        <v>0.22380952380952379</v>
      </c>
      <c r="C341" s="25" t="s">
        <v>1374</v>
      </c>
      <c r="D341" s="25" t="s">
        <v>1375</v>
      </c>
      <c r="E341" s="25" t="s">
        <v>89</v>
      </c>
      <c r="F341" s="51">
        <v>1</v>
      </c>
      <c r="G341" s="51">
        <v>1</v>
      </c>
      <c r="H341" s="25">
        <f>parameters!$J$10*Table1[[#This Row],[Before Utility]]+parameters!$J$11*Table1[[#This Row],[After Utility]]</f>
        <v>0.1</v>
      </c>
      <c r="I341">
        <f>(Table1[[#This Row],[Num. TID Before]]-parameters!$D$8)/(parameters!$D$9-parameters!$D$8)</f>
        <v>0.1</v>
      </c>
      <c r="J341">
        <f>IF(Table1[[#This Row],[Before Utility (unclipped)]]&gt;1,1, IF(Table1[[#This Row],[Before Utility (unclipped)]]&lt;0,0, Table1[[#This Row],[Before Utility (unclipped)]]))</f>
        <v>0.1</v>
      </c>
      <c r="K341">
        <f>(Table1[[#This Row],[Num. TID After]]-parameters!$D$10)/(parameters!$D$11-parameters!$D$10)</f>
        <v>0.1</v>
      </c>
      <c r="L341">
        <f>IF(Table1[[#This Row],[After Utility (unclipped)]]&gt;1,1, IF(Table1[[#This Row],[After Utility (unclipped)]]&lt;0,0, Table1[[#This Row],[After Utility (unclipped)]]))</f>
        <v>0.1</v>
      </c>
      <c r="M341" s="25">
        <v>0</v>
      </c>
      <c r="N341" s="51">
        <v>0</v>
      </c>
      <c r="O341" s="51">
        <v>0</v>
      </c>
      <c r="P341" s="51">
        <v>0</v>
      </c>
      <c r="Q341" s="51">
        <v>2</v>
      </c>
      <c r="R341" s="52" t="s">
        <v>1368</v>
      </c>
      <c r="S341" s="51">
        <v>7</v>
      </c>
      <c r="T341" s="52" t="s">
        <v>1376</v>
      </c>
      <c r="U341" s="51">
        <v>5</v>
      </c>
      <c r="V341" s="25">
        <f>parameters!$J$4*Table1[[#This Row],[Mitigations Utility]] + parameters!$J$5*Table1[[#This Row],[Detections Utility]]</f>
        <v>0.1238095238095238</v>
      </c>
      <c r="W341">
        <f>SUM(Table1[[#This Row],[Num. 800-53 (r5)]],Table1[[#This Row],[Num. CIS Controls]])</f>
        <v>12</v>
      </c>
      <c r="X341">
        <f>(Table1[[#This Row],[Total Mitigations]]-parameters!$D$2)/(parameters!$D$3-parameters!$D$2)</f>
        <v>0.21818181818181817</v>
      </c>
      <c r="Y341">
        <f>IF(Table1[[#This Row],[Mitigations Utility (unclipped)]]&gt;1,1, IF(Table1[[#This Row],[Mitigations Utility (unclipped)]]&lt;0,0, Table1[[#This Row],[Mitigations Utility (unclipped)]]) )</f>
        <v>0.21818181818181817</v>
      </c>
      <c r="Z341">
        <f>SUM(Table1[[#This Row],[Num. CAR]:[Num. Splunk]])</f>
        <v>2</v>
      </c>
      <c r="AA341">
        <f>(Table1[[#This Row],[Total Detections]]-parameters!$D$4)/(parameters!$D$5-parameters!$D$4)</f>
        <v>0.02</v>
      </c>
      <c r="AB341">
        <f>IF(Table1[[#This Row],[Detections Utility (unclipped)]]&gt;1,1, IF(Table1[[#This Row],[Detections Utility (unclipped)]]&lt;0,0, Table1[[#This Row],[Detections Utility (unclipped)]]) )</f>
        <v>0.02</v>
      </c>
      <c r="AC341" s="29" t="s">
        <v>913</v>
      </c>
      <c r="AD341" s="25" t="str" cm="1">
        <f t="array" ref="AD341">IF(SUMPRODUCT(--(NOT(ISERR(SEARCH({"Process","Command","Script","WMI","Module","Pipe","Service"},AC341)))))&gt;0,"1","0")</f>
        <v>0</v>
      </c>
      <c r="AE341" s="25">
        <f>IF(AD341="1",'TOP 10 TECHNIQUES'!C$15,0)</f>
        <v>0</v>
      </c>
      <c r="AF341" s="25" t="str" cm="1">
        <f t="array" ref="AF341">IF(SUMPRODUCT(--(NOT(ISERR(SEARCH({"Network","Firewall"},AC341)))))&gt;0,"1","0")</f>
        <v>0</v>
      </c>
      <c r="AG341" s="25">
        <f>IF(AF341="1",'TOP 10 TECHNIQUES'!C$16,0)</f>
        <v>0</v>
      </c>
      <c r="AH341" s="25" t="str" cm="1">
        <f t="array" ref="AH341">IF(SUMPRODUCT(--(NOT(ISERR(SEARCH({"File","Group","Logon","Schedule","User","Registry","Active","Application"},AC341)))))&gt;0,"1","0")</f>
        <v>0</v>
      </c>
      <c r="AI341" s="25">
        <f>IF(AH341="1",'TOP 10 TECHNIQUES'!C$17,0)</f>
        <v>0</v>
      </c>
      <c r="AJ341" s="25" t="str" cm="1">
        <f t="array" ref="AJ341">IF(SUMPRODUCT(--(NOT(ISERR(SEARCH({"Cloud","Cluster","Container","Image","Instance","Pod","Snapshot","Volume"},AC341)))))&gt;0,"1","0")</f>
        <v>0</v>
      </c>
      <c r="AK341" s="25">
        <f>IF(AJ341="1",'TOP 10 TECHNIQUES'!C$18,0)</f>
        <v>0</v>
      </c>
      <c r="AL341" s="25" t="str" cm="1">
        <f t="array" ref="AL341">IF(SUMPRODUCT(--(NOT(ISERR(SEARCH({"Drive","Firmware","Host","Kernel"},AC341)))))&gt;0,"1","0")</f>
        <v>0</v>
      </c>
      <c r="AM341" s="25">
        <f>IF(AL341="1",'TOP 10 TECHNIQUES'!C$19,0)</f>
        <v>0</v>
      </c>
      <c r="AN341" s="60">
        <v>0</v>
      </c>
      <c r="AO341" s="51">
        <v>0</v>
      </c>
      <c r="AP341" s="25">
        <f>parameters!$J$21*Table1[[#This Row],[TAT Utility]]+parameters!$J$22*Table1[[#This Row],[Count Utility]]</f>
        <v>2.238095238095238E-2</v>
      </c>
      <c r="AQ341" s="25">
        <f>(Table1[[#This Row],[Total Top Att&amp;ck Score ]]-parameters!$D$19)/(parameters!$D$20-parameters!$D$19)</f>
        <v>7.4603174603174602E-2</v>
      </c>
      <c r="AR341" s="25">
        <f>IF(Table1[[#This Row],[TAT Utility (unclipped)]]&gt;1,1, IF(Table1[[#This Row],[TAT Utility (unclipped)]]&lt;0,0, Table1[[#This Row],[TAT Utility (unclipped)]]) )</f>
        <v>7.4603174603174602E-2</v>
      </c>
      <c r="AS341" s="25">
        <f>(Table1[[#This Row],[Ransomware (Total '# of ATT&amp;CK Observations)]]-parameters!$D$21)/(parameters!$D$22-parameters!$D$21)</f>
        <v>0</v>
      </c>
      <c r="AT341" s="25">
        <f>IF(Table1[[#This Row],[Count Utility (unclipped)]]&gt;1,1, IF(Table1[[#This Row],[Count Utility (unclipped)]]&lt;0,0, Table1[[#This Row],[Count Utility (unclipped)]]) )</f>
        <v>0</v>
      </c>
      <c r="AU3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2" spans="1:47" ht="32" x14ac:dyDescent="0.2">
      <c r="A342" s="25">
        <f>parameters!$J$21*Table1[[#This Row],[TAT Utility]]+parameters!$J$22*Table1[[#This Row],[Count Utility]]</f>
        <v>2.9133333333333337E-2</v>
      </c>
      <c r="B342" s="25">
        <f t="shared" si="5"/>
        <v>0.29133333333333339</v>
      </c>
      <c r="C342" s="25" t="s">
        <v>1377</v>
      </c>
      <c r="D342" s="25" t="s">
        <v>1354</v>
      </c>
      <c r="E342" s="25" t="s">
        <v>1378</v>
      </c>
      <c r="F342" s="51">
        <v>1</v>
      </c>
      <c r="G342" s="51">
        <v>1</v>
      </c>
      <c r="H342" s="25">
        <f>parameters!$J$10*Table1[[#This Row],[Before Utility]]+parameters!$J$11*Table1[[#This Row],[After Utility]]</f>
        <v>0.1</v>
      </c>
      <c r="I342">
        <f>(Table1[[#This Row],[Num. TID Before]]-parameters!$D$8)/(parameters!$D$9-parameters!$D$8)</f>
        <v>0.1</v>
      </c>
      <c r="J342">
        <f>IF(Table1[[#This Row],[Before Utility (unclipped)]]&gt;1,1, IF(Table1[[#This Row],[Before Utility (unclipped)]]&lt;0,0, Table1[[#This Row],[Before Utility (unclipped)]]))</f>
        <v>0.1</v>
      </c>
      <c r="K342">
        <f>(Table1[[#This Row],[Num. TID After]]-parameters!$D$10)/(parameters!$D$11-parameters!$D$10)</f>
        <v>0.1</v>
      </c>
      <c r="L342">
        <f>IF(Table1[[#This Row],[After Utility (unclipped)]]&gt;1,1, IF(Table1[[#This Row],[After Utility (unclipped)]]&lt;0,0, Table1[[#This Row],[After Utility (unclipped)]]))</f>
        <v>0.1</v>
      </c>
      <c r="M342" s="25">
        <v>0</v>
      </c>
      <c r="N342" s="51">
        <v>0</v>
      </c>
      <c r="O342" s="51">
        <v>0</v>
      </c>
      <c r="P342" s="51">
        <v>3</v>
      </c>
      <c r="Q342" s="51">
        <v>0</v>
      </c>
      <c r="R342" s="52" t="s">
        <v>1355</v>
      </c>
      <c r="S342" s="51">
        <v>3</v>
      </c>
      <c r="T342" s="52" t="s">
        <v>1356</v>
      </c>
      <c r="U342" s="51">
        <v>8</v>
      </c>
      <c r="V342" s="25">
        <f>parameters!$J$4*Table1[[#This Row],[Mitigations Utility]] + parameters!$J$5*Table1[[#This Row],[Detections Utility]]</f>
        <v>0.11904761904761907</v>
      </c>
      <c r="W342">
        <f>SUM(Table1[[#This Row],[Num. 800-53 (r5)]],Table1[[#This Row],[Num. CIS Controls]])</f>
        <v>11</v>
      </c>
      <c r="X342">
        <f>(Table1[[#This Row],[Total Mitigations]]-parameters!$D$2)/(parameters!$D$3-parameters!$D$2)</f>
        <v>0.2</v>
      </c>
      <c r="Y342">
        <f>IF(Table1[[#This Row],[Mitigations Utility (unclipped)]]&gt;1,1, IF(Table1[[#This Row],[Mitigations Utility (unclipped)]]&lt;0,0, Table1[[#This Row],[Mitigations Utility (unclipped)]]) )</f>
        <v>0.2</v>
      </c>
      <c r="Z342">
        <f>SUM(Table1[[#This Row],[Num. CAR]:[Num. Splunk]])</f>
        <v>3</v>
      </c>
      <c r="AA342">
        <f>(Table1[[#This Row],[Total Detections]]-parameters!$D$4)/(parameters!$D$5-parameters!$D$4)</f>
        <v>0.03</v>
      </c>
      <c r="AB342">
        <f>IF(Table1[[#This Row],[Detections Utility (unclipped)]]&gt;1,1, IF(Table1[[#This Row],[Detections Utility (unclipped)]]&lt;0,0, Table1[[#This Row],[Detections Utility (unclipped)]]) )</f>
        <v>0.03</v>
      </c>
      <c r="AC342" s="29" t="s">
        <v>163</v>
      </c>
      <c r="AD342" s="25" t="str" cm="1">
        <f t="array" ref="AD342">IF(SUMPRODUCT(--(NOT(ISERR(SEARCH({"Process","Command","Script","WMI","Module","Pipe","Service"},AC342)))))&gt;0,"1","0")</f>
        <v>1</v>
      </c>
      <c r="AE342" s="25">
        <f>IF(AD342="1",'TOP 10 TECHNIQUES'!C$15,0)</f>
        <v>0.19800000000000001</v>
      </c>
      <c r="AF342" s="25" t="str" cm="1">
        <f t="array" ref="AF342">IF(SUMPRODUCT(--(NOT(ISERR(SEARCH({"Network","Firewall"},AC342)))))&gt;0,"1","0")</f>
        <v>0</v>
      </c>
      <c r="AG342" s="25">
        <f>IF(AF342="1",'TOP 10 TECHNIQUES'!C$16,0)</f>
        <v>0</v>
      </c>
      <c r="AH342" s="25" t="str" cm="1">
        <f t="array" ref="AH342">IF(SUMPRODUCT(--(NOT(ISERR(SEARCH({"File","Group","Logon","Schedule","User","Registry","Active","Application"},AC342)))))&gt;0,"1","0")</f>
        <v>1</v>
      </c>
      <c r="AI342" s="25">
        <f>IF(AH342="1",'TOP 10 TECHNIQUES'!C$17,0)</f>
        <v>0.13200000000000001</v>
      </c>
      <c r="AJ342" s="25" t="str" cm="1">
        <f t="array" ref="AJ342">IF(SUMPRODUCT(--(NOT(ISERR(SEARCH({"Cloud","Cluster","Container","Image","Instance","Pod","Snapshot","Volume"},AC342)))))&gt;0,"1","0")</f>
        <v>0</v>
      </c>
      <c r="AK342" s="25">
        <f>IF(AJ342="1",'TOP 10 TECHNIQUES'!C$18,0)</f>
        <v>0</v>
      </c>
      <c r="AL342" s="25" t="str" cm="1">
        <f t="array" ref="AL342">IF(SUMPRODUCT(--(NOT(ISERR(SEARCH({"Drive","Firmware","Host","Kernel"},AC342)))))&gt;0,"1","0")</f>
        <v>0</v>
      </c>
      <c r="AM342" s="25">
        <f>IF(AL342="1",'TOP 10 TECHNIQUES'!C$19,0)</f>
        <v>0</v>
      </c>
      <c r="AN342" s="60">
        <v>0</v>
      </c>
      <c r="AO342" s="51">
        <v>0</v>
      </c>
      <c r="AP342" s="25">
        <f>parameters!$J$21*Table1[[#This Row],[TAT Utility]]+parameters!$J$22*Table1[[#This Row],[Count Utility]]</f>
        <v>2.9133333333333337E-2</v>
      </c>
      <c r="AQ342" s="25">
        <f>(Table1[[#This Row],[Total Top Att&amp;ck Score ]]-parameters!$D$19)/(parameters!$D$20-parameters!$D$19)</f>
        <v>9.7111111111111134E-2</v>
      </c>
      <c r="AR342" s="25">
        <f>IF(Table1[[#This Row],[TAT Utility (unclipped)]]&gt;1,1, IF(Table1[[#This Row],[TAT Utility (unclipped)]]&lt;0,0, Table1[[#This Row],[TAT Utility (unclipped)]]) )</f>
        <v>9.7111111111111134E-2</v>
      </c>
      <c r="AS342" s="25">
        <f>(Table1[[#This Row],[Ransomware (Total '# of ATT&amp;CK Observations)]]-parameters!$D$21)/(parameters!$D$22-parameters!$D$21)</f>
        <v>0</v>
      </c>
      <c r="AT342" s="25">
        <f>IF(Table1[[#This Row],[Count Utility (unclipped)]]&gt;1,1, IF(Table1[[#This Row],[Count Utility (unclipped)]]&lt;0,0, Table1[[#This Row],[Count Utility (unclipped)]]) )</f>
        <v>0</v>
      </c>
      <c r="AU3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3" spans="1:47" x14ac:dyDescent="0.2">
      <c r="A343" s="25">
        <f>parameters!$J$21*Table1[[#This Row],[TAT Utility]]+parameters!$J$22*Table1[[#This Row],[Count Utility]]</f>
        <v>5.8129523809523811E-2</v>
      </c>
      <c r="B343" s="25">
        <f t="shared" si="5"/>
        <v>0.2479619047619048</v>
      </c>
      <c r="C343" s="25" t="s">
        <v>1379</v>
      </c>
      <c r="D343" s="25" t="s">
        <v>143</v>
      </c>
      <c r="E343" s="25" t="s">
        <v>1380</v>
      </c>
      <c r="F343" s="51">
        <v>1</v>
      </c>
      <c r="G343" s="51">
        <v>1</v>
      </c>
      <c r="H343" s="25">
        <f>parameters!$J$10*Table1[[#This Row],[Before Utility]]+parameters!$J$11*Table1[[#This Row],[After Utility]]</f>
        <v>0.1</v>
      </c>
      <c r="I343">
        <f>(Table1[[#This Row],[Num. TID Before]]-parameters!$D$8)/(parameters!$D$9-parameters!$D$8)</f>
        <v>0.1</v>
      </c>
      <c r="J343">
        <f>IF(Table1[[#This Row],[Before Utility (unclipped)]]&gt;1,1, IF(Table1[[#This Row],[Before Utility (unclipped)]]&lt;0,0, Table1[[#This Row],[Before Utility (unclipped)]]))</f>
        <v>0.1</v>
      </c>
      <c r="K343">
        <f>(Table1[[#This Row],[Num. TID After]]-parameters!$D$10)/(parameters!$D$11-parameters!$D$10)</f>
        <v>0.1</v>
      </c>
      <c r="L343">
        <f>IF(Table1[[#This Row],[After Utility (unclipped)]]&gt;1,1, IF(Table1[[#This Row],[After Utility (unclipped)]]&lt;0,0, Table1[[#This Row],[After Utility (unclipped)]]))</f>
        <v>0.1</v>
      </c>
      <c r="M343" s="25">
        <v>0</v>
      </c>
      <c r="N343" s="51">
        <v>0</v>
      </c>
      <c r="O343" s="51">
        <v>0</v>
      </c>
      <c r="P343" s="51">
        <v>1</v>
      </c>
      <c r="Q343" s="51">
        <v>0</v>
      </c>
      <c r="R343" s="52" t="s">
        <v>1381</v>
      </c>
      <c r="S343" s="51">
        <v>4</v>
      </c>
      <c r="T343" s="51" t="s">
        <v>1382</v>
      </c>
      <c r="U343" s="51">
        <v>8</v>
      </c>
      <c r="V343" s="25">
        <f>parameters!$J$4*Table1[[#This Row],[Mitigations Utility]] + parameters!$J$5*Table1[[#This Row],[Detections Utility]]</f>
        <v>0.11904761904761904</v>
      </c>
      <c r="W343">
        <f>SUM(Table1[[#This Row],[Num. 800-53 (r5)]],Table1[[#This Row],[Num. CIS Controls]])</f>
        <v>12</v>
      </c>
      <c r="X343">
        <f>(Table1[[#This Row],[Total Mitigations]]-parameters!$D$2)/(parameters!$D$3-parameters!$D$2)</f>
        <v>0.21818181818181817</v>
      </c>
      <c r="Y343">
        <f>IF(Table1[[#This Row],[Mitigations Utility (unclipped)]]&gt;1,1, IF(Table1[[#This Row],[Mitigations Utility (unclipped)]]&lt;0,0, Table1[[#This Row],[Mitigations Utility (unclipped)]]) )</f>
        <v>0.21818181818181817</v>
      </c>
      <c r="Z343">
        <f>SUM(Table1[[#This Row],[Num. CAR]:[Num. Splunk]])</f>
        <v>1</v>
      </c>
      <c r="AA343">
        <f>(Table1[[#This Row],[Total Detections]]-parameters!$D$4)/(parameters!$D$5-parameters!$D$4)</f>
        <v>0.01</v>
      </c>
      <c r="AB343">
        <f>IF(Table1[[#This Row],[Detections Utility (unclipped)]]&gt;1,1, IF(Table1[[#This Row],[Detections Utility (unclipped)]]&lt;0,0, Table1[[#This Row],[Detections Utility (unclipped)]]) )</f>
        <v>0.01</v>
      </c>
      <c r="AC343" s="29" t="s">
        <v>1383</v>
      </c>
      <c r="AD343" s="25" t="str" cm="1">
        <f t="array" ref="AD343">IF(SUMPRODUCT(--(NOT(ISERR(SEARCH({"Process","Command","Script","WMI","Module","Pipe","Service"},AC343)))))&gt;0,"1","0")</f>
        <v>0</v>
      </c>
      <c r="AE343" s="25">
        <f>IF(AD343="1",'TOP 10 TECHNIQUES'!C$15,0)</f>
        <v>0</v>
      </c>
      <c r="AF343" s="25" t="str" cm="1">
        <f t="array" ref="AF343">IF(SUMPRODUCT(--(NOT(ISERR(SEARCH({"Network","Firewall"},AC343)))))&gt;0,"1","0")</f>
        <v>0</v>
      </c>
      <c r="AG343" s="25">
        <f>IF(AF343="1",'TOP 10 TECHNIQUES'!C$16,0)</f>
        <v>0</v>
      </c>
      <c r="AH343" s="25" t="str" cm="1">
        <f t="array" ref="AH343">IF(SUMPRODUCT(--(NOT(ISERR(SEARCH({"File","Group","Logon","Schedule","User","Registry","Active","Application"},AC343)))))&gt;0,"1","0")</f>
        <v>1</v>
      </c>
      <c r="AI343" s="25">
        <f>IF(AH343="1",'TOP 10 TECHNIQUES'!C$17,0)</f>
        <v>0.13200000000000001</v>
      </c>
      <c r="AJ343" s="25" t="str" cm="1">
        <f t="array" ref="AJ343">IF(SUMPRODUCT(--(NOT(ISERR(SEARCH({"Cloud","Cluster","Container","Image","Instance","Pod","Snapshot","Volume"},AC343)))))&gt;0,"1","0")</f>
        <v>0</v>
      </c>
      <c r="AK343" s="25">
        <f>IF(AJ343="1",'TOP 10 TECHNIQUES'!C$18,0)</f>
        <v>0</v>
      </c>
      <c r="AL343" s="25" t="str" cm="1">
        <f t="array" ref="AL343">IF(SUMPRODUCT(--(NOT(ISERR(SEARCH({"Drive","Firmware","Host","Kernel"},AC343)))))&gt;0,"1","0")</f>
        <v>0</v>
      </c>
      <c r="AM343" s="25">
        <f>IF(AL343="1",'TOP 10 TECHNIQUES'!C$19,0)</f>
        <v>0</v>
      </c>
      <c r="AN343" s="52">
        <v>1</v>
      </c>
      <c r="AO343" s="51">
        <v>1</v>
      </c>
      <c r="AP343" s="25">
        <f>parameters!$J$21*Table1[[#This Row],[TAT Utility]]+parameters!$J$22*Table1[[#This Row],[Count Utility]]</f>
        <v>5.8129523809523811E-2</v>
      </c>
      <c r="AQ343" s="25">
        <f>(Table1[[#This Row],[Total Top Att&amp;ck Score ]]-parameters!$D$19)/(parameters!$D$20-parameters!$D$19)</f>
        <v>8.2653968253968271E-2</v>
      </c>
      <c r="AR343" s="25">
        <f>IF(Table1[[#This Row],[TAT Utility (unclipped)]]&gt;1,1, IF(Table1[[#This Row],[TAT Utility (unclipped)]]&lt;0,0, Table1[[#This Row],[TAT Utility (unclipped)]]) )</f>
        <v>8.2653968253968271E-2</v>
      </c>
      <c r="AS343" s="25">
        <f>(Table1[[#This Row],[Ransomware (Total '# of ATT&amp;CK Observations)]]-parameters!$D$21)/(parameters!$D$22-parameters!$D$21)</f>
        <v>4.7619047619047616E-2</v>
      </c>
      <c r="AT343" s="25">
        <f>IF(Table1[[#This Row],[Count Utility (unclipped)]]&gt;1,1, IF(Table1[[#This Row],[Count Utility (unclipped)]]&lt;0,0, Table1[[#This Row],[Count Utility (unclipped)]]) )</f>
        <v>4.7619047619047616E-2</v>
      </c>
      <c r="AU3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4" spans="1:47" ht="48" x14ac:dyDescent="0.2">
      <c r="A344" s="25">
        <f>parameters!$J$21*Table1[[#This Row],[TAT Utility]]+parameters!$J$22*Table1[[#This Row],[Count Utility]]</f>
        <v>3.0579047619047613E-2</v>
      </c>
      <c r="B344" s="25">
        <f t="shared" si="5"/>
        <v>0.30579047619047617</v>
      </c>
      <c r="C344" s="25" t="s">
        <v>1384</v>
      </c>
      <c r="D344" s="25" t="s">
        <v>1189</v>
      </c>
      <c r="E344" s="25" t="s">
        <v>1385</v>
      </c>
      <c r="F344" s="51">
        <v>1</v>
      </c>
      <c r="G344" s="51">
        <v>1</v>
      </c>
      <c r="H344" s="25">
        <f>parameters!$J$10*Table1[[#This Row],[Before Utility]]+parameters!$J$11*Table1[[#This Row],[After Utility]]</f>
        <v>0.1</v>
      </c>
      <c r="I344">
        <f>(Table1[[#This Row],[Num. TID Before]]-parameters!$D$8)/(parameters!$D$9-parameters!$D$8)</f>
        <v>0.1</v>
      </c>
      <c r="J344">
        <f>IF(Table1[[#This Row],[Before Utility (unclipped)]]&gt;1,1, IF(Table1[[#This Row],[Before Utility (unclipped)]]&lt;0,0, Table1[[#This Row],[Before Utility (unclipped)]]))</f>
        <v>0.1</v>
      </c>
      <c r="K344">
        <f>(Table1[[#This Row],[Num. TID After]]-parameters!$D$10)/(parameters!$D$11-parameters!$D$10)</f>
        <v>0.1</v>
      </c>
      <c r="L344">
        <f>IF(Table1[[#This Row],[After Utility (unclipped)]]&gt;1,1, IF(Table1[[#This Row],[After Utility (unclipped)]]&lt;0,0, Table1[[#This Row],[After Utility (unclipped)]]))</f>
        <v>0.1</v>
      </c>
      <c r="M344" s="25">
        <v>0</v>
      </c>
      <c r="N344" s="51">
        <v>1</v>
      </c>
      <c r="O344" s="51">
        <v>0</v>
      </c>
      <c r="P344" s="51">
        <v>0</v>
      </c>
      <c r="Q344" s="51">
        <v>0</v>
      </c>
      <c r="R344" s="52" t="s">
        <v>511</v>
      </c>
      <c r="S344" s="51">
        <v>9</v>
      </c>
      <c r="T344" s="52" t="s">
        <v>1386</v>
      </c>
      <c r="U344" s="51">
        <v>3</v>
      </c>
      <c r="V344" s="25">
        <f>parameters!$J$4*Table1[[#This Row],[Mitigations Utility]] + parameters!$J$5*Table1[[#This Row],[Detections Utility]]</f>
        <v>0.11904761904761904</v>
      </c>
      <c r="W344">
        <f>SUM(Table1[[#This Row],[Num. 800-53 (r5)]],Table1[[#This Row],[Num. CIS Controls]])</f>
        <v>12</v>
      </c>
      <c r="X344">
        <f>(Table1[[#This Row],[Total Mitigations]]-parameters!$D$2)/(parameters!$D$3-parameters!$D$2)</f>
        <v>0.21818181818181817</v>
      </c>
      <c r="Y344">
        <f>IF(Table1[[#This Row],[Mitigations Utility (unclipped)]]&gt;1,1, IF(Table1[[#This Row],[Mitigations Utility (unclipped)]]&lt;0,0, Table1[[#This Row],[Mitigations Utility (unclipped)]]) )</f>
        <v>0.21818181818181817</v>
      </c>
      <c r="Z344">
        <f>SUM(Table1[[#This Row],[Num. CAR]:[Num. Splunk]])</f>
        <v>1</v>
      </c>
      <c r="AA344">
        <f>(Table1[[#This Row],[Total Detections]]-parameters!$D$4)/(parameters!$D$5-parameters!$D$4)</f>
        <v>0.01</v>
      </c>
      <c r="AB344">
        <f>IF(Table1[[#This Row],[Detections Utility (unclipped)]]&gt;1,1, IF(Table1[[#This Row],[Detections Utility (unclipped)]]&lt;0,0, Table1[[#This Row],[Detections Utility (unclipped)]]) )</f>
        <v>0.01</v>
      </c>
      <c r="AC344" s="29" t="s">
        <v>1387</v>
      </c>
      <c r="AD344" s="25" t="str" cm="1">
        <f t="array" ref="AD344">IF(SUMPRODUCT(--(NOT(ISERR(SEARCH({"Process","Command","Script","WMI","Module","Pipe","Service"},AC344)))))&gt;0,"1","0")</f>
        <v>1</v>
      </c>
      <c r="AE344" s="25">
        <f>IF(AD344="1",'TOP 10 TECHNIQUES'!C$15,0)</f>
        <v>0.19800000000000001</v>
      </c>
      <c r="AF344" s="25" t="str" cm="1">
        <f t="array" ref="AF344">IF(SUMPRODUCT(--(NOT(ISERR(SEARCH({"Network","Firewall"},AC344)))))&gt;0,"1","0")</f>
        <v>0</v>
      </c>
      <c r="AG344" s="25">
        <f>IF(AF344="1",'TOP 10 TECHNIQUES'!C$16,0)</f>
        <v>0</v>
      </c>
      <c r="AH344" s="25" t="str" cm="1">
        <f t="array" ref="AH344">IF(SUMPRODUCT(--(NOT(ISERR(SEARCH({"File","Group","Logon","Schedule","User","Registry","Active","Application"},AC344)))))&gt;0,"1","0")</f>
        <v>0</v>
      </c>
      <c r="AI344" s="25">
        <f>IF(AH344="1",'TOP 10 TECHNIQUES'!C$17,0)</f>
        <v>0</v>
      </c>
      <c r="AJ344" s="25" t="str" cm="1">
        <f t="array" ref="AJ344">IF(SUMPRODUCT(--(NOT(ISERR(SEARCH({"Cloud","Cluster","Container","Image","Instance","Pod","Snapshot","Volume"},AC344)))))&gt;0,"1","0")</f>
        <v>1</v>
      </c>
      <c r="AK344" s="25">
        <f>IF(AJ344="1",'TOP 10 TECHNIQUES'!C$18,0)</f>
        <v>0.19800000000000001</v>
      </c>
      <c r="AL344" s="25" t="str" cm="1">
        <f t="array" ref="AL344">IF(SUMPRODUCT(--(NOT(ISERR(SEARCH({"Drive","Firmware","Host","Kernel"},AC344)))))&gt;0,"1","0")</f>
        <v>0</v>
      </c>
      <c r="AM344" s="25">
        <f>IF(AL344="1",'TOP 10 TECHNIQUES'!C$19,0)</f>
        <v>0</v>
      </c>
      <c r="AN344" s="52">
        <v>0</v>
      </c>
      <c r="AO344" s="51">
        <v>0</v>
      </c>
      <c r="AP344" s="25">
        <f>parameters!$J$21*Table1[[#This Row],[TAT Utility]]+parameters!$J$22*Table1[[#This Row],[Count Utility]]</f>
        <v>3.0579047619047613E-2</v>
      </c>
      <c r="AQ344" s="25">
        <f>(Table1[[#This Row],[Total Top Att&amp;ck Score ]]-parameters!$D$19)/(parameters!$D$20-parameters!$D$19)</f>
        <v>0.10193015873015872</v>
      </c>
      <c r="AR344" s="25">
        <f>IF(Table1[[#This Row],[TAT Utility (unclipped)]]&gt;1,1, IF(Table1[[#This Row],[TAT Utility (unclipped)]]&lt;0,0, Table1[[#This Row],[TAT Utility (unclipped)]]) )</f>
        <v>0.10193015873015872</v>
      </c>
      <c r="AS344" s="25">
        <f>(Table1[[#This Row],[Ransomware (Total '# of ATT&amp;CK Observations)]]-parameters!$D$21)/(parameters!$D$22-parameters!$D$21)</f>
        <v>0</v>
      </c>
      <c r="AT344" s="25">
        <f>IF(Table1[[#This Row],[Count Utility (unclipped)]]&gt;1,1, IF(Table1[[#This Row],[Count Utility (unclipped)]]&lt;0,0, Table1[[#This Row],[Count Utility (unclipped)]]) )</f>
        <v>0</v>
      </c>
      <c r="AU3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5" spans="1:47" x14ac:dyDescent="0.2">
      <c r="A345" s="25">
        <f>parameters!$J$21*Table1[[#This Row],[TAT Utility]]+parameters!$J$22*Table1[[#This Row],[Count Utility]]</f>
        <v>2.6241904761904761E-2</v>
      </c>
      <c r="B345" s="25">
        <f t="shared" si="5"/>
        <v>0.26241904761904761</v>
      </c>
      <c r="C345" s="25" t="s">
        <v>1388</v>
      </c>
      <c r="D345" s="25" t="s">
        <v>365</v>
      </c>
      <c r="E345" s="25" t="s">
        <v>1389</v>
      </c>
      <c r="F345" s="51">
        <v>1</v>
      </c>
      <c r="G345" s="51">
        <v>1</v>
      </c>
      <c r="H345" s="25">
        <f>parameters!$J$10*Table1[[#This Row],[Before Utility]]+parameters!$J$11*Table1[[#This Row],[After Utility]]</f>
        <v>0.1</v>
      </c>
      <c r="I345">
        <f>(Table1[[#This Row],[Num. TID Before]]-parameters!$D$8)/(parameters!$D$9-parameters!$D$8)</f>
        <v>0.1</v>
      </c>
      <c r="J345">
        <f>IF(Table1[[#This Row],[Before Utility (unclipped)]]&gt;1,1, IF(Table1[[#This Row],[Before Utility (unclipped)]]&lt;0,0, Table1[[#This Row],[Before Utility (unclipped)]]))</f>
        <v>0.1</v>
      </c>
      <c r="K345">
        <f>(Table1[[#This Row],[Num. TID After]]-parameters!$D$10)/(parameters!$D$11-parameters!$D$10)</f>
        <v>0.1</v>
      </c>
      <c r="L345">
        <f>IF(Table1[[#This Row],[After Utility (unclipped)]]&gt;1,1, IF(Table1[[#This Row],[After Utility (unclipped)]]&lt;0,0, Table1[[#This Row],[After Utility (unclipped)]]))</f>
        <v>0.1</v>
      </c>
      <c r="M345" s="25">
        <v>0</v>
      </c>
      <c r="N345" s="51">
        <v>0</v>
      </c>
      <c r="O345" s="51">
        <v>1</v>
      </c>
      <c r="P345" s="51">
        <v>0</v>
      </c>
      <c r="Q345" s="51">
        <v>0</v>
      </c>
      <c r="R345" s="52" t="s">
        <v>1390</v>
      </c>
      <c r="S345" s="51">
        <v>5</v>
      </c>
      <c r="T345" s="51" t="s">
        <v>1279</v>
      </c>
      <c r="U345" s="51">
        <v>7</v>
      </c>
      <c r="V345" s="25">
        <f>parameters!$J$4*Table1[[#This Row],[Mitigations Utility]] + parameters!$J$5*Table1[[#This Row],[Detections Utility]]</f>
        <v>0.11904761904761904</v>
      </c>
      <c r="W345">
        <f>SUM(Table1[[#This Row],[Num. 800-53 (r5)]],Table1[[#This Row],[Num. CIS Controls]])</f>
        <v>12</v>
      </c>
      <c r="X345">
        <f>(Table1[[#This Row],[Total Mitigations]]-parameters!$D$2)/(parameters!$D$3-parameters!$D$2)</f>
        <v>0.21818181818181817</v>
      </c>
      <c r="Y345">
        <f>IF(Table1[[#This Row],[Mitigations Utility (unclipped)]]&gt;1,1, IF(Table1[[#This Row],[Mitigations Utility (unclipped)]]&lt;0,0, Table1[[#This Row],[Mitigations Utility (unclipped)]]) )</f>
        <v>0.21818181818181817</v>
      </c>
      <c r="Z345">
        <f>SUM(Table1[[#This Row],[Num. CAR]:[Num. Splunk]])</f>
        <v>1</v>
      </c>
      <c r="AA345">
        <f>(Table1[[#This Row],[Total Detections]]-parameters!$D$4)/(parameters!$D$5-parameters!$D$4)</f>
        <v>0.01</v>
      </c>
      <c r="AB345">
        <f>IF(Table1[[#This Row],[Detections Utility (unclipped)]]&gt;1,1, IF(Table1[[#This Row],[Detections Utility (unclipped)]]&lt;0,0, Table1[[#This Row],[Detections Utility (unclipped)]]) )</f>
        <v>0.01</v>
      </c>
      <c r="AC345" s="29" t="s">
        <v>97</v>
      </c>
      <c r="AD345" s="25" t="str" cm="1">
        <f t="array" ref="AD345">IF(SUMPRODUCT(--(NOT(ISERR(SEARCH({"Process","Command","Script","WMI","Module","Pipe","Service"},AC345)))))&gt;0,"1","0")</f>
        <v>1</v>
      </c>
      <c r="AE345" s="25">
        <f>IF(AD345="1",'TOP 10 TECHNIQUES'!C$15,0)</f>
        <v>0.19800000000000001</v>
      </c>
      <c r="AF345" s="25" t="str" cm="1">
        <f t="array" ref="AF345">IF(SUMPRODUCT(--(NOT(ISERR(SEARCH({"Network","Firewall"},AC345)))))&gt;0,"1","0")</f>
        <v>0</v>
      </c>
      <c r="AG345" s="25">
        <f>IF(AF345="1",'TOP 10 TECHNIQUES'!C$16,0)</f>
        <v>0</v>
      </c>
      <c r="AH345" s="25" t="str" cm="1">
        <f t="array" ref="AH345">IF(SUMPRODUCT(--(NOT(ISERR(SEARCH({"File","Group","Logon","Schedule","User","Registry","Active","Application"},AC345)))))&gt;0,"1","0")</f>
        <v>0</v>
      </c>
      <c r="AI345" s="25">
        <f>IF(AH345="1",'TOP 10 TECHNIQUES'!C$17,0)</f>
        <v>0</v>
      </c>
      <c r="AJ345" s="25" t="str" cm="1">
        <f t="array" ref="AJ345">IF(SUMPRODUCT(--(NOT(ISERR(SEARCH({"Cloud","Cluster","Container","Image","Instance","Pod","Snapshot","Volume"},AC345)))))&gt;0,"1","0")</f>
        <v>0</v>
      </c>
      <c r="AK345" s="25">
        <f>IF(AJ345="1",'TOP 10 TECHNIQUES'!C$18,0)</f>
        <v>0</v>
      </c>
      <c r="AL345" s="25" t="str" cm="1">
        <f t="array" ref="AL345">IF(SUMPRODUCT(--(NOT(ISERR(SEARCH({"Drive","Firmware","Host","Kernel"},AC345)))))&gt;0,"1","0")</f>
        <v>0</v>
      </c>
      <c r="AM345" s="25">
        <f>IF(AL345="1",'TOP 10 TECHNIQUES'!C$19,0)</f>
        <v>0</v>
      </c>
      <c r="AN345" s="59">
        <v>0</v>
      </c>
      <c r="AO345" s="51">
        <v>0</v>
      </c>
      <c r="AP345" s="25">
        <f>parameters!$J$21*Table1[[#This Row],[TAT Utility]]+parameters!$J$22*Table1[[#This Row],[Count Utility]]</f>
        <v>2.6241904761904761E-2</v>
      </c>
      <c r="AQ345" s="25">
        <f>(Table1[[#This Row],[Total Top Att&amp;ck Score ]]-parameters!$D$19)/(parameters!$D$20-parameters!$D$19)</f>
        <v>8.7473015873015869E-2</v>
      </c>
      <c r="AR345" s="25">
        <f>IF(Table1[[#This Row],[TAT Utility (unclipped)]]&gt;1,1, IF(Table1[[#This Row],[TAT Utility (unclipped)]]&lt;0,0, Table1[[#This Row],[TAT Utility (unclipped)]]) )</f>
        <v>8.7473015873015869E-2</v>
      </c>
      <c r="AS345" s="25">
        <f>(Table1[[#This Row],[Ransomware (Total '# of ATT&amp;CK Observations)]]-parameters!$D$21)/(parameters!$D$22-parameters!$D$21)</f>
        <v>0</v>
      </c>
      <c r="AT345" s="25">
        <f>IF(Table1[[#This Row],[Count Utility (unclipped)]]&gt;1,1, IF(Table1[[#This Row],[Count Utility (unclipped)]]&lt;0,0, Table1[[#This Row],[Count Utility (unclipped)]]) )</f>
        <v>0</v>
      </c>
      <c r="AU3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6" spans="1:47" ht="32" x14ac:dyDescent="0.2">
      <c r="A346" s="25">
        <f>parameters!$J$21*Table1[[#This Row],[TAT Utility]]+parameters!$J$22*Table1[[#This Row],[Count Utility]]</f>
        <v>2.3599047619047617E-2</v>
      </c>
      <c r="B346" s="25">
        <f t="shared" si="5"/>
        <v>0.23599047619047619</v>
      </c>
      <c r="C346" s="25" t="s">
        <v>1391</v>
      </c>
      <c r="D346" s="25" t="s">
        <v>1346</v>
      </c>
      <c r="E346" s="25" t="s">
        <v>1392</v>
      </c>
      <c r="F346" s="51">
        <v>1</v>
      </c>
      <c r="G346" s="51">
        <v>0</v>
      </c>
      <c r="H346" s="25">
        <f>parameters!$J$10*Table1[[#This Row],[Before Utility]]+parameters!$J$11*Table1[[#This Row],[After Utility]]</f>
        <v>0.05</v>
      </c>
      <c r="I346">
        <f>(Table1[[#This Row],[Num. TID Before]]-parameters!$D$8)/(parameters!$D$9-parameters!$D$8)</f>
        <v>0.1</v>
      </c>
      <c r="J346">
        <f>IF(Table1[[#This Row],[Before Utility (unclipped)]]&gt;1,1, IF(Table1[[#This Row],[Before Utility (unclipped)]]&lt;0,0, Table1[[#This Row],[Before Utility (unclipped)]]))</f>
        <v>0.1</v>
      </c>
      <c r="K346">
        <f>(Table1[[#This Row],[Num. TID After]]-parameters!$D$10)/(parameters!$D$11-parameters!$D$10)</f>
        <v>0</v>
      </c>
      <c r="L346">
        <f>IF(Table1[[#This Row],[After Utility (unclipped)]]&gt;1,1, IF(Table1[[#This Row],[After Utility (unclipped)]]&lt;0,0, Table1[[#This Row],[After Utility (unclipped)]]))</f>
        <v>0</v>
      </c>
      <c r="M346" s="25">
        <v>0</v>
      </c>
      <c r="N346" s="51">
        <v>0</v>
      </c>
      <c r="O346" s="51">
        <v>1</v>
      </c>
      <c r="P346" s="51">
        <v>0</v>
      </c>
      <c r="Q346" s="51">
        <v>0</v>
      </c>
      <c r="R346" s="52" t="s">
        <v>1347</v>
      </c>
      <c r="S346" s="51">
        <v>3</v>
      </c>
      <c r="T346" s="52" t="s">
        <v>1348</v>
      </c>
      <c r="U346" s="51">
        <v>9</v>
      </c>
      <c r="V346" s="25">
        <f>parameters!$J$4*Table1[[#This Row],[Mitigations Utility]] + parameters!$J$5*Table1[[#This Row],[Detections Utility]]</f>
        <v>0.11904761904761904</v>
      </c>
      <c r="W346">
        <f>SUM(Table1[[#This Row],[Num. 800-53 (r5)]],Table1[[#This Row],[Num. CIS Controls]])</f>
        <v>12</v>
      </c>
      <c r="X346">
        <f>(Table1[[#This Row],[Total Mitigations]]-parameters!$D$2)/(parameters!$D$3-parameters!$D$2)</f>
        <v>0.21818181818181817</v>
      </c>
      <c r="Y346">
        <f>IF(Table1[[#This Row],[Mitigations Utility (unclipped)]]&gt;1,1, IF(Table1[[#This Row],[Mitigations Utility (unclipped)]]&lt;0,0, Table1[[#This Row],[Mitigations Utility (unclipped)]]) )</f>
        <v>0.21818181818181817</v>
      </c>
      <c r="Z346">
        <f>SUM(Table1[[#This Row],[Num. CAR]:[Num. Splunk]])</f>
        <v>1</v>
      </c>
      <c r="AA346">
        <f>(Table1[[#This Row],[Total Detections]]-parameters!$D$4)/(parameters!$D$5-parameters!$D$4)</f>
        <v>0.01</v>
      </c>
      <c r="AB346">
        <f>IF(Table1[[#This Row],[Detections Utility (unclipped)]]&gt;1,1, IF(Table1[[#This Row],[Detections Utility (unclipped)]]&lt;0,0, Table1[[#This Row],[Detections Utility (unclipped)]]) )</f>
        <v>0.01</v>
      </c>
      <c r="AC346" s="29" t="s">
        <v>1393</v>
      </c>
      <c r="AD346" s="25" t="str" cm="1">
        <f t="array" ref="AD346">IF(SUMPRODUCT(--(NOT(ISERR(SEARCH({"Process","Command","Script","WMI","Module","Pipe","Service"},AC346)))))&gt;0,"1","0")</f>
        <v>1</v>
      </c>
      <c r="AE346" s="25">
        <f>IF(AD346="1",'TOP 10 TECHNIQUES'!C$15,0)</f>
        <v>0.19800000000000001</v>
      </c>
      <c r="AF346" s="25" t="str" cm="1">
        <f t="array" ref="AF346">IF(SUMPRODUCT(--(NOT(ISERR(SEARCH({"Network","Firewall"},AC346)))))&gt;0,"1","0")</f>
        <v>0</v>
      </c>
      <c r="AG346" s="25">
        <f>IF(AF346="1",'TOP 10 TECHNIQUES'!C$16,0)</f>
        <v>0</v>
      </c>
      <c r="AH346" s="25" t="str" cm="1">
        <f t="array" ref="AH346">IF(SUMPRODUCT(--(NOT(ISERR(SEARCH({"File","Group","Logon","Schedule","User","Registry","Active","Application"},AC346)))))&gt;0,"1","0")</f>
        <v>0</v>
      </c>
      <c r="AI346" s="25">
        <f>IF(AH346="1",'TOP 10 TECHNIQUES'!C$17,0)</f>
        <v>0</v>
      </c>
      <c r="AJ346" s="25" t="str" cm="1">
        <f t="array" ref="AJ346">IF(SUMPRODUCT(--(NOT(ISERR(SEARCH({"Cloud","Cluster","Container","Image","Instance","Pod","Snapshot","Volume"},AC346)))))&gt;0,"1","0")</f>
        <v>1</v>
      </c>
      <c r="AK346" s="25">
        <f>IF(AJ346="1",'TOP 10 TECHNIQUES'!C$18,0)</f>
        <v>0.19800000000000001</v>
      </c>
      <c r="AL346" s="25" t="str" cm="1">
        <f t="array" ref="AL346">IF(SUMPRODUCT(--(NOT(ISERR(SEARCH({"Drive","Firmware","Host","Kernel"},AC346)))))&gt;0,"1","0")</f>
        <v>0</v>
      </c>
      <c r="AM346" s="25">
        <f>IF(AL346="1",'TOP 10 TECHNIQUES'!C$19,0)</f>
        <v>0</v>
      </c>
      <c r="AN346" s="52">
        <v>0</v>
      </c>
      <c r="AO346" s="51">
        <v>0</v>
      </c>
      <c r="AP346" s="25">
        <f>parameters!$J$21*Table1[[#This Row],[TAT Utility]]+parameters!$J$22*Table1[[#This Row],[Count Utility]]</f>
        <v>2.3599047619047617E-2</v>
      </c>
      <c r="AQ346" s="25">
        <f>(Table1[[#This Row],[Total Top Att&amp;ck Score ]]-parameters!$D$19)/(parameters!$D$20-parameters!$D$19)</f>
        <v>7.866349206349206E-2</v>
      </c>
      <c r="AR346" s="25">
        <f>IF(Table1[[#This Row],[TAT Utility (unclipped)]]&gt;1,1, IF(Table1[[#This Row],[TAT Utility (unclipped)]]&lt;0,0, Table1[[#This Row],[TAT Utility (unclipped)]]) )</f>
        <v>7.866349206349206E-2</v>
      </c>
      <c r="AS346" s="25">
        <f>(Table1[[#This Row],[Ransomware (Total '# of ATT&amp;CK Observations)]]-parameters!$D$21)/(parameters!$D$22-parameters!$D$21)</f>
        <v>0</v>
      </c>
      <c r="AT346" s="25">
        <f>IF(Table1[[#This Row],[Count Utility (unclipped)]]&gt;1,1, IF(Table1[[#This Row],[Count Utility (unclipped)]]&lt;0,0, Table1[[#This Row],[Count Utility (unclipped)]]) )</f>
        <v>0</v>
      </c>
      <c r="AU3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7" spans="1:47" x14ac:dyDescent="0.2">
      <c r="A347" s="25">
        <f>parameters!$J$21*Table1[[#This Row],[TAT Utility]]+parameters!$J$22*Table1[[#This Row],[Count Utility]]</f>
        <v>9.5166666666666677E-2</v>
      </c>
      <c r="B347" s="25">
        <f t="shared" si="5"/>
        <v>0.28500000000000003</v>
      </c>
      <c r="C347" s="25" t="s">
        <v>1394</v>
      </c>
      <c r="D347" s="25" t="s">
        <v>170</v>
      </c>
      <c r="E347" s="25" t="s">
        <v>1395</v>
      </c>
      <c r="F347" s="51">
        <v>1</v>
      </c>
      <c r="G347" s="51">
        <v>1</v>
      </c>
      <c r="H347" s="25">
        <f>parameters!$J$10*Table1[[#This Row],[Before Utility]]+parameters!$J$11*Table1[[#This Row],[After Utility]]</f>
        <v>0.1</v>
      </c>
      <c r="I347">
        <f>(Table1[[#This Row],[Num. TID Before]]-parameters!$D$8)/(parameters!$D$9-parameters!$D$8)</f>
        <v>0.1</v>
      </c>
      <c r="J347">
        <f>IF(Table1[[#This Row],[Before Utility (unclipped)]]&gt;1,1, IF(Table1[[#This Row],[Before Utility (unclipped)]]&lt;0,0, Table1[[#This Row],[Before Utility (unclipped)]]))</f>
        <v>0.1</v>
      </c>
      <c r="K347">
        <f>(Table1[[#This Row],[Num. TID After]]-parameters!$D$10)/(parameters!$D$11-parameters!$D$10)</f>
        <v>0.1</v>
      </c>
      <c r="L347">
        <f>IF(Table1[[#This Row],[After Utility (unclipped)]]&gt;1,1, IF(Table1[[#This Row],[After Utility (unclipped)]]&lt;0,0, Table1[[#This Row],[After Utility (unclipped)]]))</f>
        <v>0.1</v>
      </c>
      <c r="M347" s="25">
        <v>0</v>
      </c>
      <c r="N347" s="51">
        <v>0</v>
      </c>
      <c r="O347" s="51">
        <v>0</v>
      </c>
      <c r="P347" s="51">
        <v>0</v>
      </c>
      <c r="Q347" s="51">
        <v>0</v>
      </c>
      <c r="R347" s="51">
        <v>2.5</v>
      </c>
      <c r="S347" s="51">
        <v>1</v>
      </c>
      <c r="T347" s="52" t="s">
        <v>1396</v>
      </c>
      <c r="U347" s="51">
        <v>11</v>
      </c>
      <c r="V347" s="25">
        <f>parameters!$J$4*Table1[[#This Row],[Mitigations Utility]] + parameters!$J$5*Table1[[#This Row],[Detections Utility]]</f>
        <v>0.11428571428571428</v>
      </c>
      <c r="W347">
        <f>SUM(Table1[[#This Row],[Num. 800-53 (r5)]],Table1[[#This Row],[Num. CIS Controls]])</f>
        <v>12</v>
      </c>
      <c r="X347">
        <f>(Table1[[#This Row],[Total Mitigations]]-parameters!$D$2)/(parameters!$D$3-parameters!$D$2)</f>
        <v>0.21818181818181817</v>
      </c>
      <c r="Y347">
        <f>IF(Table1[[#This Row],[Mitigations Utility (unclipped)]]&gt;1,1, IF(Table1[[#This Row],[Mitigations Utility (unclipped)]]&lt;0,0, Table1[[#This Row],[Mitigations Utility (unclipped)]]) )</f>
        <v>0.21818181818181817</v>
      </c>
      <c r="Z347">
        <f>SUM(Table1[[#This Row],[Num. CAR]:[Num. Splunk]])</f>
        <v>0</v>
      </c>
      <c r="AA347">
        <f>(Table1[[#This Row],[Total Detections]]-parameters!$D$4)/(parameters!$D$5-parameters!$D$4)</f>
        <v>0</v>
      </c>
      <c r="AB347">
        <f>IF(Table1[[#This Row],[Detections Utility (unclipped)]]&gt;1,1, IF(Table1[[#This Row],[Detections Utility (unclipped)]]&lt;0,0, Table1[[#This Row],[Detections Utility (unclipped)]]) )</f>
        <v>0</v>
      </c>
      <c r="AC347" s="29" t="s">
        <v>399</v>
      </c>
      <c r="AD347" s="25" t="str" cm="1">
        <f t="array" ref="AD347">IF(SUMPRODUCT(--(NOT(ISERR(SEARCH({"Process","Command","Script","WMI","Module","Pipe","Service"},AC347)))))&gt;0,"1","0")</f>
        <v>1</v>
      </c>
      <c r="AE347" s="25">
        <f>IF(AD347="1",'TOP 10 TECHNIQUES'!C$15,0)</f>
        <v>0.19800000000000001</v>
      </c>
      <c r="AF347" s="25" t="str" cm="1">
        <f t="array" ref="AF347">IF(SUMPRODUCT(--(NOT(ISERR(SEARCH({"Network","Firewall"},AC347)))))&gt;0,"1","0")</f>
        <v>0</v>
      </c>
      <c r="AG347" s="25">
        <f>IF(AF347="1",'TOP 10 TECHNIQUES'!C$16,0)</f>
        <v>0</v>
      </c>
      <c r="AH347" s="25" t="str" cm="1">
        <f t="array" ref="AH347">IF(SUMPRODUCT(--(NOT(ISERR(SEARCH({"File","Group","Logon","Schedule","User","Registry","Active","Application"},AC347)))))&gt;0,"1","0")</f>
        <v>1</v>
      </c>
      <c r="AI347" s="25">
        <f>IF(AH347="1",'TOP 10 TECHNIQUES'!C$17,0)</f>
        <v>0.13200000000000001</v>
      </c>
      <c r="AJ347" s="25" t="str" cm="1">
        <f t="array" ref="AJ347">IF(SUMPRODUCT(--(NOT(ISERR(SEARCH({"Cloud","Cluster","Container","Image","Instance","Pod","Snapshot","Volume"},AC347)))))&gt;0,"1","0")</f>
        <v>0</v>
      </c>
      <c r="AK347" s="25">
        <f>IF(AJ347="1",'TOP 10 TECHNIQUES'!C$18,0)</f>
        <v>0</v>
      </c>
      <c r="AL347" s="25" t="str" cm="1">
        <f t="array" ref="AL347">IF(SUMPRODUCT(--(NOT(ISERR(SEARCH({"Drive","Firmware","Host","Kernel"},AC347)))))&gt;0,"1","0")</f>
        <v>0</v>
      </c>
      <c r="AM347" s="25">
        <f>IF(AL347="1",'TOP 10 TECHNIQUES'!C$19,0)</f>
        <v>0</v>
      </c>
      <c r="AN347" s="60">
        <v>2</v>
      </c>
      <c r="AO347" s="51">
        <v>1</v>
      </c>
      <c r="AP347" s="25">
        <f>parameters!$J$21*Table1[[#This Row],[TAT Utility]]+parameters!$J$22*Table1[[#This Row],[Count Utility]]</f>
        <v>9.5166666666666677E-2</v>
      </c>
      <c r="AQ347" s="25">
        <f>(Table1[[#This Row],[Total Top Att&amp;ck Score ]]-parameters!$D$19)/(parameters!$D$20-parameters!$D$19)</f>
        <v>9.5000000000000015E-2</v>
      </c>
      <c r="AR347" s="25">
        <f>IF(Table1[[#This Row],[TAT Utility (unclipped)]]&gt;1,1, IF(Table1[[#This Row],[TAT Utility (unclipped)]]&lt;0,0, Table1[[#This Row],[TAT Utility (unclipped)]]) )</f>
        <v>9.5000000000000015E-2</v>
      </c>
      <c r="AS347" s="25">
        <f>(Table1[[#This Row],[Ransomware (Total '# of ATT&amp;CK Observations)]]-parameters!$D$21)/(parameters!$D$22-parameters!$D$21)</f>
        <v>9.5238095238095233E-2</v>
      </c>
      <c r="AT347" s="25">
        <f>IF(Table1[[#This Row],[Count Utility (unclipped)]]&gt;1,1, IF(Table1[[#This Row],[Count Utility (unclipped)]]&lt;0,0, Table1[[#This Row],[Count Utility (unclipped)]]) )</f>
        <v>9.5238095238095233E-2</v>
      </c>
      <c r="AU3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8" spans="1:47" ht="48" x14ac:dyDescent="0.2">
      <c r="A348" s="25">
        <f>parameters!$J$21*Table1[[#This Row],[TAT Utility]]+parameters!$J$22*Table1[[#This Row],[Count Utility]]</f>
        <v>2.8500000000000004E-2</v>
      </c>
      <c r="B348" s="25">
        <f t="shared" si="5"/>
        <v>0.28500000000000003</v>
      </c>
      <c r="C348" s="25" t="s">
        <v>1397</v>
      </c>
      <c r="D348" s="25" t="s">
        <v>152</v>
      </c>
      <c r="E348" s="25" t="s">
        <v>1398</v>
      </c>
      <c r="F348" s="51">
        <v>1</v>
      </c>
      <c r="G348" s="51">
        <v>1</v>
      </c>
      <c r="H348" s="25">
        <f>parameters!$J$10*Table1[[#This Row],[Before Utility]]+parameters!$J$11*Table1[[#This Row],[After Utility]]</f>
        <v>0.1</v>
      </c>
      <c r="I348">
        <f>(Table1[[#This Row],[Num. TID Before]]-parameters!$D$8)/(parameters!$D$9-parameters!$D$8)</f>
        <v>0.1</v>
      </c>
      <c r="J348">
        <f>IF(Table1[[#This Row],[Before Utility (unclipped)]]&gt;1,1, IF(Table1[[#This Row],[Before Utility (unclipped)]]&lt;0,0, Table1[[#This Row],[Before Utility (unclipped)]]))</f>
        <v>0.1</v>
      </c>
      <c r="K348">
        <f>(Table1[[#This Row],[Num. TID After]]-parameters!$D$10)/(parameters!$D$11-parameters!$D$10)</f>
        <v>0.1</v>
      </c>
      <c r="L348">
        <f>IF(Table1[[#This Row],[After Utility (unclipped)]]&gt;1,1, IF(Table1[[#This Row],[After Utility (unclipped)]]&lt;0,0, Table1[[#This Row],[After Utility (unclipped)]]))</f>
        <v>0.1</v>
      </c>
      <c r="M348" s="25">
        <v>0</v>
      </c>
      <c r="N348" s="51">
        <v>0</v>
      </c>
      <c r="O348" s="51">
        <v>0</v>
      </c>
      <c r="P348" s="51">
        <v>0</v>
      </c>
      <c r="Q348" s="51">
        <v>0</v>
      </c>
      <c r="R348" s="52" t="s">
        <v>280</v>
      </c>
      <c r="S348" s="51">
        <v>8</v>
      </c>
      <c r="T348" s="52" t="s">
        <v>1399</v>
      </c>
      <c r="U348" s="51">
        <v>4</v>
      </c>
      <c r="V348" s="25">
        <f>parameters!$J$4*Table1[[#This Row],[Mitigations Utility]] + parameters!$J$5*Table1[[#This Row],[Detections Utility]]</f>
        <v>0.11428571428571428</v>
      </c>
      <c r="W348">
        <f>SUM(Table1[[#This Row],[Num. 800-53 (r5)]],Table1[[#This Row],[Num. CIS Controls]])</f>
        <v>12</v>
      </c>
      <c r="X348">
        <f>(Table1[[#This Row],[Total Mitigations]]-parameters!$D$2)/(parameters!$D$3-parameters!$D$2)</f>
        <v>0.21818181818181817</v>
      </c>
      <c r="Y348">
        <f>IF(Table1[[#This Row],[Mitigations Utility (unclipped)]]&gt;1,1, IF(Table1[[#This Row],[Mitigations Utility (unclipped)]]&lt;0,0, Table1[[#This Row],[Mitigations Utility (unclipped)]]) )</f>
        <v>0.21818181818181817</v>
      </c>
      <c r="Z348">
        <f>SUM(Table1[[#This Row],[Num. CAR]:[Num. Splunk]])</f>
        <v>0</v>
      </c>
      <c r="AA348">
        <f>(Table1[[#This Row],[Total Detections]]-parameters!$D$4)/(parameters!$D$5-parameters!$D$4)</f>
        <v>0</v>
      </c>
      <c r="AB348">
        <f>IF(Table1[[#This Row],[Detections Utility (unclipped)]]&gt;1,1, IF(Table1[[#This Row],[Detections Utility (unclipped)]]&lt;0,0, Table1[[#This Row],[Detections Utility (unclipped)]]) )</f>
        <v>0</v>
      </c>
      <c r="AC348" s="29" t="s">
        <v>1260</v>
      </c>
      <c r="AD348" s="25" t="str" cm="1">
        <f t="array" ref="AD348">IF(SUMPRODUCT(--(NOT(ISERR(SEARCH({"Process","Command","Script","WMI","Module","Pipe","Service"},AC348)))))&gt;0,"1","0")</f>
        <v>1</v>
      </c>
      <c r="AE348" s="25">
        <f>IF(AD348="1",'TOP 10 TECHNIQUES'!C$15,0)</f>
        <v>0.19800000000000001</v>
      </c>
      <c r="AF348" s="25" t="str" cm="1">
        <f t="array" ref="AF348">IF(SUMPRODUCT(--(NOT(ISERR(SEARCH({"Network","Firewall"},AC348)))))&gt;0,"1","0")</f>
        <v>1</v>
      </c>
      <c r="AG348" s="25">
        <f>IF(AF348="1",'TOP 10 TECHNIQUES'!C$16,0)</f>
        <v>0</v>
      </c>
      <c r="AH348" s="25" t="str" cm="1">
        <f t="array" ref="AH348">IF(SUMPRODUCT(--(NOT(ISERR(SEARCH({"File","Group","Logon","Schedule","User","Registry","Active","Application"},AC348)))))&gt;0,"1","0")</f>
        <v>1</v>
      </c>
      <c r="AI348" s="25">
        <f>IF(AH348="1",'TOP 10 TECHNIQUES'!C$17,0)</f>
        <v>0.13200000000000001</v>
      </c>
      <c r="AJ348" s="25" t="str" cm="1">
        <f t="array" ref="AJ348">IF(SUMPRODUCT(--(NOT(ISERR(SEARCH({"Cloud","Cluster","Container","Image","Instance","Pod","Snapshot","Volume"},AC348)))))&gt;0,"1","0")</f>
        <v>0</v>
      </c>
      <c r="AK348" s="25">
        <f>IF(AJ348="1",'TOP 10 TECHNIQUES'!C$18,0)</f>
        <v>0</v>
      </c>
      <c r="AL348" s="25" t="str" cm="1">
        <f t="array" ref="AL348">IF(SUMPRODUCT(--(NOT(ISERR(SEARCH({"Drive","Firmware","Host","Kernel"},AC348)))))&gt;0,"1","0")</f>
        <v>0</v>
      </c>
      <c r="AM348" s="25">
        <f>IF(AL348="1",'TOP 10 TECHNIQUES'!C$19,0)</f>
        <v>0</v>
      </c>
      <c r="AN348" s="60">
        <v>0</v>
      </c>
      <c r="AO348" s="51">
        <v>0</v>
      </c>
      <c r="AP348" s="25">
        <f>parameters!$J$21*Table1[[#This Row],[TAT Utility]]+parameters!$J$22*Table1[[#This Row],[Count Utility]]</f>
        <v>2.8500000000000004E-2</v>
      </c>
      <c r="AQ348" s="25">
        <f>(Table1[[#This Row],[Total Top Att&amp;ck Score ]]-parameters!$D$19)/(parameters!$D$20-parameters!$D$19)</f>
        <v>9.5000000000000015E-2</v>
      </c>
      <c r="AR348" s="25">
        <f>IF(Table1[[#This Row],[TAT Utility (unclipped)]]&gt;1,1, IF(Table1[[#This Row],[TAT Utility (unclipped)]]&lt;0,0, Table1[[#This Row],[TAT Utility (unclipped)]]) )</f>
        <v>9.5000000000000015E-2</v>
      </c>
      <c r="AS348" s="25">
        <f>(Table1[[#This Row],[Ransomware (Total '# of ATT&amp;CK Observations)]]-parameters!$D$21)/(parameters!$D$22-parameters!$D$21)</f>
        <v>0</v>
      </c>
      <c r="AT348" s="25">
        <f>IF(Table1[[#This Row],[Count Utility (unclipped)]]&gt;1,1, IF(Table1[[#This Row],[Count Utility (unclipped)]]&lt;0,0, Table1[[#This Row],[Count Utility (unclipped)]]) )</f>
        <v>0</v>
      </c>
      <c r="AU3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9" spans="1:47" x14ac:dyDescent="0.2">
      <c r="A349" s="25">
        <f>parameters!$J$21*Table1[[#This Row],[TAT Utility]]+parameters!$J$22*Table1[[#This Row],[Count Utility]]</f>
        <v>2.8500000000000004E-2</v>
      </c>
      <c r="B349" s="25">
        <f t="shared" si="5"/>
        <v>0.28500000000000003</v>
      </c>
      <c r="C349" s="25" t="s">
        <v>1400</v>
      </c>
      <c r="D349" s="25" t="s">
        <v>208</v>
      </c>
      <c r="E349" s="25" t="s">
        <v>1401</v>
      </c>
      <c r="F349" s="51">
        <v>1</v>
      </c>
      <c r="G349" s="51">
        <v>1</v>
      </c>
      <c r="H349" s="25">
        <f>parameters!$J$10*Table1[[#This Row],[Before Utility]]+parameters!$J$11*Table1[[#This Row],[After Utility]]</f>
        <v>0.1</v>
      </c>
      <c r="I349">
        <f>(Table1[[#This Row],[Num. TID Before]]-parameters!$D$8)/(parameters!$D$9-parameters!$D$8)</f>
        <v>0.1</v>
      </c>
      <c r="J349">
        <f>IF(Table1[[#This Row],[Before Utility (unclipped)]]&gt;1,1, IF(Table1[[#This Row],[Before Utility (unclipped)]]&lt;0,0, Table1[[#This Row],[Before Utility (unclipped)]]))</f>
        <v>0.1</v>
      </c>
      <c r="K349">
        <f>(Table1[[#This Row],[Num. TID After]]-parameters!$D$10)/(parameters!$D$11-parameters!$D$10)</f>
        <v>0.1</v>
      </c>
      <c r="L349">
        <f>IF(Table1[[#This Row],[After Utility (unclipped)]]&gt;1,1, IF(Table1[[#This Row],[After Utility (unclipped)]]&lt;0,0, Table1[[#This Row],[After Utility (unclipped)]]))</f>
        <v>0.1</v>
      </c>
      <c r="M349" s="25">
        <v>0</v>
      </c>
      <c r="N349" s="51">
        <v>0</v>
      </c>
      <c r="O349" s="51">
        <v>1</v>
      </c>
      <c r="P349" s="51">
        <v>2</v>
      </c>
      <c r="Q349" s="51">
        <v>3</v>
      </c>
      <c r="R349" s="52" t="s">
        <v>1402</v>
      </c>
      <c r="S349" s="51">
        <v>7</v>
      </c>
      <c r="T349" s="52" t="s">
        <v>1403</v>
      </c>
      <c r="U349" s="51">
        <v>2</v>
      </c>
      <c r="V349" s="25">
        <f>parameters!$J$4*Table1[[#This Row],[Mitigations Utility]] + parameters!$J$5*Table1[[#This Row],[Detections Utility]]</f>
        <v>0.11428571428571428</v>
      </c>
      <c r="W349">
        <f>SUM(Table1[[#This Row],[Num. 800-53 (r5)]],Table1[[#This Row],[Num. CIS Controls]])</f>
        <v>9</v>
      </c>
      <c r="X349">
        <f>(Table1[[#This Row],[Total Mitigations]]-parameters!$D$2)/(parameters!$D$3-parameters!$D$2)</f>
        <v>0.16363636363636364</v>
      </c>
      <c r="Y349">
        <f>IF(Table1[[#This Row],[Mitigations Utility (unclipped)]]&gt;1,1, IF(Table1[[#This Row],[Mitigations Utility (unclipped)]]&lt;0,0, Table1[[#This Row],[Mitigations Utility (unclipped)]]) )</f>
        <v>0.16363636363636364</v>
      </c>
      <c r="Z349">
        <f>SUM(Table1[[#This Row],[Num. CAR]:[Num. Splunk]])</f>
        <v>6</v>
      </c>
      <c r="AA349">
        <f>(Table1[[#This Row],[Total Detections]]-parameters!$D$4)/(parameters!$D$5-parameters!$D$4)</f>
        <v>0.06</v>
      </c>
      <c r="AB349">
        <f>IF(Table1[[#This Row],[Detections Utility (unclipped)]]&gt;1,1, IF(Table1[[#This Row],[Detections Utility (unclipped)]]&lt;0,0, Table1[[#This Row],[Detections Utility (unclipped)]]) )</f>
        <v>0.06</v>
      </c>
      <c r="AC349" s="29" t="s">
        <v>1404</v>
      </c>
      <c r="AD349" s="25" t="str" cm="1">
        <f t="array" ref="AD349">IF(SUMPRODUCT(--(NOT(ISERR(SEARCH({"Process","Command","Script","WMI","Module","Pipe","Service"},AC349)))))&gt;0,"1","0")</f>
        <v>1</v>
      </c>
      <c r="AE349" s="25">
        <f>IF(AD349="1",'TOP 10 TECHNIQUES'!C$15,0)</f>
        <v>0.19800000000000001</v>
      </c>
      <c r="AF349" s="25" t="str" cm="1">
        <f t="array" ref="AF349">IF(SUMPRODUCT(--(NOT(ISERR(SEARCH({"Network","Firewall"},AC349)))))&gt;0,"1","0")</f>
        <v>0</v>
      </c>
      <c r="AG349" s="25">
        <f>IF(AF349="1",'TOP 10 TECHNIQUES'!C$16,0)</f>
        <v>0</v>
      </c>
      <c r="AH349" s="25" t="str" cm="1">
        <f t="array" ref="AH349">IF(SUMPRODUCT(--(NOT(ISERR(SEARCH({"File","Group","Logon","Schedule","User","Registry","Active","Application"},AC349)))))&gt;0,"1","0")</f>
        <v>1</v>
      </c>
      <c r="AI349" s="25">
        <f>IF(AH349="1",'TOP 10 TECHNIQUES'!C$17,0)</f>
        <v>0.13200000000000001</v>
      </c>
      <c r="AJ349" s="25" t="str" cm="1">
        <f t="array" ref="AJ349">IF(SUMPRODUCT(--(NOT(ISERR(SEARCH({"Cloud","Cluster","Container","Image","Instance","Pod","Snapshot","Volume"},AC349)))))&gt;0,"1","0")</f>
        <v>0</v>
      </c>
      <c r="AK349" s="25">
        <f>IF(AJ349="1",'TOP 10 TECHNIQUES'!C$18,0)</f>
        <v>0</v>
      </c>
      <c r="AL349" s="25" t="str" cm="1">
        <f t="array" ref="AL349">IF(SUMPRODUCT(--(NOT(ISERR(SEARCH({"Drive","Firmware","Host","Kernel"},AC349)))))&gt;0,"1","0")</f>
        <v>0</v>
      </c>
      <c r="AM349" s="25">
        <f>IF(AL349="1",'TOP 10 TECHNIQUES'!C$19,0)</f>
        <v>0</v>
      </c>
      <c r="AN349" s="60">
        <v>0</v>
      </c>
      <c r="AO349" s="51">
        <v>0</v>
      </c>
      <c r="AP349" s="25">
        <f>parameters!$J$21*Table1[[#This Row],[TAT Utility]]+parameters!$J$22*Table1[[#This Row],[Count Utility]]</f>
        <v>2.8500000000000004E-2</v>
      </c>
      <c r="AQ349" s="25">
        <f>(Table1[[#This Row],[Total Top Att&amp;ck Score ]]-parameters!$D$19)/(parameters!$D$20-parameters!$D$19)</f>
        <v>9.5000000000000015E-2</v>
      </c>
      <c r="AR349" s="25">
        <f>IF(Table1[[#This Row],[TAT Utility (unclipped)]]&gt;1,1, IF(Table1[[#This Row],[TAT Utility (unclipped)]]&lt;0,0, Table1[[#This Row],[TAT Utility (unclipped)]]) )</f>
        <v>9.5000000000000015E-2</v>
      </c>
      <c r="AS349" s="25">
        <f>(Table1[[#This Row],[Ransomware (Total '# of ATT&amp;CK Observations)]]-parameters!$D$21)/(parameters!$D$22-parameters!$D$21)</f>
        <v>0</v>
      </c>
      <c r="AT349" s="25">
        <f>IF(Table1[[#This Row],[Count Utility (unclipped)]]&gt;1,1, IF(Table1[[#This Row],[Count Utility (unclipped)]]&lt;0,0, Table1[[#This Row],[Count Utility (unclipped)]]) )</f>
        <v>0</v>
      </c>
      <c r="AU3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0" spans="1:47" ht="32" x14ac:dyDescent="0.2">
      <c r="A350" s="25">
        <f>parameters!$J$21*Table1[[#This Row],[TAT Utility]]+parameters!$J$22*Table1[[#This Row],[Count Utility]]</f>
        <v>2.1849999999999998E-2</v>
      </c>
      <c r="B350" s="25">
        <f t="shared" si="5"/>
        <v>0.2185</v>
      </c>
      <c r="C350" s="25" t="s">
        <v>1405</v>
      </c>
      <c r="D350" s="25" t="s">
        <v>1406</v>
      </c>
      <c r="E350" s="25" t="s">
        <v>89</v>
      </c>
      <c r="F350" s="51">
        <v>1</v>
      </c>
      <c r="G350" s="51">
        <v>0</v>
      </c>
      <c r="H350" s="25">
        <f>parameters!$J$10*Table1[[#This Row],[Before Utility]]+parameters!$J$11*Table1[[#This Row],[After Utility]]</f>
        <v>0.05</v>
      </c>
      <c r="I350">
        <f>(Table1[[#This Row],[Num. TID Before]]-parameters!$D$8)/(parameters!$D$9-parameters!$D$8)</f>
        <v>0.1</v>
      </c>
      <c r="J350">
        <f>IF(Table1[[#This Row],[Before Utility (unclipped)]]&gt;1,1, IF(Table1[[#This Row],[Before Utility (unclipped)]]&lt;0,0, Table1[[#This Row],[Before Utility (unclipped)]]))</f>
        <v>0.1</v>
      </c>
      <c r="K350">
        <f>(Table1[[#This Row],[Num. TID After]]-parameters!$D$10)/(parameters!$D$11-parameters!$D$10)</f>
        <v>0</v>
      </c>
      <c r="L350">
        <f>IF(Table1[[#This Row],[After Utility (unclipped)]]&gt;1,1, IF(Table1[[#This Row],[After Utility (unclipped)]]&lt;0,0, Table1[[#This Row],[After Utility (unclipped)]]))</f>
        <v>0</v>
      </c>
      <c r="M350" s="25">
        <v>0</v>
      </c>
      <c r="N350" s="51">
        <v>0</v>
      </c>
      <c r="O350" s="51">
        <v>0</v>
      </c>
      <c r="P350" s="51">
        <v>1</v>
      </c>
      <c r="Q350" s="51">
        <v>5</v>
      </c>
      <c r="R350" s="52">
        <v>7.6</v>
      </c>
      <c r="S350" s="51">
        <v>1</v>
      </c>
      <c r="T350" s="52" t="s">
        <v>1382</v>
      </c>
      <c r="U350" s="51">
        <v>8</v>
      </c>
      <c r="V350" s="25">
        <f>parameters!$J$4*Table1[[#This Row],[Mitigations Utility]] + parameters!$J$5*Table1[[#This Row],[Detections Utility]]</f>
        <v>0.11428571428571428</v>
      </c>
      <c r="W350">
        <f>SUM(Table1[[#This Row],[Num. 800-53 (r5)]],Table1[[#This Row],[Num. CIS Controls]])</f>
        <v>9</v>
      </c>
      <c r="X350">
        <f>(Table1[[#This Row],[Total Mitigations]]-parameters!$D$2)/(parameters!$D$3-parameters!$D$2)</f>
        <v>0.16363636363636364</v>
      </c>
      <c r="Y350">
        <f>IF(Table1[[#This Row],[Mitigations Utility (unclipped)]]&gt;1,1, IF(Table1[[#This Row],[Mitigations Utility (unclipped)]]&lt;0,0, Table1[[#This Row],[Mitigations Utility (unclipped)]]) )</f>
        <v>0.16363636363636364</v>
      </c>
      <c r="Z350">
        <f>SUM(Table1[[#This Row],[Num. CAR]:[Num. Splunk]])</f>
        <v>6</v>
      </c>
      <c r="AA350">
        <f>(Table1[[#This Row],[Total Detections]]-parameters!$D$4)/(parameters!$D$5-parameters!$D$4)</f>
        <v>0.06</v>
      </c>
      <c r="AB350">
        <f>IF(Table1[[#This Row],[Detections Utility (unclipped)]]&gt;1,1, IF(Table1[[#This Row],[Detections Utility (unclipped)]]&lt;0,0, Table1[[#This Row],[Detections Utility (unclipped)]]) )</f>
        <v>0.06</v>
      </c>
      <c r="AC350" s="29" t="s">
        <v>1407</v>
      </c>
      <c r="AD350" s="25" t="str" cm="1">
        <f t="array" ref="AD350">IF(SUMPRODUCT(--(NOT(ISERR(SEARCH({"Process","Command","Script","WMI","Module","Pipe","Service"},AC350)))))&gt;0,"1","0")</f>
        <v>1</v>
      </c>
      <c r="AE350" s="25">
        <f>IF(AD350="1",'TOP 10 TECHNIQUES'!C$15,0)</f>
        <v>0.19800000000000001</v>
      </c>
      <c r="AF350" s="25" t="str" cm="1">
        <f t="array" ref="AF350">IF(SUMPRODUCT(--(NOT(ISERR(SEARCH({"Network","Firewall"},AC350)))))&gt;0,"1","0")</f>
        <v>0</v>
      </c>
      <c r="AG350" s="25">
        <f>IF(AF350="1",'TOP 10 TECHNIQUES'!C$16,0)</f>
        <v>0</v>
      </c>
      <c r="AH350" s="25" t="str" cm="1">
        <f t="array" ref="AH350">IF(SUMPRODUCT(--(NOT(ISERR(SEARCH({"File","Group","Logon","Schedule","User","Registry","Active","Application"},AC350)))))&gt;0,"1","0")</f>
        <v>1</v>
      </c>
      <c r="AI350" s="25">
        <f>IF(AH350="1",'TOP 10 TECHNIQUES'!C$17,0)</f>
        <v>0.13200000000000001</v>
      </c>
      <c r="AJ350" s="25" t="str" cm="1">
        <f t="array" ref="AJ350">IF(SUMPRODUCT(--(NOT(ISERR(SEARCH({"Cloud","Cluster","Container","Image","Instance","Pod","Snapshot","Volume"},AC350)))))&gt;0,"1","0")</f>
        <v>0</v>
      </c>
      <c r="AK350" s="25">
        <f>IF(AJ350="1",'TOP 10 TECHNIQUES'!C$18,0)</f>
        <v>0</v>
      </c>
      <c r="AL350" s="25" t="str" cm="1">
        <f t="array" ref="AL350">IF(SUMPRODUCT(--(NOT(ISERR(SEARCH({"Drive","Firmware","Host","Kernel"},AC350)))))&gt;0,"1","0")</f>
        <v>0</v>
      </c>
      <c r="AM350" s="25">
        <f>IF(AL350="1",'TOP 10 TECHNIQUES'!C$19,0)</f>
        <v>0</v>
      </c>
      <c r="AN350" s="52">
        <v>0</v>
      </c>
      <c r="AO350" s="51">
        <v>0</v>
      </c>
      <c r="AP350" s="25">
        <f>parameters!$J$21*Table1[[#This Row],[TAT Utility]]+parameters!$J$22*Table1[[#This Row],[Count Utility]]</f>
        <v>2.1849999999999998E-2</v>
      </c>
      <c r="AQ350" s="25">
        <f>(Table1[[#This Row],[Total Top Att&amp;ck Score ]]-parameters!$D$19)/(parameters!$D$20-parameters!$D$19)</f>
        <v>7.2833333333333333E-2</v>
      </c>
      <c r="AR350" s="25">
        <f>IF(Table1[[#This Row],[TAT Utility (unclipped)]]&gt;1,1, IF(Table1[[#This Row],[TAT Utility (unclipped)]]&lt;0,0, Table1[[#This Row],[TAT Utility (unclipped)]]) )</f>
        <v>7.2833333333333333E-2</v>
      </c>
      <c r="AS350" s="25">
        <f>(Table1[[#This Row],[Ransomware (Total '# of ATT&amp;CK Observations)]]-parameters!$D$21)/(parameters!$D$22-parameters!$D$21)</f>
        <v>0</v>
      </c>
      <c r="AT350" s="25">
        <f>IF(Table1[[#This Row],[Count Utility (unclipped)]]&gt;1,1, IF(Table1[[#This Row],[Count Utility (unclipped)]]&lt;0,0, Table1[[#This Row],[Count Utility (unclipped)]]) )</f>
        <v>0</v>
      </c>
      <c r="AU3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1" spans="1:47" x14ac:dyDescent="0.2">
      <c r="A351" s="25">
        <f>parameters!$J$21*Table1[[#This Row],[TAT Utility]]+parameters!$J$22*Table1[[#This Row],[Count Utility]]</f>
        <v>1.8597142857142861E-2</v>
      </c>
      <c r="B351" s="25">
        <f t="shared" si="5"/>
        <v>0.18597142857142859</v>
      </c>
      <c r="C351" s="25" t="s">
        <v>1408</v>
      </c>
      <c r="D351" s="25" t="s">
        <v>1346</v>
      </c>
      <c r="E351" s="25" t="s">
        <v>1409</v>
      </c>
      <c r="F351" s="51">
        <v>1</v>
      </c>
      <c r="G351" s="51">
        <v>0</v>
      </c>
      <c r="H351" s="25">
        <f>parameters!$J$10*Table1[[#This Row],[Before Utility]]+parameters!$J$11*Table1[[#This Row],[After Utility]]</f>
        <v>0.05</v>
      </c>
      <c r="I351">
        <f>(Table1[[#This Row],[Num. TID Before]]-parameters!$D$8)/(parameters!$D$9-parameters!$D$8)</f>
        <v>0.1</v>
      </c>
      <c r="J351">
        <f>IF(Table1[[#This Row],[Before Utility (unclipped)]]&gt;1,1, IF(Table1[[#This Row],[Before Utility (unclipped)]]&lt;0,0, Table1[[#This Row],[Before Utility (unclipped)]]))</f>
        <v>0.1</v>
      </c>
      <c r="K351">
        <f>(Table1[[#This Row],[Num. TID After]]-parameters!$D$10)/(parameters!$D$11-parameters!$D$10)</f>
        <v>0</v>
      </c>
      <c r="L351">
        <f>IF(Table1[[#This Row],[After Utility (unclipped)]]&gt;1,1, IF(Table1[[#This Row],[After Utility (unclipped)]]&lt;0,0, Table1[[#This Row],[After Utility (unclipped)]]))</f>
        <v>0</v>
      </c>
      <c r="M351" s="25">
        <v>0</v>
      </c>
      <c r="N351" s="51">
        <v>0</v>
      </c>
      <c r="O351" s="51">
        <v>0</v>
      </c>
      <c r="P351" s="51">
        <v>0</v>
      </c>
      <c r="Q351" s="51">
        <v>0</v>
      </c>
      <c r="R351" s="52" t="s">
        <v>1347</v>
      </c>
      <c r="S351" s="51">
        <v>3</v>
      </c>
      <c r="T351" s="52" t="s">
        <v>1348</v>
      </c>
      <c r="U351" s="51">
        <v>9</v>
      </c>
      <c r="V351" s="25">
        <f>parameters!$J$4*Table1[[#This Row],[Mitigations Utility]] + parameters!$J$5*Table1[[#This Row],[Detections Utility]]</f>
        <v>0.11428571428571428</v>
      </c>
      <c r="W351">
        <f>SUM(Table1[[#This Row],[Num. 800-53 (r5)]],Table1[[#This Row],[Num. CIS Controls]])</f>
        <v>12</v>
      </c>
      <c r="X351">
        <f>(Table1[[#This Row],[Total Mitigations]]-parameters!$D$2)/(parameters!$D$3-parameters!$D$2)</f>
        <v>0.21818181818181817</v>
      </c>
      <c r="Y351">
        <f>IF(Table1[[#This Row],[Mitigations Utility (unclipped)]]&gt;1,1, IF(Table1[[#This Row],[Mitigations Utility (unclipped)]]&lt;0,0, Table1[[#This Row],[Mitigations Utility (unclipped)]]) )</f>
        <v>0.21818181818181817</v>
      </c>
      <c r="Z351">
        <f>SUM(Table1[[#This Row],[Num. CAR]:[Num. Splunk]])</f>
        <v>0</v>
      </c>
      <c r="AA351">
        <f>(Table1[[#This Row],[Total Detections]]-parameters!$D$4)/(parameters!$D$5-parameters!$D$4)</f>
        <v>0</v>
      </c>
      <c r="AB351">
        <f>IF(Table1[[#This Row],[Detections Utility (unclipped)]]&gt;1,1, IF(Table1[[#This Row],[Detections Utility (unclipped)]]&lt;0,0, Table1[[#This Row],[Detections Utility (unclipped)]]) )</f>
        <v>0</v>
      </c>
      <c r="AC351" s="29" t="s">
        <v>1383</v>
      </c>
      <c r="AD351" s="25" t="str" cm="1">
        <f t="array" ref="AD351">IF(SUMPRODUCT(--(NOT(ISERR(SEARCH({"Process","Command","Script","WMI","Module","Pipe","Service"},AC351)))))&gt;0,"1","0")</f>
        <v>0</v>
      </c>
      <c r="AE351" s="25">
        <f>IF(AD351="1",'TOP 10 TECHNIQUES'!C$15,0)</f>
        <v>0</v>
      </c>
      <c r="AF351" s="25" t="str" cm="1">
        <f t="array" ref="AF351">IF(SUMPRODUCT(--(NOT(ISERR(SEARCH({"Network","Firewall"},AC351)))))&gt;0,"1","0")</f>
        <v>0</v>
      </c>
      <c r="AG351" s="25">
        <f>IF(AF351="1",'TOP 10 TECHNIQUES'!C$16,0)</f>
        <v>0</v>
      </c>
      <c r="AH351" s="25" t="str" cm="1">
        <f t="array" ref="AH351">IF(SUMPRODUCT(--(NOT(ISERR(SEARCH({"File","Group","Logon","Schedule","User","Registry","Active","Application"},AC351)))))&gt;0,"1","0")</f>
        <v>1</v>
      </c>
      <c r="AI351" s="25">
        <f>IF(AH351="1",'TOP 10 TECHNIQUES'!C$17,0)</f>
        <v>0.13200000000000001</v>
      </c>
      <c r="AJ351" s="25" t="str" cm="1">
        <f t="array" ref="AJ351">IF(SUMPRODUCT(--(NOT(ISERR(SEARCH({"Cloud","Cluster","Container","Image","Instance","Pod","Snapshot","Volume"},AC351)))))&gt;0,"1","0")</f>
        <v>0</v>
      </c>
      <c r="AK351" s="25">
        <f>IF(AJ351="1",'TOP 10 TECHNIQUES'!C$18,0)</f>
        <v>0</v>
      </c>
      <c r="AL351" s="25" t="str" cm="1">
        <f t="array" ref="AL351">IF(SUMPRODUCT(--(NOT(ISERR(SEARCH({"Drive","Firmware","Host","Kernel"},AC351)))))&gt;0,"1","0")</f>
        <v>0</v>
      </c>
      <c r="AM351" s="25">
        <f>IF(AL351="1",'TOP 10 TECHNIQUES'!C$19,0)</f>
        <v>0</v>
      </c>
      <c r="AN351" s="60">
        <v>0</v>
      </c>
      <c r="AO351" s="51">
        <v>0</v>
      </c>
      <c r="AP351" s="25">
        <f>parameters!$J$21*Table1[[#This Row],[TAT Utility]]+parameters!$J$22*Table1[[#This Row],[Count Utility]]</f>
        <v>1.8597142857142861E-2</v>
      </c>
      <c r="AQ351" s="25">
        <f>(Table1[[#This Row],[Total Top Att&amp;ck Score ]]-parameters!$D$19)/(parameters!$D$20-parameters!$D$19)</f>
        <v>6.19904761904762E-2</v>
      </c>
      <c r="AR351" s="25">
        <f>IF(Table1[[#This Row],[TAT Utility (unclipped)]]&gt;1,1, IF(Table1[[#This Row],[TAT Utility (unclipped)]]&lt;0,0, Table1[[#This Row],[TAT Utility (unclipped)]]) )</f>
        <v>6.19904761904762E-2</v>
      </c>
      <c r="AS351" s="25">
        <f>(Table1[[#This Row],[Ransomware (Total '# of ATT&amp;CK Observations)]]-parameters!$D$21)/(parameters!$D$22-parameters!$D$21)</f>
        <v>0</v>
      </c>
      <c r="AT351" s="25">
        <f>IF(Table1[[#This Row],[Count Utility (unclipped)]]&gt;1,1, IF(Table1[[#This Row],[Count Utility (unclipped)]]&lt;0,0, Table1[[#This Row],[Count Utility (unclipped)]]) )</f>
        <v>0</v>
      </c>
      <c r="AU3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2" spans="1:47" ht="32" x14ac:dyDescent="0.2">
      <c r="A352" s="25">
        <f>parameters!$J$21*Table1[[#This Row],[TAT Utility]]+parameters!$J$22*Table1[[#This Row],[Count Utility]]</f>
        <v>1.9681428571428568E-2</v>
      </c>
      <c r="B352" s="25">
        <f t="shared" si="5"/>
        <v>0.19681428571428572</v>
      </c>
      <c r="C352" s="25" t="s">
        <v>1410</v>
      </c>
      <c r="D352" s="25" t="s">
        <v>1346</v>
      </c>
      <c r="E352" s="25" t="s">
        <v>1411</v>
      </c>
      <c r="F352" s="51">
        <v>1</v>
      </c>
      <c r="G352" s="51">
        <v>0</v>
      </c>
      <c r="H352" s="25">
        <f>parameters!$J$10*Table1[[#This Row],[Before Utility]]+parameters!$J$11*Table1[[#This Row],[After Utility]]</f>
        <v>0.05</v>
      </c>
      <c r="I352">
        <f>(Table1[[#This Row],[Num. TID Before]]-parameters!$D$8)/(parameters!$D$9-parameters!$D$8)</f>
        <v>0.1</v>
      </c>
      <c r="J352">
        <f>IF(Table1[[#This Row],[Before Utility (unclipped)]]&gt;1,1, IF(Table1[[#This Row],[Before Utility (unclipped)]]&lt;0,0, Table1[[#This Row],[Before Utility (unclipped)]]))</f>
        <v>0.1</v>
      </c>
      <c r="K352">
        <f>(Table1[[#This Row],[Num. TID After]]-parameters!$D$10)/(parameters!$D$11-parameters!$D$10)</f>
        <v>0</v>
      </c>
      <c r="L352">
        <f>IF(Table1[[#This Row],[After Utility (unclipped)]]&gt;1,1, IF(Table1[[#This Row],[After Utility (unclipped)]]&lt;0,0, Table1[[#This Row],[After Utility (unclipped)]]))</f>
        <v>0</v>
      </c>
      <c r="M352" s="25">
        <v>0</v>
      </c>
      <c r="N352" s="51">
        <v>0</v>
      </c>
      <c r="O352" s="51">
        <v>0</v>
      </c>
      <c r="P352" s="51">
        <v>0</v>
      </c>
      <c r="Q352" s="51">
        <v>0</v>
      </c>
      <c r="R352" s="52" t="s">
        <v>1347</v>
      </c>
      <c r="S352" s="51">
        <v>3</v>
      </c>
      <c r="T352" s="52" t="s">
        <v>1348</v>
      </c>
      <c r="U352" s="51">
        <v>9</v>
      </c>
      <c r="V352" s="25">
        <f>parameters!$J$4*Table1[[#This Row],[Mitigations Utility]] + parameters!$J$5*Table1[[#This Row],[Detections Utility]]</f>
        <v>0.11428571428571428</v>
      </c>
      <c r="W352">
        <f>SUM(Table1[[#This Row],[Num. 800-53 (r5)]],Table1[[#This Row],[Num. CIS Controls]])</f>
        <v>12</v>
      </c>
      <c r="X352">
        <f>(Table1[[#This Row],[Total Mitigations]]-parameters!$D$2)/(parameters!$D$3-parameters!$D$2)</f>
        <v>0.21818181818181817</v>
      </c>
      <c r="Y352">
        <f>IF(Table1[[#This Row],[Mitigations Utility (unclipped)]]&gt;1,1, IF(Table1[[#This Row],[Mitigations Utility (unclipped)]]&lt;0,0, Table1[[#This Row],[Mitigations Utility (unclipped)]]) )</f>
        <v>0.21818181818181817</v>
      </c>
      <c r="Z352">
        <f>SUM(Table1[[#This Row],[Num. CAR]:[Num. Splunk]])</f>
        <v>0</v>
      </c>
      <c r="AA352">
        <f>(Table1[[#This Row],[Total Detections]]-parameters!$D$4)/(parameters!$D$5-parameters!$D$4)</f>
        <v>0</v>
      </c>
      <c r="AB352">
        <f>IF(Table1[[#This Row],[Detections Utility (unclipped)]]&gt;1,1, IF(Table1[[#This Row],[Detections Utility (unclipped)]]&lt;0,0, Table1[[#This Row],[Detections Utility (unclipped)]]) )</f>
        <v>0</v>
      </c>
      <c r="AC352" s="29" t="s">
        <v>1412</v>
      </c>
      <c r="AD352" s="25" t="str" cm="1">
        <f t="array" ref="AD352">IF(SUMPRODUCT(--(NOT(ISERR(SEARCH({"Process","Command","Script","WMI","Module","Pipe","Service"},AC352)))))&gt;0,"1","0")</f>
        <v>1</v>
      </c>
      <c r="AE352" s="25">
        <f>IF(AD352="1",'TOP 10 TECHNIQUES'!C$15,0)</f>
        <v>0.19800000000000001</v>
      </c>
      <c r="AF352" s="25" t="str" cm="1">
        <f t="array" ref="AF352">IF(SUMPRODUCT(--(NOT(ISERR(SEARCH({"Network","Firewall"},AC352)))))&gt;0,"1","0")</f>
        <v>0</v>
      </c>
      <c r="AG352" s="25">
        <f>IF(AF352="1",'TOP 10 TECHNIQUES'!C$16,0)</f>
        <v>0</v>
      </c>
      <c r="AH352" s="25" t="str" cm="1">
        <f t="array" ref="AH352">IF(SUMPRODUCT(--(NOT(ISERR(SEARCH({"File","Group","Logon","Schedule","User","Registry","Active","Application"},AC352)))))&gt;0,"1","0")</f>
        <v>0</v>
      </c>
      <c r="AI352" s="25">
        <f>IF(AH352="1",'TOP 10 TECHNIQUES'!C$17,0)</f>
        <v>0</v>
      </c>
      <c r="AJ352" s="25" t="str" cm="1">
        <f t="array" ref="AJ352">IF(SUMPRODUCT(--(NOT(ISERR(SEARCH({"Cloud","Cluster","Container","Image","Instance","Pod","Snapshot","Volume"},AC352)))))&gt;0,"1","0")</f>
        <v>0</v>
      </c>
      <c r="AK352" s="25">
        <f>IF(AJ352="1",'TOP 10 TECHNIQUES'!C$18,0)</f>
        <v>0</v>
      </c>
      <c r="AL352" s="25" t="str" cm="1">
        <f t="array" ref="AL352">IF(SUMPRODUCT(--(NOT(ISERR(SEARCH({"Drive","Firmware","Host","Kernel"},AC352)))))&gt;0,"1","0")</f>
        <v>1</v>
      </c>
      <c r="AM352" s="25">
        <f>IF(AL352="1",'TOP 10 TECHNIQUES'!C$19,0)</f>
        <v>0</v>
      </c>
      <c r="AN352" s="52">
        <v>0</v>
      </c>
      <c r="AO352" s="51">
        <v>0</v>
      </c>
      <c r="AP352" s="25">
        <f>parameters!$J$21*Table1[[#This Row],[TAT Utility]]+parameters!$J$22*Table1[[#This Row],[Count Utility]]</f>
        <v>1.9681428571428568E-2</v>
      </c>
      <c r="AQ352" s="25">
        <f>(Table1[[#This Row],[Total Top Att&amp;ck Score ]]-parameters!$D$19)/(parameters!$D$20-parameters!$D$19)</f>
        <v>6.5604761904761902E-2</v>
      </c>
      <c r="AR352" s="25">
        <f>IF(Table1[[#This Row],[TAT Utility (unclipped)]]&gt;1,1, IF(Table1[[#This Row],[TAT Utility (unclipped)]]&lt;0,0, Table1[[#This Row],[TAT Utility (unclipped)]]) )</f>
        <v>6.5604761904761902E-2</v>
      </c>
      <c r="AS352" s="25">
        <f>(Table1[[#This Row],[Ransomware (Total '# of ATT&amp;CK Observations)]]-parameters!$D$21)/(parameters!$D$22-parameters!$D$21)</f>
        <v>0</v>
      </c>
      <c r="AT352" s="25">
        <f>IF(Table1[[#This Row],[Count Utility (unclipped)]]&gt;1,1, IF(Table1[[#This Row],[Count Utility (unclipped)]]&lt;0,0, Table1[[#This Row],[Count Utility (unclipped)]]) )</f>
        <v>0</v>
      </c>
      <c r="AU3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3" spans="1:47" ht="80" x14ac:dyDescent="0.2">
      <c r="A353" s="25">
        <f>parameters!$J$21*Table1[[#This Row],[TAT Utility]]+parameters!$J$22*Table1[[#This Row],[Count Utility]]</f>
        <v>2.7233333333333335E-2</v>
      </c>
      <c r="B353" s="25">
        <f t="shared" si="5"/>
        <v>0.27233333333333337</v>
      </c>
      <c r="C353" s="25" t="s">
        <v>1413</v>
      </c>
      <c r="D353" s="25" t="s">
        <v>1363</v>
      </c>
      <c r="E353" s="25" t="s">
        <v>1414</v>
      </c>
      <c r="F353" s="51">
        <v>1</v>
      </c>
      <c r="G353" s="51">
        <v>1</v>
      </c>
      <c r="H353" s="25">
        <f>parameters!$J$10*Table1[[#This Row],[Before Utility]]+parameters!$J$11*Table1[[#This Row],[After Utility]]</f>
        <v>0.1</v>
      </c>
      <c r="I353">
        <f>(Table1[[#This Row],[Num. TID Before]]-parameters!$D$8)/(parameters!$D$9-parameters!$D$8)</f>
        <v>0.1</v>
      </c>
      <c r="J353">
        <f>IF(Table1[[#This Row],[Before Utility (unclipped)]]&gt;1,1, IF(Table1[[#This Row],[Before Utility (unclipped)]]&lt;0,0, Table1[[#This Row],[Before Utility (unclipped)]]))</f>
        <v>0.1</v>
      </c>
      <c r="K353">
        <f>(Table1[[#This Row],[Num. TID After]]-parameters!$D$10)/(parameters!$D$11-parameters!$D$10)</f>
        <v>0.1</v>
      </c>
      <c r="L353">
        <f>IF(Table1[[#This Row],[After Utility (unclipped)]]&gt;1,1, IF(Table1[[#This Row],[After Utility (unclipped)]]&lt;0,0, Table1[[#This Row],[After Utility (unclipped)]]))</f>
        <v>0.1</v>
      </c>
      <c r="M353" s="25">
        <v>0</v>
      </c>
      <c r="N353" s="51">
        <v>0</v>
      </c>
      <c r="O353" s="51">
        <v>0</v>
      </c>
      <c r="P353" s="51">
        <v>0</v>
      </c>
      <c r="Q353" s="51">
        <v>0</v>
      </c>
      <c r="R353" s="52" t="s">
        <v>1415</v>
      </c>
      <c r="S353" s="51">
        <v>3</v>
      </c>
      <c r="T353" s="52" t="s">
        <v>1416</v>
      </c>
      <c r="U353" s="51">
        <v>8</v>
      </c>
      <c r="V353" s="25">
        <f>parameters!$J$4*Table1[[#This Row],[Mitigations Utility]] + parameters!$J$5*Table1[[#This Row],[Detections Utility]]</f>
        <v>0.10476190476190478</v>
      </c>
      <c r="W353">
        <f>SUM(Table1[[#This Row],[Num. 800-53 (r5)]],Table1[[#This Row],[Num. CIS Controls]])</f>
        <v>11</v>
      </c>
      <c r="X353">
        <f>(Table1[[#This Row],[Total Mitigations]]-parameters!$D$2)/(parameters!$D$3-parameters!$D$2)</f>
        <v>0.2</v>
      </c>
      <c r="Y353">
        <f>IF(Table1[[#This Row],[Mitigations Utility (unclipped)]]&gt;1,1, IF(Table1[[#This Row],[Mitigations Utility (unclipped)]]&lt;0,0, Table1[[#This Row],[Mitigations Utility (unclipped)]]) )</f>
        <v>0.2</v>
      </c>
      <c r="Z353">
        <f>SUM(Table1[[#This Row],[Num. CAR]:[Num. Splunk]])</f>
        <v>0</v>
      </c>
      <c r="AA353">
        <f>(Table1[[#This Row],[Total Detections]]-parameters!$D$4)/(parameters!$D$5-parameters!$D$4)</f>
        <v>0</v>
      </c>
      <c r="AB353">
        <f>IF(Table1[[#This Row],[Detections Utility (unclipped)]]&gt;1,1, IF(Table1[[#This Row],[Detections Utility (unclipped)]]&lt;0,0, Table1[[#This Row],[Detections Utility (unclipped)]]) )</f>
        <v>0</v>
      </c>
      <c r="AC353" s="29" t="s">
        <v>1417</v>
      </c>
      <c r="AD353" s="25" t="str" cm="1">
        <f t="array" ref="AD353">IF(SUMPRODUCT(--(NOT(ISERR(SEARCH({"Process","Command","Script","WMI","Module","Pipe","Service"},AC353)))))&gt;0,"1","0")</f>
        <v>1</v>
      </c>
      <c r="AE353" s="25">
        <f>IF(AD353="1",'TOP 10 TECHNIQUES'!C$15,0)</f>
        <v>0.19800000000000001</v>
      </c>
      <c r="AF353" s="25" t="str" cm="1">
        <f t="array" ref="AF353">IF(SUMPRODUCT(--(NOT(ISERR(SEARCH({"Network","Firewall"},AC353)))))&gt;0,"1","0")</f>
        <v>1</v>
      </c>
      <c r="AG353" s="25">
        <f>IF(AF353="1",'TOP 10 TECHNIQUES'!C$16,0)</f>
        <v>0</v>
      </c>
      <c r="AH353" s="25" t="str" cm="1">
        <f t="array" ref="AH353">IF(SUMPRODUCT(--(NOT(ISERR(SEARCH({"File","Group","Logon","Schedule","User","Registry","Active","Application"},AC353)))))&gt;0,"1","0")</f>
        <v>1</v>
      </c>
      <c r="AI353" s="25">
        <f>IF(AH353="1",'TOP 10 TECHNIQUES'!C$17,0)</f>
        <v>0.13200000000000001</v>
      </c>
      <c r="AJ353" s="25" t="str" cm="1">
        <f t="array" ref="AJ353">IF(SUMPRODUCT(--(NOT(ISERR(SEARCH({"Cloud","Cluster","Container","Image","Instance","Pod","Snapshot","Volume"},AC353)))))&gt;0,"1","0")</f>
        <v>0</v>
      </c>
      <c r="AK353" s="25">
        <f>IF(AJ353="1",'TOP 10 TECHNIQUES'!C$18,0)</f>
        <v>0</v>
      </c>
      <c r="AL353" s="25" t="str" cm="1">
        <f t="array" ref="AL353">IF(SUMPRODUCT(--(NOT(ISERR(SEARCH({"Drive","Firmware","Host","Kernel"},AC353)))))&gt;0,"1","0")</f>
        <v>0</v>
      </c>
      <c r="AM353" s="25">
        <f>IF(AL353="1",'TOP 10 TECHNIQUES'!C$19,0)</f>
        <v>0</v>
      </c>
      <c r="AN353" s="52">
        <v>0</v>
      </c>
      <c r="AO353" s="51">
        <v>0</v>
      </c>
      <c r="AP353" s="25">
        <f>parameters!$J$21*Table1[[#This Row],[TAT Utility]]+parameters!$J$22*Table1[[#This Row],[Count Utility]]</f>
        <v>2.7233333333333335E-2</v>
      </c>
      <c r="AQ353" s="25">
        <f>(Table1[[#This Row],[Total Top Att&amp;ck Score ]]-parameters!$D$19)/(parameters!$D$20-parameters!$D$19)</f>
        <v>9.0777777777777791E-2</v>
      </c>
      <c r="AR353" s="25">
        <f>IF(Table1[[#This Row],[TAT Utility (unclipped)]]&gt;1,1, IF(Table1[[#This Row],[TAT Utility (unclipped)]]&lt;0,0, Table1[[#This Row],[TAT Utility (unclipped)]]) )</f>
        <v>9.0777777777777791E-2</v>
      </c>
      <c r="AS353" s="25">
        <f>(Table1[[#This Row],[Ransomware (Total '# of ATT&amp;CK Observations)]]-parameters!$D$21)/(parameters!$D$22-parameters!$D$21)</f>
        <v>0</v>
      </c>
      <c r="AT353" s="25">
        <f>IF(Table1[[#This Row],[Count Utility (unclipped)]]&gt;1,1, IF(Table1[[#This Row],[Count Utility (unclipped)]]&lt;0,0, Table1[[#This Row],[Count Utility (unclipped)]]) )</f>
        <v>0</v>
      </c>
      <c r="AU3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4" spans="1:47" ht="32" x14ac:dyDescent="0.2">
      <c r="A354" s="25">
        <f>parameters!$J$21*Table1[[#This Row],[TAT Utility]]+parameters!$J$22*Table1[[#This Row],[Count Utility]]</f>
        <v>8.418571428571428E-2</v>
      </c>
      <c r="B354" s="25">
        <f t="shared" si="5"/>
        <v>0.1751904761904762</v>
      </c>
      <c r="C354" s="25" t="s">
        <v>1418</v>
      </c>
      <c r="D354" s="25" t="s">
        <v>1324</v>
      </c>
      <c r="E354" s="25" t="s">
        <v>1033</v>
      </c>
      <c r="F354" s="51">
        <v>0</v>
      </c>
      <c r="G354" s="51">
        <v>1</v>
      </c>
      <c r="H354" s="25">
        <f>parameters!$J$10*Table1[[#This Row],[Before Utility]]+parameters!$J$11*Table1[[#This Row],[After Utility]]</f>
        <v>0.05</v>
      </c>
      <c r="I354">
        <f>(Table1[[#This Row],[Num. TID Before]]-parameters!$D$8)/(parameters!$D$9-parameters!$D$8)</f>
        <v>0</v>
      </c>
      <c r="J354">
        <f>IF(Table1[[#This Row],[Before Utility (unclipped)]]&gt;1,1, IF(Table1[[#This Row],[Before Utility (unclipped)]]&lt;0,0, Table1[[#This Row],[Before Utility (unclipped)]]))</f>
        <v>0</v>
      </c>
      <c r="K354">
        <f>(Table1[[#This Row],[Num. TID After]]-parameters!$D$10)/(parameters!$D$11-parameters!$D$10)</f>
        <v>0.1</v>
      </c>
      <c r="L354">
        <f>IF(Table1[[#This Row],[After Utility (unclipped)]]&gt;1,1, IF(Table1[[#This Row],[After Utility (unclipped)]]&lt;0,0, Table1[[#This Row],[After Utility (unclipped)]]))</f>
        <v>0.1</v>
      </c>
      <c r="M354" s="25">
        <v>0</v>
      </c>
      <c r="N354" s="51">
        <v>0</v>
      </c>
      <c r="O354" s="51">
        <v>0</v>
      </c>
      <c r="P354" s="51">
        <v>0</v>
      </c>
      <c r="Q354" s="51">
        <v>0</v>
      </c>
      <c r="R354" s="52" t="s">
        <v>1325</v>
      </c>
      <c r="S354" s="51">
        <v>0</v>
      </c>
      <c r="T354" s="52" t="s">
        <v>1035</v>
      </c>
      <c r="U354" s="51">
        <v>11</v>
      </c>
      <c r="V354" s="25">
        <f>parameters!$J$4*Table1[[#This Row],[Mitigations Utility]] + parameters!$J$5*Table1[[#This Row],[Detections Utility]]</f>
        <v>0.10476190476190478</v>
      </c>
      <c r="W354">
        <f>SUM(Table1[[#This Row],[Num. 800-53 (r5)]],Table1[[#This Row],[Num. CIS Controls]])</f>
        <v>11</v>
      </c>
      <c r="X354">
        <f>(Table1[[#This Row],[Total Mitigations]]-parameters!$D$2)/(parameters!$D$3-parameters!$D$2)</f>
        <v>0.2</v>
      </c>
      <c r="Y354">
        <f>IF(Table1[[#This Row],[Mitigations Utility (unclipped)]]&gt;1,1, IF(Table1[[#This Row],[Mitigations Utility (unclipped)]]&lt;0,0, Table1[[#This Row],[Mitigations Utility (unclipped)]]) )</f>
        <v>0.2</v>
      </c>
      <c r="Z354">
        <f>SUM(Table1[[#This Row],[Num. CAR]:[Num. Splunk]])</f>
        <v>0</v>
      </c>
      <c r="AA354">
        <f>(Table1[[#This Row],[Total Detections]]-parameters!$D$4)/(parameters!$D$5-parameters!$D$4)</f>
        <v>0</v>
      </c>
      <c r="AB354">
        <f>IF(Table1[[#This Row],[Detections Utility (unclipped)]]&gt;1,1, IF(Table1[[#This Row],[Detections Utility (unclipped)]]&lt;0,0, Table1[[#This Row],[Detections Utility (unclipped)]]) )</f>
        <v>0</v>
      </c>
      <c r="AC354" s="29" t="s">
        <v>745</v>
      </c>
      <c r="AD354" s="25" t="str" cm="1">
        <f t="array" ref="AD354">IF(SUMPRODUCT(--(NOT(ISERR(SEARCH({"Process","Command","Script","WMI","Module","Pipe","Service"},AC354)))))&gt;0,"1","0")</f>
        <v>0</v>
      </c>
      <c r="AE354" s="25">
        <f>IF(AD354="1",'TOP 10 TECHNIQUES'!C$15,0)</f>
        <v>0</v>
      </c>
      <c r="AF354" s="25" t="str" cm="1">
        <f t="array" ref="AF354">IF(SUMPRODUCT(--(NOT(ISERR(SEARCH({"Network","Firewall"},AC354)))))&gt;0,"1","0")</f>
        <v>0</v>
      </c>
      <c r="AG354" s="25">
        <f>IF(AF354="1",'TOP 10 TECHNIQUES'!C$16,0)</f>
        <v>0</v>
      </c>
      <c r="AH354" s="25" t="str" cm="1">
        <f t="array" ref="AH354">IF(SUMPRODUCT(--(NOT(ISERR(SEARCH({"File","Group","Logon","Schedule","User","Registry","Active","Application"},AC354)))))&gt;0,"1","0")</f>
        <v>1</v>
      </c>
      <c r="AI354" s="25">
        <f>IF(AH354="1",'TOP 10 TECHNIQUES'!C$17,0)</f>
        <v>0.13200000000000001</v>
      </c>
      <c r="AJ354" s="25" t="str" cm="1">
        <f t="array" ref="AJ354">IF(SUMPRODUCT(--(NOT(ISERR(SEARCH({"Cloud","Cluster","Container","Image","Instance","Pod","Snapshot","Volume"},AC354)))))&gt;0,"1","0")</f>
        <v>0</v>
      </c>
      <c r="AK354" s="25">
        <f>IF(AJ354="1",'TOP 10 TECHNIQUES'!C$18,0)</f>
        <v>0</v>
      </c>
      <c r="AL354" s="25" t="str" cm="1">
        <f t="array" ref="AL354">IF(SUMPRODUCT(--(NOT(ISERR(SEARCH({"Drive","Firmware","Host","Kernel"},AC354)))))&gt;0,"1","0")</f>
        <v>0</v>
      </c>
      <c r="AM354" s="25">
        <f>IF(AL354="1",'TOP 10 TECHNIQUES'!C$19,0)</f>
        <v>0</v>
      </c>
      <c r="AN354" s="52">
        <v>2</v>
      </c>
      <c r="AO354" s="51">
        <v>1</v>
      </c>
      <c r="AP354" s="25">
        <f>parameters!$J$21*Table1[[#This Row],[TAT Utility]]+parameters!$J$22*Table1[[#This Row],[Count Utility]]</f>
        <v>8.418571428571428E-2</v>
      </c>
      <c r="AQ354" s="25">
        <f>(Table1[[#This Row],[Total Top Att&amp;ck Score ]]-parameters!$D$19)/(parameters!$D$20-parameters!$D$19)</f>
        <v>5.8396825396825398E-2</v>
      </c>
      <c r="AR354" s="25">
        <f>IF(Table1[[#This Row],[TAT Utility (unclipped)]]&gt;1,1, IF(Table1[[#This Row],[TAT Utility (unclipped)]]&lt;0,0, Table1[[#This Row],[TAT Utility (unclipped)]]) )</f>
        <v>5.8396825396825398E-2</v>
      </c>
      <c r="AS354" s="25">
        <f>(Table1[[#This Row],[Ransomware (Total '# of ATT&amp;CK Observations)]]-parameters!$D$21)/(parameters!$D$22-parameters!$D$21)</f>
        <v>9.5238095238095233E-2</v>
      </c>
      <c r="AT354" s="25">
        <f>IF(Table1[[#This Row],[Count Utility (unclipped)]]&gt;1,1, IF(Table1[[#This Row],[Count Utility (unclipped)]]&lt;0,0, Table1[[#This Row],[Count Utility (unclipped)]]) )</f>
        <v>9.5238095238095233E-2</v>
      </c>
      <c r="AU3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5" spans="1:47" ht="32" x14ac:dyDescent="0.2">
      <c r="A355" s="25">
        <f>parameters!$J$21*Table1[[#This Row],[TAT Utility]]+parameters!$J$22*Table1[[#This Row],[Count Utility]]</f>
        <v>5.7863809523809526E-2</v>
      </c>
      <c r="B355" s="25">
        <f t="shared" si="5"/>
        <v>0.24530476190476189</v>
      </c>
      <c r="C355" s="25" t="s">
        <v>1419</v>
      </c>
      <c r="D355" s="25" t="s">
        <v>114</v>
      </c>
      <c r="E355" s="25" t="s">
        <v>1420</v>
      </c>
      <c r="F355" s="51">
        <v>1</v>
      </c>
      <c r="G355" s="51">
        <v>1</v>
      </c>
      <c r="H355" s="25">
        <f>parameters!$J$10*Table1[[#This Row],[Before Utility]]+parameters!$J$11*Table1[[#This Row],[After Utility]]</f>
        <v>0.1</v>
      </c>
      <c r="I355">
        <f>(Table1[[#This Row],[Num. TID Before]]-parameters!$D$8)/(parameters!$D$9-parameters!$D$8)</f>
        <v>0.1</v>
      </c>
      <c r="J355">
        <f>IF(Table1[[#This Row],[Before Utility (unclipped)]]&gt;1,1, IF(Table1[[#This Row],[Before Utility (unclipped)]]&lt;0,0, Table1[[#This Row],[Before Utility (unclipped)]]))</f>
        <v>0.1</v>
      </c>
      <c r="K355">
        <f>(Table1[[#This Row],[Num. TID After]]-parameters!$D$10)/(parameters!$D$11-parameters!$D$10)</f>
        <v>0.1</v>
      </c>
      <c r="L355">
        <f>IF(Table1[[#This Row],[After Utility (unclipped)]]&gt;1,1, IF(Table1[[#This Row],[After Utility (unclipped)]]&lt;0,0, Table1[[#This Row],[After Utility (unclipped)]]))</f>
        <v>0.1</v>
      </c>
      <c r="M355" s="25">
        <v>0</v>
      </c>
      <c r="N355" s="51">
        <v>1</v>
      </c>
      <c r="O355" s="51">
        <v>1</v>
      </c>
      <c r="P355" s="51">
        <v>2</v>
      </c>
      <c r="Q355" s="51">
        <v>0</v>
      </c>
      <c r="R355" s="52" t="s">
        <v>1275</v>
      </c>
      <c r="S355" s="51">
        <v>3</v>
      </c>
      <c r="T355" s="51" t="s">
        <v>1276</v>
      </c>
      <c r="U355" s="51">
        <v>6</v>
      </c>
      <c r="V355" s="25">
        <f>parameters!$J$4*Table1[[#This Row],[Mitigations Utility]] + parameters!$J$5*Table1[[#This Row],[Detections Utility]]</f>
        <v>0.10476190476190476</v>
      </c>
      <c r="W355">
        <f>SUM(Table1[[#This Row],[Num. 800-53 (r5)]],Table1[[#This Row],[Num. CIS Controls]])</f>
        <v>9</v>
      </c>
      <c r="X355">
        <f>(Table1[[#This Row],[Total Mitigations]]-parameters!$D$2)/(parameters!$D$3-parameters!$D$2)</f>
        <v>0.16363636363636364</v>
      </c>
      <c r="Y355">
        <f>IF(Table1[[#This Row],[Mitigations Utility (unclipped)]]&gt;1,1, IF(Table1[[#This Row],[Mitigations Utility (unclipped)]]&lt;0,0, Table1[[#This Row],[Mitigations Utility (unclipped)]]) )</f>
        <v>0.16363636363636364</v>
      </c>
      <c r="Z355">
        <f>SUM(Table1[[#This Row],[Num. CAR]:[Num. Splunk]])</f>
        <v>4</v>
      </c>
      <c r="AA355">
        <f>(Table1[[#This Row],[Total Detections]]-parameters!$D$4)/(parameters!$D$5-parameters!$D$4)</f>
        <v>0.04</v>
      </c>
      <c r="AB355">
        <f>IF(Table1[[#This Row],[Detections Utility (unclipped)]]&gt;1,1, IF(Table1[[#This Row],[Detections Utility (unclipped)]]&lt;0,0, Table1[[#This Row],[Detections Utility (unclipped)]]) )</f>
        <v>0.04</v>
      </c>
      <c r="AC355" s="29" t="s">
        <v>724</v>
      </c>
      <c r="AD355" s="25" t="str" cm="1">
        <f t="array" ref="AD355">IF(SUMPRODUCT(--(NOT(ISERR(SEARCH({"Process","Command","Script","WMI","Module","Pipe","Service"},AC355)))))&gt;0,"1","0")</f>
        <v>1</v>
      </c>
      <c r="AE355" s="25">
        <f>IF(AD355="1",'TOP 10 TECHNIQUES'!C$15,0)</f>
        <v>0.19800000000000001</v>
      </c>
      <c r="AF355" s="25" t="str" cm="1">
        <f t="array" ref="AF355">IF(SUMPRODUCT(--(NOT(ISERR(SEARCH({"Network","Firewall"},AC355)))))&gt;0,"1","0")</f>
        <v>0</v>
      </c>
      <c r="AG355" s="25">
        <f>IF(AF355="1",'TOP 10 TECHNIQUES'!C$16,0)</f>
        <v>0</v>
      </c>
      <c r="AH355" s="25" t="str" cm="1">
        <f t="array" ref="AH355">IF(SUMPRODUCT(--(NOT(ISERR(SEARCH({"File","Group","Logon","Schedule","User","Registry","Active","Application"},AC355)))))&gt;0,"1","0")</f>
        <v>0</v>
      </c>
      <c r="AI355" s="25">
        <f>IF(AH355="1",'TOP 10 TECHNIQUES'!C$17,0)</f>
        <v>0</v>
      </c>
      <c r="AJ355" s="25" t="str" cm="1">
        <f t="array" ref="AJ355">IF(SUMPRODUCT(--(NOT(ISERR(SEARCH({"Cloud","Cluster","Container","Image","Instance","Pod","Snapshot","Volume"},AC355)))))&gt;0,"1","0")</f>
        <v>0</v>
      </c>
      <c r="AK355" s="25">
        <f>IF(AJ355="1",'TOP 10 TECHNIQUES'!C$18,0)</f>
        <v>0</v>
      </c>
      <c r="AL355" s="25" t="str" cm="1">
        <f t="array" ref="AL355">IF(SUMPRODUCT(--(NOT(ISERR(SEARCH({"Drive","Firmware","Host","Kernel"},AC355)))))&gt;0,"1","0")</f>
        <v>0</v>
      </c>
      <c r="AM355" s="25">
        <f>IF(AL355="1",'TOP 10 TECHNIQUES'!C$19,0)</f>
        <v>0</v>
      </c>
      <c r="AN355" s="58">
        <v>1</v>
      </c>
      <c r="AO355" s="51">
        <v>1</v>
      </c>
      <c r="AP355" s="25">
        <f>parameters!$J$21*Table1[[#This Row],[TAT Utility]]+parameters!$J$22*Table1[[#This Row],[Count Utility]]</f>
        <v>5.7863809523809526E-2</v>
      </c>
      <c r="AQ355" s="25">
        <f>(Table1[[#This Row],[Total Top Att&amp;ck Score ]]-parameters!$D$19)/(parameters!$D$20-parameters!$D$19)</f>
        <v>8.1768253968253962E-2</v>
      </c>
      <c r="AR355" s="25">
        <f>IF(Table1[[#This Row],[TAT Utility (unclipped)]]&gt;1,1, IF(Table1[[#This Row],[TAT Utility (unclipped)]]&lt;0,0, Table1[[#This Row],[TAT Utility (unclipped)]]) )</f>
        <v>8.1768253968253962E-2</v>
      </c>
      <c r="AS355" s="25">
        <f>(Table1[[#This Row],[Ransomware (Total '# of ATT&amp;CK Observations)]]-parameters!$D$21)/(parameters!$D$22-parameters!$D$21)</f>
        <v>4.7619047619047616E-2</v>
      </c>
      <c r="AT355" s="25">
        <f>IF(Table1[[#This Row],[Count Utility (unclipped)]]&gt;1,1, IF(Table1[[#This Row],[Count Utility (unclipped)]]&lt;0,0, Table1[[#This Row],[Count Utility (unclipped)]]) )</f>
        <v>4.7619047619047616E-2</v>
      </c>
      <c r="AU3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6" spans="1:47" ht="32" x14ac:dyDescent="0.2">
      <c r="A356" s="25">
        <f>parameters!$J$21*Table1[[#This Row],[TAT Utility]]+parameters!$J$22*Table1[[#This Row],[Count Utility]]</f>
        <v>2.0476190476190474E-2</v>
      </c>
      <c r="B356" s="25">
        <f t="shared" si="5"/>
        <v>0.20476190476190476</v>
      </c>
      <c r="C356" s="25" t="s">
        <v>1421</v>
      </c>
      <c r="D356" s="25" t="s">
        <v>1422</v>
      </c>
      <c r="E356" s="25" t="s">
        <v>89</v>
      </c>
      <c r="F356" s="51">
        <v>1</v>
      </c>
      <c r="G356" s="51">
        <v>1</v>
      </c>
      <c r="H356" s="25">
        <f>parameters!$J$10*Table1[[#This Row],[Before Utility]]+parameters!$J$11*Table1[[#This Row],[After Utility]]</f>
        <v>0.1</v>
      </c>
      <c r="I356">
        <f>(Table1[[#This Row],[Num. TID Before]]-parameters!$D$8)/(parameters!$D$9-parameters!$D$8)</f>
        <v>0.1</v>
      </c>
      <c r="J356">
        <f>IF(Table1[[#This Row],[Before Utility (unclipped)]]&gt;1,1, IF(Table1[[#This Row],[Before Utility (unclipped)]]&lt;0,0, Table1[[#This Row],[Before Utility (unclipped)]]))</f>
        <v>0.1</v>
      </c>
      <c r="K356">
        <f>(Table1[[#This Row],[Num. TID After]]-parameters!$D$10)/(parameters!$D$11-parameters!$D$10)</f>
        <v>0.1</v>
      </c>
      <c r="L356">
        <f>IF(Table1[[#This Row],[After Utility (unclipped)]]&gt;1,1, IF(Table1[[#This Row],[After Utility (unclipped)]]&lt;0,0, Table1[[#This Row],[After Utility (unclipped)]]))</f>
        <v>0.1</v>
      </c>
      <c r="M356" s="25">
        <v>0</v>
      </c>
      <c r="N356" s="51">
        <v>0</v>
      </c>
      <c r="O356" s="51">
        <v>2</v>
      </c>
      <c r="P356" s="51">
        <v>0</v>
      </c>
      <c r="Q356" s="51">
        <v>0</v>
      </c>
      <c r="R356" s="53" t="s">
        <v>156</v>
      </c>
      <c r="S356" s="51">
        <v>2</v>
      </c>
      <c r="T356" s="51" t="s">
        <v>157</v>
      </c>
      <c r="U356" s="51">
        <v>8</v>
      </c>
      <c r="V356" s="25">
        <f>parameters!$J$4*Table1[[#This Row],[Mitigations Utility]] + parameters!$J$5*Table1[[#This Row],[Detections Utility]]</f>
        <v>0.10476190476190476</v>
      </c>
      <c r="W356">
        <f>SUM(Table1[[#This Row],[Num. 800-53 (r5)]],Table1[[#This Row],[Num. CIS Controls]])</f>
        <v>10</v>
      </c>
      <c r="X356">
        <f>(Table1[[#This Row],[Total Mitigations]]-parameters!$D$2)/(parameters!$D$3-parameters!$D$2)</f>
        <v>0.18181818181818182</v>
      </c>
      <c r="Y356">
        <f>IF(Table1[[#This Row],[Mitigations Utility (unclipped)]]&gt;1,1, IF(Table1[[#This Row],[Mitigations Utility (unclipped)]]&lt;0,0, Table1[[#This Row],[Mitigations Utility (unclipped)]]) )</f>
        <v>0.18181818181818182</v>
      </c>
      <c r="Z356">
        <f>SUM(Table1[[#This Row],[Num. CAR]:[Num. Splunk]])</f>
        <v>2</v>
      </c>
      <c r="AA356">
        <f>(Table1[[#This Row],[Total Detections]]-parameters!$D$4)/(parameters!$D$5-parameters!$D$4)</f>
        <v>0.02</v>
      </c>
      <c r="AB356">
        <f>IF(Table1[[#This Row],[Detections Utility (unclipped)]]&gt;1,1, IF(Table1[[#This Row],[Detections Utility (unclipped)]]&lt;0,0, Table1[[#This Row],[Detections Utility (unclipped)]]) )</f>
        <v>0.02</v>
      </c>
      <c r="AC356" s="29" t="s">
        <v>467</v>
      </c>
      <c r="AD356" s="25" t="str" cm="1">
        <f t="array" ref="AD356">IF(SUMPRODUCT(--(NOT(ISERR(SEARCH({"Process","Command","Script","WMI","Module","Pipe","Service"},AC356)))))&gt;0,"1","0")</f>
        <v>0</v>
      </c>
      <c r="AE356" s="25">
        <f>IF(AD356="1",'TOP 10 TECHNIQUES'!C$15,0)</f>
        <v>0</v>
      </c>
      <c r="AF356" s="25" t="str" cm="1">
        <f t="array" ref="AF356">IF(SUMPRODUCT(--(NOT(ISERR(SEARCH({"Network","Firewall"},AC356)))))&gt;0,"1","0")</f>
        <v>1</v>
      </c>
      <c r="AG356" s="25">
        <f>IF(AF356="1",'TOP 10 TECHNIQUES'!C$16,0)</f>
        <v>0</v>
      </c>
      <c r="AH356" s="25" t="str" cm="1">
        <f t="array" ref="AH356">IF(SUMPRODUCT(--(NOT(ISERR(SEARCH({"File","Group","Logon","Schedule","User","Registry","Active","Application"},AC356)))))&gt;0,"1","0")</f>
        <v>0</v>
      </c>
      <c r="AI356" s="25">
        <f>IF(AH356="1",'TOP 10 TECHNIQUES'!C$17,0)</f>
        <v>0</v>
      </c>
      <c r="AJ356" s="25" t="str" cm="1">
        <f t="array" ref="AJ356">IF(SUMPRODUCT(--(NOT(ISERR(SEARCH({"Cloud","Cluster","Container","Image","Instance","Pod","Snapshot","Volume"},AC356)))))&gt;0,"1","0")</f>
        <v>0</v>
      </c>
      <c r="AK356" s="25">
        <f>IF(AJ356="1",'TOP 10 TECHNIQUES'!C$18,0)</f>
        <v>0</v>
      </c>
      <c r="AL356" s="25" t="str" cm="1">
        <f t="array" ref="AL356">IF(SUMPRODUCT(--(NOT(ISERR(SEARCH({"Drive","Firmware","Host","Kernel"},AC356)))))&gt;0,"1","0")</f>
        <v>0</v>
      </c>
      <c r="AM356" s="25">
        <f>IF(AL356="1",'TOP 10 TECHNIQUES'!C$19,0)</f>
        <v>0</v>
      </c>
      <c r="AN356" s="61">
        <v>0</v>
      </c>
      <c r="AO356" s="51">
        <v>0</v>
      </c>
      <c r="AP356" s="25">
        <f>parameters!$J$21*Table1[[#This Row],[TAT Utility]]+parameters!$J$22*Table1[[#This Row],[Count Utility]]</f>
        <v>2.0476190476190474E-2</v>
      </c>
      <c r="AQ356" s="25">
        <f>(Table1[[#This Row],[Total Top Att&amp;ck Score ]]-parameters!$D$19)/(parameters!$D$20-parameters!$D$19)</f>
        <v>6.8253968253968247E-2</v>
      </c>
      <c r="AR356" s="25">
        <f>IF(Table1[[#This Row],[TAT Utility (unclipped)]]&gt;1,1, IF(Table1[[#This Row],[TAT Utility (unclipped)]]&lt;0,0, Table1[[#This Row],[TAT Utility (unclipped)]]) )</f>
        <v>6.8253968253968247E-2</v>
      </c>
      <c r="AS356" s="25">
        <f>(Table1[[#This Row],[Ransomware (Total '# of ATT&amp;CK Observations)]]-parameters!$D$21)/(parameters!$D$22-parameters!$D$21)</f>
        <v>0</v>
      </c>
      <c r="AT356" s="25">
        <f>IF(Table1[[#This Row],[Count Utility (unclipped)]]&gt;1,1, IF(Table1[[#This Row],[Count Utility (unclipped)]]&lt;0,0, Table1[[#This Row],[Count Utility (unclipped)]]) )</f>
        <v>0</v>
      </c>
      <c r="AU3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7" spans="1:47" ht="32" x14ac:dyDescent="0.2">
      <c r="A357" s="25">
        <f>parameters!$J$21*Table1[[#This Row],[TAT Utility]]+parameters!$J$22*Table1[[#This Row],[Count Utility]]</f>
        <v>5.5973333333333333E-2</v>
      </c>
      <c r="B357" s="25">
        <f t="shared" si="5"/>
        <v>0.22640000000000005</v>
      </c>
      <c r="C357" s="25" t="s">
        <v>1423</v>
      </c>
      <c r="D357" s="25" t="s">
        <v>143</v>
      </c>
      <c r="E357" s="25" t="s">
        <v>1424</v>
      </c>
      <c r="F357" s="51">
        <v>1</v>
      </c>
      <c r="G357" s="51">
        <v>1</v>
      </c>
      <c r="H357" s="25">
        <f>parameters!$J$10*Table1[[#This Row],[Before Utility]]+parameters!$J$11*Table1[[#This Row],[After Utility]]</f>
        <v>0.1</v>
      </c>
      <c r="I357">
        <f>(Table1[[#This Row],[Num. TID Before]]-parameters!$D$8)/(parameters!$D$9-parameters!$D$8)</f>
        <v>0.1</v>
      </c>
      <c r="J357">
        <f>IF(Table1[[#This Row],[Before Utility (unclipped)]]&gt;1,1, IF(Table1[[#This Row],[Before Utility (unclipped)]]&lt;0,0, Table1[[#This Row],[Before Utility (unclipped)]]))</f>
        <v>0.1</v>
      </c>
      <c r="K357">
        <f>(Table1[[#This Row],[Num. TID After]]-parameters!$D$10)/(parameters!$D$11-parameters!$D$10)</f>
        <v>0.1</v>
      </c>
      <c r="L357">
        <f>IF(Table1[[#This Row],[After Utility (unclipped)]]&gt;1,1, IF(Table1[[#This Row],[After Utility (unclipped)]]&lt;0,0, Table1[[#This Row],[After Utility (unclipped)]]))</f>
        <v>0.1</v>
      </c>
      <c r="M357" s="25">
        <v>0</v>
      </c>
      <c r="N357" s="51">
        <v>0</v>
      </c>
      <c r="O357" s="51">
        <v>1</v>
      </c>
      <c r="P357" s="51">
        <v>0</v>
      </c>
      <c r="Q357" s="51">
        <v>0</v>
      </c>
      <c r="R357" s="52" t="s">
        <v>156</v>
      </c>
      <c r="S357" s="51">
        <v>2</v>
      </c>
      <c r="T357" s="51" t="s">
        <v>157</v>
      </c>
      <c r="U357" s="51">
        <v>8</v>
      </c>
      <c r="V357" s="25">
        <f>parameters!$J$4*Table1[[#This Row],[Mitigations Utility]] + parameters!$J$5*Table1[[#This Row],[Detections Utility]]</f>
        <v>0.1</v>
      </c>
      <c r="W357">
        <f>SUM(Table1[[#This Row],[Num. 800-53 (r5)]],Table1[[#This Row],[Num. CIS Controls]])</f>
        <v>10</v>
      </c>
      <c r="X357">
        <f>(Table1[[#This Row],[Total Mitigations]]-parameters!$D$2)/(parameters!$D$3-parameters!$D$2)</f>
        <v>0.18181818181818182</v>
      </c>
      <c r="Y357">
        <f>IF(Table1[[#This Row],[Mitigations Utility (unclipped)]]&gt;1,1, IF(Table1[[#This Row],[Mitigations Utility (unclipped)]]&lt;0,0, Table1[[#This Row],[Mitigations Utility (unclipped)]]) )</f>
        <v>0.18181818181818182</v>
      </c>
      <c r="Z357">
        <f>SUM(Table1[[#This Row],[Num. CAR]:[Num. Splunk]])</f>
        <v>1</v>
      </c>
      <c r="AA357">
        <f>(Table1[[#This Row],[Total Detections]]-parameters!$D$4)/(parameters!$D$5-parameters!$D$4)</f>
        <v>0.01</v>
      </c>
      <c r="AB357">
        <f>IF(Table1[[#This Row],[Detections Utility (unclipped)]]&gt;1,1, IF(Table1[[#This Row],[Detections Utility (unclipped)]]&lt;0,0, Table1[[#This Row],[Detections Utility (unclipped)]]) )</f>
        <v>0.01</v>
      </c>
      <c r="AC357" s="29" t="s">
        <v>1425</v>
      </c>
      <c r="AD357" s="25" t="str" cm="1">
        <f t="array" ref="AD357">IF(SUMPRODUCT(--(NOT(ISERR(SEARCH({"Process","Command","Script","WMI","Module","Pipe","Service"},AC357)))))&gt;0,"1","0")</f>
        <v>0</v>
      </c>
      <c r="AE357" s="25">
        <f>IF(AD357="1",'TOP 10 TECHNIQUES'!C$15,0)</f>
        <v>0</v>
      </c>
      <c r="AF357" s="25" t="str" cm="1">
        <f t="array" ref="AF357">IF(SUMPRODUCT(--(NOT(ISERR(SEARCH({"Network","Firewall"},AC357)))))&gt;0,"1","0")</f>
        <v>0</v>
      </c>
      <c r="AG357" s="25">
        <f>IF(AF357="1",'TOP 10 TECHNIQUES'!C$16,0)</f>
        <v>0</v>
      </c>
      <c r="AH357" s="25" t="str" cm="1">
        <f t="array" ref="AH357">IF(SUMPRODUCT(--(NOT(ISERR(SEARCH({"File","Group","Logon","Schedule","User","Registry","Active","Application"},AC357)))))&gt;0,"1","0")</f>
        <v>1</v>
      </c>
      <c r="AI357" s="25">
        <f>IF(AH357="1",'TOP 10 TECHNIQUES'!C$17,0)</f>
        <v>0.13200000000000001</v>
      </c>
      <c r="AJ357" s="25" t="str" cm="1">
        <f t="array" ref="AJ357">IF(SUMPRODUCT(--(NOT(ISERR(SEARCH({"Cloud","Cluster","Container","Image","Instance","Pod","Snapshot","Volume"},AC357)))))&gt;0,"1","0")</f>
        <v>0</v>
      </c>
      <c r="AK357" s="25">
        <f>IF(AJ357="1",'TOP 10 TECHNIQUES'!C$18,0)</f>
        <v>0</v>
      </c>
      <c r="AL357" s="25" t="str" cm="1">
        <f t="array" ref="AL357">IF(SUMPRODUCT(--(NOT(ISERR(SEARCH({"Drive","Firmware","Host","Kernel"},AC357)))))&gt;0,"1","0")</f>
        <v>0</v>
      </c>
      <c r="AM357" s="25">
        <f>IF(AL357="1",'TOP 10 TECHNIQUES'!C$19,0)</f>
        <v>0</v>
      </c>
      <c r="AN357" s="60">
        <v>1</v>
      </c>
      <c r="AO357" s="51">
        <v>1</v>
      </c>
      <c r="AP357" s="25">
        <f>parameters!$J$21*Table1[[#This Row],[TAT Utility]]+parameters!$J$22*Table1[[#This Row],[Count Utility]]</f>
        <v>5.5973333333333333E-2</v>
      </c>
      <c r="AQ357" s="25">
        <f>(Table1[[#This Row],[Total Top Att&amp;ck Score ]]-parameters!$D$19)/(parameters!$D$20-parameters!$D$19)</f>
        <v>7.5466666666666682E-2</v>
      </c>
      <c r="AR357" s="25">
        <f>IF(Table1[[#This Row],[TAT Utility (unclipped)]]&gt;1,1, IF(Table1[[#This Row],[TAT Utility (unclipped)]]&lt;0,0, Table1[[#This Row],[TAT Utility (unclipped)]]) )</f>
        <v>7.5466666666666682E-2</v>
      </c>
      <c r="AS357" s="25">
        <f>(Table1[[#This Row],[Ransomware (Total '# of ATT&amp;CK Observations)]]-parameters!$D$21)/(parameters!$D$22-parameters!$D$21)</f>
        <v>4.7619047619047616E-2</v>
      </c>
      <c r="AT357" s="25">
        <f>IF(Table1[[#This Row],[Count Utility (unclipped)]]&gt;1,1, IF(Table1[[#This Row],[Count Utility (unclipped)]]&lt;0,0, Table1[[#This Row],[Count Utility (unclipped)]]) )</f>
        <v>4.7619047619047616E-2</v>
      </c>
      <c r="AU3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8" spans="1:47" x14ac:dyDescent="0.2">
      <c r="A358" s="25">
        <f>parameters!$J$21*Table1[[#This Row],[TAT Utility]]+parameters!$J$22*Table1[[#This Row],[Count Utility]]</f>
        <v>5.333333333333333E-2</v>
      </c>
      <c r="B358" s="25">
        <f t="shared" si="5"/>
        <v>0.2</v>
      </c>
      <c r="C358" s="25" t="s">
        <v>1426</v>
      </c>
      <c r="D358" s="25" t="s">
        <v>339</v>
      </c>
      <c r="E358" s="25" t="s">
        <v>1427</v>
      </c>
      <c r="F358" s="51">
        <v>1</v>
      </c>
      <c r="G358" s="51">
        <v>1</v>
      </c>
      <c r="H358" s="25">
        <f>parameters!$J$10*Table1[[#This Row],[Before Utility]]+parameters!$J$11*Table1[[#This Row],[After Utility]]</f>
        <v>0.1</v>
      </c>
      <c r="I358">
        <f>(Table1[[#This Row],[Num. TID Before]]-parameters!$D$8)/(parameters!$D$9-parameters!$D$8)</f>
        <v>0.1</v>
      </c>
      <c r="J358">
        <f>IF(Table1[[#This Row],[Before Utility (unclipped)]]&gt;1,1, IF(Table1[[#This Row],[Before Utility (unclipped)]]&lt;0,0, Table1[[#This Row],[Before Utility (unclipped)]]))</f>
        <v>0.1</v>
      </c>
      <c r="K358">
        <f>(Table1[[#This Row],[Num. TID After]]-parameters!$D$10)/(parameters!$D$11-parameters!$D$10)</f>
        <v>0.1</v>
      </c>
      <c r="L358">
        <f>IF(Table1[[#This Row],[After Utility (unclipped)]]&gt;1,1, IF(Table1[[#This Row],[After Utility (unclipped)]]&lt;0,0, Table1[[#This Row],[After Utility (unclipped)]]))</f>
        <v>0.1</v>
      </c>
      <c r="M358" s="25">
        <v>0</v>
      </c>
      <c r="N358" s="51">
        <v>0</v>
      </c>
      <c r="O358" s="51">
        <v>3</v>
      </c>
      <c r="P358" s="51">
        <v>0</v>
      </c>
      <c r="Q358" s="51">
        <v>0</v>
      </c>
      <c r="R358" s="51" t="s">
        <v>340</v>
      </c>
      <c r="S358" s="51">
        <v>2</v>
      </c>
      <c r="T358" s="51" t="s">
        <v>303</v>
      </c>
      <c r="U358" s="51">
        <v>7</v>
      </c>
      <c r="V358" s="25">
        <f>parameters!$J$4*Table1[[#This Row],[Mitigations Utility]] + parameters!$J$5*Table1[[#This Row],[Detections Utility]]</f>
        <v>0.1</v>
      </c>
      <c r="W358">
        <f>SUM(Table1[[#This Row],[Num. 800-53 (r5)]],Table1[[#This Row],[Num. CIS Controls]])</f>
        <v>9</v>
      </c>
      <c r="X358">
        <f>(Table1[[#This Row],[Total Mitigations]]-parameters!$D$2)/(parameters!$D$3-parameters!$D$2)</f>
        <v>0.16363636363636364</v>
      </c>
      <c r="Y358">
        <f>IF(Table1[[#This Row],[Mitigations Utility (unclipped)]]&gt;1,1, IF(Table1[[#This Row],[Mitigations Utility (unclipped)]]&lt;0,0, Table1[[#This Row],[Mitigations Utility (unclipped)]]) )</f>
        <v>0.16363636363636364</v>
      </c>
      <c r="Z358">
        <f>SUM(Table1[[#This Row],[Num. CAR]:[Num. Splunk]])</f>
        <v>3</v>
      </c>
      <c r="AA358">
        <f>(Table1[[#This Row],[Total Detections]]-parameters!$D$4)/(parameters!$D$5-parameters!$D$4)</f>
        <v>0.03</v>
      </c>
      <c r="AB358">
        <f>IF(Table1[[#This Row],[Detections Utility (unclipped)]]&gt;1,1, IF(Table1[[#This Row],[Detections Utility (unclipped)]]&lt;0,0, Table1[[#This Row],[Detections Utility (unclipped)]]) )</f>
        <v>0.03</v>
      </c>
      <c r="AC358" s="29" t="s">
        <v>341</v>
      </c>
      <c r="AD358" s="25" t="str" cm="1">
        <f t="array" ref="AD358">IF(SUMPRODUCT(--(NOT(ISERR(SEARCH({"Process","Command","Script","WMI","Module","Pipe","Service"},AC358)))))&gt;0,"1","0")</f>
        <v>0</v>
      </c>
      <c r="AE358" s="25">
        <f>IF(AD358="1",'TOP 10 TECHNIQUES'!C$15,0)</f>
        <v>0</v>
      </c>
      <c r="AF358" s="25" t="str" cm="1">
        <f t="array" ref="AF358">IF(SUMPRODUCT(--(NOT(ISERR(SEARCH({"Network","Firewall"},AC358)))))&gt;0,"1","0")</f>
        <v>1</v>
      </c>
      <c r="AG358" s="25">
        <f>IF(AF358="1",'TOP 10 TECHNIQUES'!C$16,0)</f>
        <v>0</v>
      </c>
      <c r="AH358" s="25" t="str" cm="1">
        <f t="array" ref="AH358">IF(SUMPRODUCT(--(NOT(ISERR(SEARCH({"File","Group","Logon","Schedule","User","Registry","Active","Application"},AC358)))))&gt;0,"1","0")</f>
        <v>0</v>
      </c>
      <c r="AI358" s="25">
        <f>IF(AH358="1",'TOP 10 TECHNIQUES'!C$17,0)</f>
        <v>0</v>
      </c>
      <c r="AJ358" s="25" t="str" cm="1">
        <f t="array" ref="AJ358">IF(SUMPRODUCT(--(NOT(ISERR(SEARCH({"Cloud","Cluster","Container","Image","Instance","Pod","Snapshot","Volume"},AC358)))))&gt;0,"1","0")</f>
        <v>0</v>
      </c>
      <c r="AK358" s="25">
        <f>IF(AJ358="1",'TOP 10 TECHNIQUES'!C$18,0)</f>
        <v>0</v>
      </c>
      <c r="AL358" s="25" t="str" cm="1">
        <f t="array" ref="AL358">IF(SUMPRODUCT(--(NOT(ISERR(SEARCH({"Drive","Firmware","Host","Kernel"},AC358)))))&gt;0,"1","0")</f>
        <v>0</v>
      </c>
      <c r="AM358" s="25">
        <f>IF(AL358="1",'TOP 10 TECHNIQUES'!C$19,0)</f>
        <v>0</v>
      </c>
      <c r="AN358" s="62">
        <v>1</v>
      </c>
      <c r="AO358" s="51">
        <v>1</v>
      </c>
      <c r="AP358" s="25">
        <f>parameters!$J$21*Table1[[#This Row],[TAT Utility]]+parameters!$J$22*Table1[[#This Row],[Count Utility]]</f>
        <v>5.333333333333333E-2</v>
      </c>
      <c r="AQ358" s="25">
        <f>(Table1[[#This Row],[Total Top Att&amp;ck Score ]]-parameters!$D$19)/(parameters!$D$20-parameters!$D$19)</f>
        <v>6.6666666666666666E-2</v>
      </c>
      <c r="AR358" s="25">
        <f>IF(Table1[[#This Row],[TAT Utility (unclipped)]]&gt;1,1, IF(Table1[[#This Row],[TAT Utility (unclipped)]]&lt;0,0, Table1[[#This Row],[TAT Utility (unclipped)]]) )</f>
        <v>6.6666666666666666E-2</v>
      </c>
      <c r="AS358" s="25">
        <f>(Table1[[#This Row],[Ransomware (Total '# of ATT&amp;CK Observations)]]-parameters!$D$21)/(parameters!$D$22-parameters!$D$21)</f>
        <v>4.7619047619047616E-2</v>
      </c>
      <c r="AT358" s="25">
        <f>IF(Table1[[#This Row],[Count Utility (unclipped)]]&gt;1,1, IF(Table1[[#This Row],[Count Utility (unclipped)]]&lt;0,0, Table1[[#This Row],[Count Utility (unclipped)]]) )</f>
        <v>4.7619047619047616E-2</v>
      </c>
      <c r="AU3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9" spans="1:47" ht="32" x14ac:dyDescent="0.2">
      <c r="A359" s="25">
        <f>parameters!$J$21*Table1[[#This Row],[TAT Utility]]+parameters!$J$22*Table1[[#This Row],[Count Utility]]</f>
        <v>2.2640000000000004E-2</v>
      </c>
      <c r="B359" s="25">
        <f t="shared" si="5"/>
        <v>0.22640000000000005</v>
      </c>
      <c r="C359" s="25" t="s">
        <v>1428</v>
      </c>
      <c r="D359" s="25" t="s">
        <v>143</v>
      </c>
      <c r="E359" s="25" t="s">
        <v>1429</v>
      </c>
      <c r="F359" s="51">
        <v>1</v>
      </c>
      <c r="G359" s="51">
        <v>1</v>
      </c>
      <c r="H359" s="25">
        <f>parameters!$J$10*Table1[[#This Row],[Before Utility]]+parameters!$J$11*Table1[[#This Row],[After Utility]]</f>
        <v>0.1</v>
      </c>
      <c r="I359">
        <f>(Table1[[#This Row],[Num. TID Before]]-parameters!$D$8)/(parameters!$D$9-parameters!$D$8)</f>
        <v>0.1</v>
      </c>
      <c r="J359">
        <f>IF(Table1[[#This Row],[Before Utility (unclipped)]]&gt;1,1, IF(Table1[[#This Row],[Before Utility (unclipped)]]&lt;0,0, Table1[[#This Row],[Before Utility (unclipped)]]))</f>
        <v>0.1</v>
      </c>
      <c r="K359">
        <f>(Table1[[#This Row],[Num. TID After]]-parameters!$D$10)/(parameters!$D$11-parameters!$D$10)</f>
        <v>0.1</v>
      </c>
      <c r="L359">
        <f>IF(Table1[[#This Row],[After Utility (unclipped)]]&gt;1,1, IF(Table1[[#This Row],[After Utility (unclipped)]]&lt;0,0, Table1[[#This Row],[After Utility (unclipped)]]))</f>
        <v>0.1</v>
      </c>
      <c r="M359" s="25">
        <v>0</v>
      </c>
      <c r="N359" s="51">
        <v>0</v>
      </c>
      <c r="O359" s="51">
        <v>1</v>
      </c>
      <c r="P359" s="51">
        <v>0</v>
      </c>
      <c r="Q359" s="51">
        <v>0</v>
      </c>
      <c r="R359" s="52" t="s">
        <v>156</v>
      </c>
      <c r="S359" s="51">
        <v>2</v>
      </c>
      <c r="T359" s="51" t="s">
        <v>157</v>
      </c>
      <c r="U359" s="51">
        <v>8</v>
      </c>
      <c r="V359" s="25">
        <f>parameters!$J$4*Table1[[#This Row],[Mitigations Utility]] + parameters!$J$5*Table1[[#This Row],[Detections Utility]]</f>
        <v>0.1</v>
      </c>
      <c r="W359">
        <f>SUM(Table1[[#This Row],[Num. 800-53 (r5)]],Table1[[#This Row],[Num. CIS Controls]])</f>
        <v>10</v>
      </c>
      <c r="X359">
        <f>(Table1[[#This Row],[Total Mitigations]]-parameters!$D$2)/(parameters!$D$3-parameters!$D$2)</f>
        <v>0.18181818181818182</v>
      </c>
      <c r="Y359">
        <f>IF(Table1[[#This Row],[Mitigations Utility (unclipped)]]&gt;1,1, IF(Table1[[#This Row],[Mitigations Utility (unclipped)]]&lt;0,0, Table1[[#This Row],[Mitigations Utility (unclipped)]]) )</f>
        <v>0.18181818181818182</v>
      </c>
      <c r="Z359">
        <f>SUM(Table1[[#This Row],[Num. CAR]:[Num. Splunk]])</f>
        <v>1</v>
      </c>
      <c r="AA359">
        <f>(Table1[[#This Row],[Total Detections]]-parameters!$D$4)/(parameters!$D$5-parameters!$D$4)</f>
        <v>0.01</v>
      </c>
      <c r="AB359">
        <f>IF(Table1[[#This Row],[Detections Utility (unclipped)]]&gt;1,1, IF(Table1[[#This Row],[Detections Utility (unclipped)]]&lt;0,0, Table1[[#This Row],[Detections Utility (unclipped)]]) )</f>
        <v>0.01</v>
      </c>
      <c r="AC359" s="29" t="s">
        <v>1430</v>
      </c>
      <c r="AD359" s="25" t="str" cm="1">
        <f t="array" ref="AD359">IF(SUMPRODUCT(--(NOT(ISERR(SEARCH({"Process","Command","Script","WMI","Module","Pipe","Service"},AC359)))))&gt;0,"1","0")</f>
        <v>0</v>
      </c>
      <c r="AE359" s="25">
        <f>IF(AD359="1",'TOP 10 TECHNIQUES'!C$15,0)</f>
        <v>0</v>
      </c>
      <c r="AF359" s="25" t="str" cm="1">
        <f t="array" ref="AF359">IF(SUMPRODUCT(--(NOT(ISERR(SEARCH({"Network","Firewall"},AC359)))))&gt;0,"1","0")</f>
        <v>0</v>
      </c>
      <c r="AG359" s="25">
        <f>IF(AF359="1",'TOP 10 TECHNIQUES'!C$16,0)</f>
        <v>0</v>
      </c>
      <c r="AH359" s="25" t="str" cm="1">
        <f t="array" ref="AH359">IF(SUMPRODUCT(--(NOT(ISERR(SEARCH({"File","Group","Logon","Schedule","User","Registry","Active","Application"},AC359)))))&gt;0,"1","0")</f>
        <v>1</v>
      </c>
      <c r="AI359" s="25">
        <f>IF(AH359="1",'TOP 10 TECHNIQUES'!C$17,0)</f>
        <v>0.13200000000000001</v>
      </c>
      <c r="AJ359" s="25" t="str" cm="1">
        <f t="array" ref="AJ359">IF(SUMPRODUCT(--(NOT(ISERR(SEARCH({"Cloud","Cluster","Container","Image","Instance","Pod","Snapshot","Volume"},AC359)))))&gt;0,"1","0")</f>
        <v>0</v>
      </c>
      <c r="AK359" s="25">
        <f>IF(AJ359="1",'TOP 10 TECHNIQUES'!C$18,0)</f>
        <v>0</v>
      </c>
      <c r="AL359" s="25" t="str" cm="1">
        <f t="array" ref="AL359">IF(SUMPRODUCT(--(NOT(ISERR(SEARCH({"Drive","Firmware","Host","Kernel"},AC359)))))&gt;0,"1","0")</f>
        <v>0</v>
      </c>
      <c r="AM359" s="25">
        <f>IF(AL359="1",'TOP 10 TECHNIQUES'!C$19,0)</f>
        <v>0</v>
      </c>
      <c r="AN359" s="52">
        <v>0</v>
      </c>
      <c r="AO359" s="51">
        <v>0</v>
      </c>
      <c r="AP359" s="25">
        <f>parameters!$J$21*Table1[[#This Row],[TAT Utility]]+parameters!$J$22*Table1[[#This Row],[Count Utility]]</f>
        <v>2.2640000000000004E-2</v>
      </c>
      <c r="AQ359" s="25">
        <f>(Table1[[#This Row],[Total Top Att&amp;ck Score ]]-parameters!$D$19)/(parameters!$D$20-parameters!$D$19)</f>
        <v>7.5466666666666682E-2</v>
      </c>
      <c r="AR359" s="25">
        <f>IF(Table1[[#This Row],[TAT Utility (unclipped)]]&gt;1,1, IF(Table1[[#This Row],[TAT Utility (unclipped)]]&lt;0,0, Table1[[#This Row],[TAT Utility (unclipped)]]) )</f>
        <v>7.5466666666666682E-2</v>
      </c>
      <c r="AS359" s="25">
        <f>(Table1[[#This Row],[Ransomware (Total '# of ATT&amp;CK Observations)]]-parameters!$D$21)/(parameters!$D$22-parameters!$D$21)</f>
        <v>0</v>
      </c>
      <c r="AT359" s="25">
        <f>IF(Table1[[#This Row],[Count Utility (unclipped)]]&gt;1,1, IF(Table1[[#This Row],[Count Utility (unclipped)]]&lt;0,0, Table1[[#This Row],[Count Utility (unclipped)]]) )</f>
        <v>0</v>
      </c>
      <c r="AU3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0" spans="1:47" x14ac:dyDescent="0.2">
      <c r="A360" s="25">
        <f>parameters!$J$21*Table1[[#This Row],[TAT Utility]]+parameters!$J$22*Table1[[#This Row],[Count Utility]]</f>
        <v>2.3959999999999999E-2</v>
      </c>
      <c r="B360" s="25">
        <f t="shared" si="5"/>
        <v>0.23960000000000001</v>
      </c>
      <c r="C360" s="25" t="s">
        <v>1431</v>
      </c>
      <c r="D360" s="25" t="s">
        <v>984</v>
      </c>
      <c r="E360" s="25" t="s">
        <v>1432</v>
      </c>
      <c r="F360" s="51">
        <v>1</v>
      </c>
      <c r="G360" s="51">
        <v>1</v>
      </c>
      <c r="H360" s="25">
        <f>parameters!$J$10*Table1[[#This Row],[Before Utility]]+parameters!$J$11*Table1[[#This Row],[After Utility]]</f>
        <v>0.1</v>
      </c>
      <c r="I360">
        <f>(Table1[[#This Row],[Num. TID Before]]-parameters!$D$8)/(parameters!$D$9-parameters!$D$8)</f>
        <v>0.1</v>
      </c>
      <c r="J360">
        <f>IF(Table1[[#This Row],[Before Utility (unclipped)]]&gt;1,1, IF(Table1[[#This Row],[Before Utility (unclipped)]]&lt;0,0, Table1[[#This Row],[Before Utility (unclipped)]]))</f>
        <v>0.1</v>
      </c>
      <c r="K360">
        <f>(Table1[[#This Row],[Num. TID After]]-parameters!$D$10)/(parameters!$D$11-parameters!$D$10)</f>
        <v>0.1</v>
      </c>
      <c r="L360">
        <f>IF(Table1[[#This Row],[After Utility (unclipped)]]&gt;1,1, IF(Table1[[#This Row],[After Utility (unclipped)]]&lt;0,0, Table1[[#This Row],[After Utility (unclipped)]]))</f>
        <v>0.1</v>
      </c>
      <c r="M360" s="25">
        <v>0</v>
      </c>
      <c r="N360" s="51">
        <v>0</v>
      </c>
      <c r="O360" s="51">
        <v>1</v>
      </c>
      <c r="P360" s="51">
        <v>0</v>
      </c>
      <c r="Q360" s="51">
        <v>2</v>
      </c>
      <c r="R360" s="57">
        <v>3.1</v>
      </c>
      <c r="S360" s="51">
        <v>1</v>
      </c>
      <c r="T360" s="51" t="s">
        <v>1433</v>
      </c>
      <c r="U360" s="51">
        <v>8</v>
      </c>
      <c r="V360" s="25">
        <f>parameters!$J$4*Table1[[#This Row],[Mitigations Utility]] + parameters!$J$5*Table1[[#This Row],[Detections Utility]]</f>
        <v>0.1</v>
      </c>
      <c r="W360">
        <f>SUM(Table1[[#This Row],[Num. 800-53 (r5)]],Table1[[#This Row],[Num. CIS Controls]])</f>
        <v>9</v>
      </c>
      <c r="X360">
        <f>(Table1[[#This Row],[Total Mitigations]]-parameters!$D$2)/(parameters!$D$3-parameters!$D$2)</f>
        <v>0.16363636363636364</v>
      </c>
      <c r="Y360">
        <f>IF(Table1[[#This Row],[Mitigations Utility (unclipped)]]&gt;1,1, IF(Table1[[#This Row],[Mitigations Utility (unclipped)]]&lt;0,0, Table1[[#This Row],[Mitigations Utility (unclipped)]]) )</f>
        <v>0.16363636363636364</v>
      </c>
      <c r="Z360">
        <f>SUM(Table1[[#This Row],[Num. CAR]:[Num. Splunk]])</f>
        <v>3</v>
      </c>
      <c r="AA360">
        <f>(Table1[[#This Row],[Total Detections]]-parameters!$D$4)/(parameters!$D$5-parameters!$D$4)</f>
        <v>0.03</v>
      </c>
      <c r="AB360">
        <f>IF(Table1[[#This Row],[Detections Utility (unclipped)]]&gt;1,1, IF(Table1[[#This Row],[Detections Utility (unclipped)]]&lt;0,0, Table1[[#This Row],[Detections Utility (unclipped)]]) )</f>
        <v>0.03</v>
      </c>
      <c r="AC360" s="29" t="s">
        <v>97</v>
      </c>
      <c r="AD360" s="25" t="str" cm="1">
        <f t="array" ref="AD360">IF(SUMPRODUCT(--(NOT(ISERR(SEARCH({"Process","Command","Script","WMI","Module","Pipe","Service"},AC360)))))&gt;0,"1","0")</f>
        <v>1</v>
      </c>
      <c r="AE360" s="25">
        <f>IF(AD360="1",'TOP 10 TECHNIQUES'!C$15,0)</f>
        <v>0.19800000000000001</v>
      </c>
      <c r="AF360" s="25" t="str" cm="1">
        <f t="array" ref="AF360">IF(SUMPRODUCT(--(NOT(ISERR(SEARCH({"Network","Firewall"},AC360)))))&gt;0,"1","0")</f>
        <v>0</v>
      </c>
      <c r="AG360" s="25">
        <f>IF(AF360="1",'TOP 10 TECHNIQUES'!C$16,0)</f>
        <v>0</v>
      </c>
      <c r="AH360" s="25" t="str" cm="1">
        <f t="array" ref="AH360">IF(SUMPRODUCT(--(NOT(ISERR(SEARCH({"File","Group","Logon","Schedule","User","Registry","Active","Application"},AC360)))))&gt;0,"1","0")</f>
        <v>0</v>
      </c>
      <c r="AI360" s="25">
        <f>IF(AH360="1",'TOP 10 TECHNIQUES'!C$17,0)</f>
        <v>0</v>
      </c>
      <c r="AJ360" s="25" t="str" cm="1">
        <f t="array" ref="AJ360">IF(SUMPRODUCT(--(NOT(ISERR(SEARCH({"Cloud","Cluster","Container","Image","Instance","Pod","Snapshot","Volume"},AC360)))))&gt;0,"1","0")</f>
        <v>0</v>
      </c>
      <c r="AK360" s="25">
        <f>IF(AJ360="1",'TOP 10 TECHNIQUES'!C$18,0)</f>
        <v>0</v>
      </c>
      <c r="AL360" s="25" t="str" cm="1">
        <f t="array" ref="AL360">IF(SUMPRODUCT(--(NOT(ISERR(SEARCH({"Drive","Firmware","Host","Kernel"},AC360)))))&gt;0,"1","0")</f>
        <v>0</v>
      </c>
      <c r="AM360" s="25">
        <f>IF(AL360="1",'TOP 10 TECHNIQUES'!C$19,0)</f>
        <v>0</v>
      </c>
      <c r="AN360" s="52">
        <v>0</v>
      </c>
      <c r="AO360" s="51">
        <v>0</v>
      </c>
      <c r="AP360" s="25">
        <f>parameters!$J$21*Table1[[#This Row],[TAT Utility]]+parameters!$J$22*Table1[[#This Row],[Count Utility]]</f>
        <v>2.3959999999999999E-2</v>
      </c>
      <c r="AQ360" s="25">
        <f>(Table1[[#This Row],[Total Top Att&amp;ck Score ]]-parameters!$D$19)/(parameters!$D$20-parameters!$D$19)</f>
        <v>7.9866666666666669E-2</v>
      </c>
      <c r="AR360" s="25">
        <f>IF(Table1[[#This Row],[TAT Utility (unclipped)]]&gt;1,1, IF(Table1[[#This Row],[TAT Utility (unclipped)]]&lt;0,0, Table1[[#This Row],[TAT Utility (unclipped)]]) )</f>
        <v>7.9866666666666669E-2</v>
      </c>
      <c r="AS360" s="25">
        <f>(Table1[[#This Row],[Ransomware (Total '# of ATT&amp;CK Observations)]]-parameters!$D$21)/(parameters!$D$22-parameters!$D$21)</f>
        <v>0</v>
      </c>
      <c r="AT360" s="25">
        <f>IF(Table1[[#This Row],[Count Utility (unclipped)]]&gt;1,1, IF(Table1[[#This Row],[Count Utility (unclipped)]]&lt;0,0, Table1[[#This Row],[Count Utility (unclipped)]]) )</f>
        <v>0</v>
      </c>
      <c r="AU3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1" spans="1:47" ht="48" x14ac:dyDescent="0.2">
      <c r="A361" s="25">
        <f>parameters!$J$21*Table1[[#This Row],[TAT Utility]]+parameters!$J$22*Table1[[#This Row],[Count Utility]]</f>
        <v>1.7970000000000003E-2</v>
      </c>
      <c r="B361" s="25">
        <f t="shared" si="5"/>
        <v>0.17970000000000003</v>
      </c>
      <c r="C361" s="25" t="s">
        <v>1434</v>
      </c>
      <c r="D361" s="25" t="s">
        <v>1406</v>
      </c>
      <c r="E361" s="25" t="s">
        <v>1435</v>
      </c>
      <c r="F361" s="51">
        <v>1</v>
      </c>
      <c r="G361" s="51">
        <v>0</v>
      </c>
      <c r="H361" s="25">
        <f>parameters!$J$10*Table1[[#This Row],[Before Utility]]+parameters!$J$11*Table1[[#This Row],[After Utility]]</f>
        <v>0.05</v>
      </c>
      <c r="I361">
        <f>(Table1[[#This Row],[Num. TID Before]]-parameters!$D$8)/(parameters!$D$9-parameters!$D$8)</f>
        <v>0.1</v>
      </c>
      <c r="J361">
        <f>IF(Table1[[#This Row],[Before Utility (unclipped)]]&gt;1,1, IF(Table1[[#This Row],[Before Utility (unclipped)]]&lt;0,0, Table1[[#This Row],[Before Utility (unclipped)]]))</f>
        <v>0.1</v>
      </c>
      <c r="K361">
        <f>(Table1[[#This Row],[Num. TID After]]-parameters!$D$10)/(parameters!$D$11-parameters!$D$10)</f>
        <v>0</v>
      </c>
      <c r="L361">
        <f>IF(Table1[[#This Row],[After Utility (unclipped)]]&gt;1,1, IF(Table1[[#This Row],[After Utility (unclipped)]]&lt;0,0, Table1[[#This Row],[After Utility (unclipped)]]))</f>
        <v>0</v>
      </c>
      <c r="M361" s="25">
        <v>0</v>
      </c>
      <c r="N361" s="51">
        <v>0</v>
      </c>
      <c r="O361" s="51">
        <v>0</v>
      </c>
      <c r="P361" s="51">
        <v>0</v>
      </c>
      <c r="Q361" s="51">
        <v>1</v>
      </c>
      <c r="R361" s="52" t="s">
        <v>1436</v>
      </c>
      <c r="S361" s="51">
        <v>2</v>
      </c>
      <c r="T361" s="52" t="s">
        <v>1382</v>
      </c>
      <c r="U361" s="51">
        <v>8</v>
      </c>
      <c r="V361" s="25">
        <f>parameters!$J$4*Table1[[#This Row],[Mitigations Utility]] + parameters!$J$5*Table1[[#This Row],[Detections Utility]]</f>
        <v>0.1</v>
      </c>
      <c r="W361">
        <f>SUM(Table1[[#This Row],[Num. 800-53 (r5)]],Table1[[#This Row],[Num. CIS Controls]])</f>
        <v>10</v>
      </c>
      <c r="X361">
        <f>(Table1[[#This Row],[Total Mitigations]]-parameters!$D$2)/(parameters!$D$3-parameters!$D$2)</f>
        <v>0.18181818181818182</v>
      </c>
      <c r="Y361">
        <f>IF(Table1[[#This Row],[Mitigations Utility (unclipped)]]&gt;1,1, IF(Table1[[#This Row],[Mitigations Utility (unclipped)]]&lt;0,0, Table1[[#This Row],[Mitigations Utility (unclipped)]]) )</f>
        <v>0.18181818181818182</v>
      </c>
      <c r="Z361">
        <f>SUM(Table1[[#This Row],[Num. CAR]:[Num. Splunk]])</f>
        <v>1</v>
      </c>
      <c r="AA361">
        <f>(Table1[[#This Row],[Total Detections]]-parameters!$D$4)/(parameters!$D$5-parameters!$D$4)</f>
        <v>0.01</v>
      </c>
      <c r="AB361">
        <f>IF(Table1[[#This Row],[Detections Utility (unclipped)]]&gt;1,1, IF(Table1[[#This Row],[Detections Utility (unclipped)]]&lt;0,0, Table1[[#This Row],[Detections Utility (unclipped)]]) )</f>
        <v>0.01</v>
      </c>
      <c r="AC361" s="29" t="s">
        <v>1437</v>
      </c>
      <c r="AD361" s="25" t="str" cm="1">
        <f t="array" ref="AD361">IF(SUMPRODUCT(--(NOT(ISERR(SEARCH({"Process","Command","Script","WMI","Module","Pipe","Service"},AC361)))))&gt;0,"1","0")</f>
        <v>1</v>
      </c>
      <c r="AE361" s="25">
        <f>IF(AD361="1",'TOP 10 TECHNIQUES'!C$15,0)</f>
        <v>0.19800000000000001</v>
      </c>
      <c r="AF361" s="25" t="str" cm="1">
        <f t="array" ref="AF361">IF(SUMPRODUCT(--(NOT(ISERR(SEARCH({"Network","Firewall"},AC361)))))&gt;0,"1","0")</f>
        <v>1</v>
      </c>
      <c r="AG361" s="25">
        <f>IF(AF361="1",'TOP 10 TECHNIQUES'!C$16,0)</f>
        <v>0</v>
      </c>
      <c r="AH361" s="25" t="str" cm="1">
        <f t="array" ref="AH361">IF(SUMPRODUCT(--(NOT(ISERR(SEARCH({"File","Group","Logon","Schedule","User","Registry","Active","Application"},AC361)))))&gt;0,"1","0")</f>
        <v>0</v>
      </c>
      <c r="AI361" s="25">
        <f>IF(AH361="1",'TOP 10 TECHNIQUES'!C$17,0)</f>
        <v>0</v>
      </c>
      <c r="AJ361" s="25" t="str" cm="1">
        <f t="array" ref="AJ361">IF(SUMPRODUCT(--(NOT(ISERR(SEARCH({"Cloud","Cluster","Container","Image","Instance","Pod","Snapshot","Volume"},AC361)))))&gt;0,"1","0")</f>
        <v>0</v>
      </c>
      <c r="AK361" s="25">
        <f>IF(AJ361="1",'TOP 10 TECHNIQUES'!C$18,0)</f>
        <v>0</v>
      </c>
      <c r="AL361" s="25" t="str" cm="1">
        <f t="array" ref="AL361">IF(SUMPRODUCT(--(NOT(ISERR(SEARCH({"Drive","Firmware","Host","Kernel"},AC361)))))&gt;0,"1","0")</f>
        <v>0</v>
      </c>
      <c r="AM361" s="25">
        <f>IF(AL361="1",'TOP 10 TECHNIQUES'!C$19,0)</f>
        <v>0</v>
      </c>
      <c r="AN361" s="52">
        <v>0</v>
      </c>
      <c r="AO361" s="51">
        <v>0</v>
      </c>
      <c r="AP361" s="25">
        <f>parameters!$J$21*Table1[[#This Row],[TAT Utility]]+parameters!$J$22*Table1[[#This Row],[Count Utility]]</f>
        <v>1.7970000000000003E-2</v>
      </c>
      <c r="AQ361" s="25">
        <f>(Table1[[#This Row],[Total Top Att&amp;ck Score ]]-parameters!$D$19)/(parameters!$D$20-parameters!$D$19)</f>
        <v>5.9900000000000009E-2</v>
      </c>
      <c r="AR361" s="25">
        <f>IF(Table1[[#This Row],[TAT Utility (unclipped)]]&gt;1,1, IF(Table1[[#This Row],[TAT Utility (unclipped)]]&lt;0,0, Table1[[#This Row],[TAT Utility (unclipped)]]) )</f>
        <v>5.9900000000000009E-2</v>
      </c>
      <c r="AS361" s="25">
        <f>(Table1[[#This Row],[Ransomware (Total '# of ATT&amp;CK Observations)]]-parameters!$D$21)/(parameters!$D$22-parameters!$D$21)</f>
        <v>0</v>
      </c>
      <c r="AT361" s="25">
        <f>IF(Table1[[#This Row],[Count Utility (unclipped)]]&gt;1,1, IF(Table1[[#This Row],[Count Utility (unclipped)]]&lt;0,0, Table1[[#This Row],[Count Utility (unclipped)]]) )</f>
        <v>0</v>
      </c>
      <c r="AU3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2" spans="1:47" ht="64" x14ac:dyDescent="0.2">
      <c r="A362" s="25">
        <f>parameters!$J$21*Table1[[#This Row],[TAT Utility]]+parameters!$J$22*Table1[[#This Row],[Count Utility]]</f>
        <v>2.5966666666666669E-2</v>
      </c>
      <c r="B362" s="25">
        <f t="shared" si="5"/>
        <v>0.25966666666666671</v>
      </c>
      <c r="C362" s="25" t="s">
        <v>1438</v>
      </c>
      <c r="D362" s="25" t="s">
        <v>1189</v>
      </c>
      <c r="E362" s="25" t="s">
        <v>1439</v>
      </c>
      <c r="F362" s="51">
        <v>1</v>
      </c>
      <c r="G362" s="51">
        <v>1</v>
      </c>
      <c r="H362" s="25">
        <f>parameters!$J$10*Table1[[#This Row],[Before Utility]]+parameters!$J$11*Table1[[#This Row],[After Utility]]</f>
        <v>0.1</v>
      </c>
      <c r="I362">
        <f>(Table1[[#This Row],[Num. TID Before]]-parameters!$D$8)/(parameters!$D$9-parameters!$D$8)</f>
        <v>0.1</v>
      </c>
      <c r="J362">
        <f>IF(Table1[[#This Row],[Before Utility (unclipped)]]&gt;1,1, IF(Table1[[#This Row],[Before Utility (unclipped)]]&lt;0,0, Table1[[#This Row],[Before Utility (unclipped)]]))</f>
        <v>0.1</v>
      </c>
      <c r="K362">
        <f>(Table1[[#This Row],[Num. TID After]]-parameters!$D$10)/(parameters!$D$11-parameters!$D$10)</f>
        <v>0.1</v>
      </c>
      <c r="L362">
        <f>IF(Table1[[#This Row],[After Utility (unclipped)]]&gt;1,1, IF(Table1[[#This Row],[After Utility (unclipped)]]&lt;0,0, Table1[[#This Row],[After Utility (unclipped)]]))</f>
        <v>0.1</v>
      </c>
      <c r="M362" s="25">
        <v>0</v>
      </c>
      <c r="N362" s="51">
        <v>0</v>
      </c>
      <c r="O362" s="51">
        <v>0</v>
      </c>
      <c r="P362" s="51">
        <v>0</v>
      </c>
      <c r="Q362" s="51">
        <v>0</v>
      </c>
      <c r="R362" s="52" t="s">
        <v>1440</v>
      </c>
      <c r="S362" s="51">
        <v>6</v>
      </c>
      <c r="T362" s="52" t="s">
        <v>1441</v>
      </c>
      <c r="U362" s="51">
        <v>4</v>
      </c>
      <c r="V362" s="25">
        <f>parameters!$J$4*Table1[[#This Row],[Mitigations Utility]] + parameters!$J$5*Table1[[#This Row],[Detections Utility]]</f>
        <v>9.5238095238095247E-2</v>
      </c>
      <c r="W362">
        <f>SUM(Table1[[#This Row],[Num. 800-53 (r5)]],Table1[[#This Row],[Num. CIS Controls]])</f>
        <v>10</v>
      </c>
      <c r="X362">
        <f>(Table1[[#This Row],[Total Mitigations]]-parameters!$D$2)/(parameters!$D$3-parameters!$D$2)</f>
        <v>0.18181818181818182</v>
      </c>
      <c r="Y362">
        <f>IF(Table1[[#This Row],[Mitigations Utility (unclipped)]]&gt;1,1, IF(Table1[[#This Row],[Mitigations Utility (unclipped)]]&lt;0,0, Table1[[#This Row],[Mitigations Utility (unclipped)]]) )</f>
        <v>0.18181818181818182</v>
      </c>
      <c r="Z362">
        <f>SUM(Table1[[#This Row],[Num. CAR]:[Num. Splunk]])</f>
        <v>0</v>
      </c>
      <c r="AA362">
        <f>(Table1[[#This Row],[Total Detections]]-parameters!$D$4)/(parameters!$D$5-parameters!$D$4)</f>
        <v>0</v>
      </c>
      <c r="AB362">
        <f>IF(Table1[[#This Row],[Detections Utility (unclipped)]]&gt;1,1, IF(Table1[[#This Row],[Detections Utility (unclipped)]]&lt;0,0, Table1[[#This Row],[Detections Utility (unclipped)]]) )</f>
        <v>0</v>
      </c>
      <c r="AC362" s="29" t="s">
        <v>1442</v>
      </c>
      <c r="AD362" s="25" t="str" cm="1">
        <f t="array" ref="AD362">IF(SUMPRODUCT(--(NOT(ISERR(SEARCH({"Process","Command","Script","WMI","Module","Pipe","Service"},AC362)))))&gt;0,"1","0")</f>
        <v>0</v>
      </c>
      <c r="AE362" s="25">
        <f>IF(AD362="1",'TOP 10 TECHNIQUES'!C$15,0)</f>
        <v>0</v>
      </c>
      <c r="AF362" s="25" t="str" cm="1">
        <f t="array" ref="AF362">IF(SUMPRODUCT(--(NOT(ISERR(SEARCH({"Network","Firewall"},AC362)))))&gt;0,"1","0")</f>
        <v>0</v>
      </c>
      <c r="AG362" s="25">
        <f>IF(AF362="1",'TOP 10 TECHNIQUES'!C$16,0)</f>
        <v>0</v>
      </c>
      <c r="AH362" s="25" t="str" cm="1">
        <f t="array" ref="AH362">IF(SUMPRODUCT(--(NOT(ISERR(SEARCH({"File","Group","Logon","Schedule","User","Registry","Active","Application"},AC362)))))&gt;0,"1","0")</f>
        <v>1</v>
      </c>
      <c r="AI362" s="25">
        <f>IF(AH362="1",'TOP 10 TECHNIQUES'!C$17,0)</f>
        <v>0.13200000000000001</v>
      </c>
      <c r="AJ362" s="25" t="str" cm="1">
        <f t="array" ref="AJ362">IF(SUMPRODUCT(--(NOT(ISERR(SEARCH({"Cloud","Cluster","Container","Image","Instance","Pod","Snapshot","Volume"},AC362)))))&gt;0,"1","0")</f>
        <v>1</v>
      </c>
      <c r="AK362" s="25">
        <f>IF(AJ362="1",'TOP 10 TECHNIQUES'!C$18,0)</f>
        <v>0.19800000000000001</v>
      </c>
      <c r="AL362" s="25" t="str" cm="1">
        <f t="array" ref="AL362">IF(SUMPRODUCT(--(NOT(ISERR(SEARCH({"Drive","Firmware","Host","Kernel"},AC362)))))&gt;0,"1","0")</f>
        <v>0</v>
      </c>
      <c r="AM362" s="25">
        <f>IF(AL362="1",'TOP 10 TECHNIQUES'!C$19,0)</f>
        <v>0</v>
      </c>
      <c r="AN362" s="60">
        <v>0</v>
      </c>
      <c r="AO362" s="51">
        <v>0</v>
      </c>
      <c r="AP362" s="25">
        <f>parameters!$J$21*Table1[[#This Row],[TAT Utility]]+parameters!$J$22*Table1[[#This Row],[Count Utility]]</f>
        <v>2.5966666666666669E-2</v>
      </c>
      <c r="AQ362" s="25">
        <f>(Table1[[#This Row],[Total Top Att&amp;ck Score ]]-parameters!$D$19)/(parameters!$D$20-parameters!$D$19)</f>
        <v>8.6555555555555566E-2</v>
      </c>
      <c r="AR362" s="25">
        <f>IF(Table1[[#This Row],[TAT Utility (unclipped)]]&gt;1,1, IF(Table1[[#This Row],[TAT Utility (unclipped)]]&lt;0,0, Table1[[#This Row],[TAT Utility (unclipped)]]) )</f>
        <v>8.6555555555555566E-2</v>
      </c>
      <c r="AS362" s="25">
        <f>(Table1[[#This Row],[Ransomware (Total '# of ATT&amp;CK Observations)]]-parameters!$D$21)/(parameters!$D$22-parameters!$D$21)</f>
        <v>0</v>
      </c>
      <c r="AT362" s="25">
        <f>IF(Table1[[#This Row],[Count Utility (unclipped)]]&gt;1,1, IF(Table1[[#This Row],[Count Utility (unclipped)]]&lt;0,0, Table1[[#This Row],[Count Utility (unclipped)]]) )</f>
        <v>0</v>
      </c>
      <c r="AU3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3" spans="1:47" ht="32" x14ac:dyDescent="0.2">
      <c r="A363" s="25">
        <f>parameters!$J$21*Table1[[#This Row],[TAT Utility]]+parameters!$J$22*Table1[[#This Row],[Count Utility]]</f>
        <v>8.1190476190476188E-2</v>
      </c>
      <c r="B363" s="25">
        <f t="shared" si="5"/>
        <v>0.14523809523809525</v>
      </c>
      <c r="C363" s="25" t="s">
        <v>1443</v>
      </c>
      <c r="D363" s="25" t="s">
        <v>1324</v>
      </c>
      <c r="E363" s="25" t="s">
        <v>1444</v>
      </c>
      <c r="F363" s="51">
        <v>0</v>
      </c>
      <c r="G363" s="51">
        <v>1</v>
      </c>
      <c r="H363" s="25">
        <f>parameters!$J$10*Table1[[#This Row],[Before Utility]]+parameters!$J$11*Table1[[#This Row],[After Utility]]</f>
        <v>0.05</v>
      </c>
      <c r="I363">
        <f>(Table1[[#This Row],[Num. TID Before]]-parameters!$D$8)/(parameters!$D$9-parameters!$D$8)</f>
        <v>0</v>
      </c>
      <c r="J363">
        <f>IF(Table1[[#This Row],[Before Utility (unclipped)]]&gt;1,1, IF(Table1[[#This Row],[Before Utility (unclipped)]]&lt;0,0, Table1[[#This Row],[Before Utility (unclipped)]]))</f>
        <v>0</v>
      </c>
      <c r="K363">
        <f>(Table1[[#This Row],[Num. TID After]]-parameters!$D$10)/(parameters!$D$11-parameters!$D$10)</f>
        <v>0.1</v>
      </c>
      <c r="L363">
        <f>IF(Table1[[#This Row],[After Utility (unclipped)]]&gt;1,1, IF(Table1[[#This Row],[After Utility (unclipped)]]&lt;0,0, Table1[[#This Row],[After Utility (unclipped)]]))</f>
        <v>0.1</v>
      </c>
      <c r="M363" s="25">
        <v>0</v>
      </c>
      <c r="N363" s="51">
        <v>0</v>
      </c>
      <c r="O363" s="51">
        <v>0</v>
      </c>
      <c r="P363" s="51">
        <v>0</v>
      </c>
      <c r="Q363" s="51">
        <v>0</v>
      </c>
      <c r="R363" s="52" t="s">
        <v>1325</v>
      </c>
      <c r="S363" s="51">
        <v>3</v>
      </c>
      <c r="T363" s="52" t="s">
        <v>1445</v>
      </c>
      <c r="U363" s="51">
        <v>7</v>
      </c>
      <c r="V363" s="25">
        <f>parameters!$J$4*Table1[[#This Row],[Mitigations Utility]] + parameters!$J$5*Table1[[#This Row],[Detections Utility]]</f>
        <v>9.5238095238095247E-2</v>
      </c>
      <c r="W363">
        <f>SUM(Table1[[#This Row],[Num. 800-53 (r5)]],Table1[[#This Row],[Num. CIS Controls]])</f>
        <v>10</v>
      </c>
      <c r="X363">
        <f>(Table1[[#This Row],[Total Mitigations]]-parameters!$D$2)/(parameters!$D$3-parameters!$D$2)</f>
        <v>0.18181818181818182</v>
      </c>
      <c r="Y363">
        <f>IF(Table1[[#This Row],[Mitigations Utility (unclipped)]]&gt;1,1, IF(Table1[[#This Row],[Mitigations Utility (unclipped)]]&lt;0,0, Table1[[#This Row],[Mitigations Utility (unclipped)]]) )</f>
        <v>0.18181818181818182</v>
      </c>
      <c r="Z363">
        <f>SUM(Table1[[#This Row],[Num. CAR]:[Num. Splunk]])</f>
        <v>0</v>
      </c>
      <c r="AA363">
        <f>(Table1[[#This Row],[Total Detections]]-parameters!$D$4)/(parameters!$D$5-parameters!$D$4)</f>
        <v>0</v>
      </c>
      <c r="AB363">
        <f>IF(Table1[[#This Row],[Detections Utility (unclipped)]]&gt;1,1, IF(Table1[[#This Row],[Detections Utility (unclipped)]]&lt;0,0, Table1[[#This Row],[Detections Utility (unclipped)]]) )</f>
        <v>0</v>
      </c>
      <c r="AC363" s="29" t="s">
        <v>1326</v>
      </c>
      <c r="AD363" s="25" t="str" cm="1">
        <f t="array" ref="AD363">IF(SUMPRODUCT(--(NOT(ISERR(SEARCH({"Process","Command","Script","WMI","Module","Pipe","Service"},AC363)))))&gt;0,"1","0")</f>
        <v>0</v>
      </c>
      <c r="AE363" s="25">
        <f>IF(AD363="1",'TOP 10 TECHNIQUES'!C$15,0)</f>
        <v>0</v>
      </c>
      <c r="AF363" s="25" t="str" cm="1">
        <f t="array" ref="AF363">IF(SUMPRODUCT(--(NOT(ISERR(SEARCH({"Network","Firewall"},AC363)))))&gt;0,"1","0")</f>
        <v>1</v>
      </c>
      <c r="AG363" s="25">
        <f>IF(AF363="1",'TOP 10 TECHNIQUES'!C$16,0)</f>
        <v>0</v>
      </c>
      <c r="AH363" s="25" t="str" cm="1">
        <f t="array" ref="AH363">IF(SUMPRODUCT(--(NOT(ISERR(SEARCH({"File","Group","Logon","Schedule","User","Registry","Active","Application"},AC363)))))&gt;0,"1","0")</f>
        <v>0</v>
      </c>
      <c r="AI363" s="25">
        <f>IF(AH363="1",'TOP 10 TECHNIQUES'!C$17,0)</f>
        <v>0</v>
      </c>
      <c r="AJ363" s="25" t="str" cm="1">
        <f t="array" ref="AJ363">IF(SUMPRODUCT(--(NOT(ISERR(SEARCH({"Cloud","Cluster","Container","Image","Instance","Pod","Snapshot","Volume"},AC363)))))&gt;0,"1","0")</f>
        <v>0</v>
      </c>
      <c r="AK363" s="25">
        <f>IF(AJ363="1",'TOP 10 TECHNIQUES'!C$18,0)</f>
        <v>0</v>
      </c>
      <c r="AL363" s="25" t="str" cm="1">
        <f t="array" ref="AL363">IF(SUMPRODUCT(--(NOT(ISERR(SEARCH({"Drive","Firmware","Host","Kernel"},AC363)))))&gt;0,"1","0")</f>
        <v>0</v>
      </c>
      <c r="AM363" s="25">
        <f>IF(AL363="1",'TOP 10 TECHNIQUES'!C$19,0)</f>
        <v>0</v>
      </c>
      <c r="AN363" s="52">
        <v>2</v>
      </c>
      <c r="AO363" s="51">
        <v>1</v>
      </c>
      <c r="AP363" s="25">
        <f>parameters!$J$21*Table1[[#This Row],[TAT Utility]]+parameters!$J$22*Table1[[#This Row],[Count Utility]]</f>
        <v>8.1190476190476188E-2</v>
      </c>
      <c r="AQ363" s="25">
        <f>(Table1[[#This Row],[Total Top Att&amp;ck Score ]]-parameters!$D$19)/(parameters!$D$20-parameters!$D$19)</f>
        <v>4.8412698412698414E-2</v>
      </c>
      <c r="AR363" s="25">
        <f>IF(Table1[[#This Row],[TAT Utility (unclipped)]]&gt;1,1, IF(Table1[[#This Row],[TAT Utility (unclipped)]]&lt;0,0, Table1[[#This Row],[TAT Utility (unclipped)]]) )</f>
        <v>4.8412698412698414E-2</v>
      </c>
      <c r="AS363" s="25">
        <f>(Table1[[#This Row],[Ransomware (Total '# of ATT&amp;CK Observations)]]-parameters!$D$21)/(parameters!$D$22-parameters!$D$21)</f>
        <v>9.5238095238095233E-2</v>
      </c>
      <c r="AT363" s="25">
        <f>IF(Table1[[#This Row],[Count Utility (unclipped)]]&gt;1,1, IF(Table1[[#This Row],[Count Utility (unclipped)]]&lt;0,0, Table1[[#This Row],[Count Utility (unclipped)]]) )</f>
        <v>9.5238095238095233E-2</v>
      </c>
      <c r="AU3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4" spans="1:47" ht="48" x14ac:dyDescent="0.2">
      <c r="A364" s="25">
        <f>parameters!$J$21*Table1[[#This Row],[TAT Utility]]+parameters!$J$22*Table1[[#This Row],[Count Utility]]</f>
        <v>1.7399523809523809E-2</v>
      </c>
      <c r="B364" s="25">
        <f t="shared" si="5"/>
        <v>0.17399523809523809</v>
      </c>
      <c r="C364" s="25" t="s">
        <v>1446</v>
      </c>
      <c r="D364" s="25" t="s">
        <v>1406</v>
      </c>
      <c r="E364" s="25" t="s">
        <v>1447</v>
      </c>
      <c r="F364" s="51">
        <v>1</v>
      </c>
      <c r="G364" s="51">
        <v>0</v>
      </c>
      <c r="H364" s="25">
        <f>parameters!$J$10*Table1[[#This Row],[Before Utility]]+parameters!$J$11*Table1[[#This Row],[After Utility]]</f>
        <v>0.05</v>
      </c>
      <c r="I364">
        <f>(Table1[[#This Row],[Num. TID Before]]-parameters!$D$8)/(parameters!$D$9-parameters!$D$8)</f>
        <v>0.1</v>
      </c>
      <c r="J364">
        <f>IF(Table1[[#This Row],[Before Utility (unclipped)]]&gt;1,1, IF(Table1[[#This Row],[Before Utility (unclipped)]]&lt;0,0, Table1[[#This Row],[Before Utility (unclipped)]]))</f>
        <v>0.1</v>
      </c>
      <c r="K364">
        <f>(Table1[[#This Row],[Num. TID After]]-parameters!$D$10)/(parameters!$D$11-parameters!$D$10)</f>
        <v>0</v>
      </c>
      <c r="L364">
        <f>IF(Table1[[#This Row],[After Utility (unclipped)]]&gt;1,1, IF(Table1[[#This Row],[After Utility (unclipped)]]&lt;0,0, Table1[[#This Row],[After Utility (unclipped)]]))</f>
        <v>0</v>
      </c>
      <c r="M364" s="25">
        <v>0</v>
      </c>
      <c r="N364" s="51">
        <v>0</v>
      </c>
      <c r="O364" s="51">
        <v>0</v>
      </c>
      <c r="P364" s="51">
        <v>0</v>
      </c>
      <c r="Q364" s="51">
        <v>0</v>
      </c>
      <c r="R364" s="52" t="s">
        <v>1436</v>
      </c>
      <c r="S364" s="51">
        <v>2</v>
      </c>
      <c r="T364" s="52" t="s">
        <v>1382</v>
      </c>
      <c r="U364" s="51">
        <v>8</v>
      </c>
      <c r="V364" s="25">
        <f>parameters!$J$4*Table1[[#This Row],[Mitigations Utility]] + parameters!$J$5*Table1[[#This Row],[Detections Utility]]</f>
        <v>9.5238095238095247E-2</v>
      </c>
      <c r="W364">
        <f>SUM(Table1[[#This Row],[Num. 800-53 (r5)]],Table1[[#This Row],[Num. CIS Controls]])</f>
        <v>10</v>
      </c>
      <c r="X364">
        <f>(Table1[[#This Row],[Total Mitigations]]-parameters!$D$2)/(parameters!$D$3-parameters!$D$2)</f>
        <v>0.18181818181818182</v>
      </c>
      <c r="Y364">
        <f>IF(Table1[[#This Row],[Mitigations Utility (unclipped)]]&gt;1,1, IF(Table1[[#This Row],[Mitigations Utility (unclipped)]]&lt;0,0, Table1[[#This Row],[Mitigations Utility (unclipped)]]) )</f>
        <v>0.18181818181818182</v>
      </c>
      <c r="Z364">
        <f>SUM(Table1[[#This Row],[Num. CAR]:[Num. Splunk]])</f>
        <v>0</v>
      </c>
      <c r="AA364">
        <f>(Table1[[#This Row],[Total Detections]]-parameters!$D$4)/(parameters!$D$5-parameters!$D$4)</f>
        <v>0</v>
      </c>
      <c r="AB364">
        <f>IF(Table1[[#This Row],[Detections Utility (unclipped)]]&gt;1,1, IF(Table1[[#This Row],[Detections Utility (unclipped)]]&lt;0,0, Table1[[#This Row],[Detections Utility (unclipped)]]) )</f>
        <v>0</v>
      </c>
      <c r="AC364" s="29" t="s">
        <v>1437</v>
      </c>
      <c r="AD364" s="25" t="str" cm="1">
        <f t="array" ref="AD364">IF(SUMPRODUCT(--(NOT(ISERR(SEARCH({"Process","Command","Script","WMI","Module","Pipe","Service"},AC364)))))&gt;0,"1","0")</f>
        <v>1</v>
      </c>
      <c r="AE364" s="25">
        <f>IF(AD364="1",'TOP 10 TECHNIQUES'!C$15,0)</f>
        <v>0.19800000000000001</v>
      </c>
      <c r="AF364" s="25" t="str" cm="1">
        <f t="array" ref="AF364">IF(SUMPRODUCT(--(NOT(ISERR(SEARCH({"Network","Firewall"},AC364)))))&gt;0,"1","0")</f>
        <v>1</v>
      </c>
      <c r="AG364" s="25">
        <f>IF(AF364="1",'TOP 10 TECHNIQUES'!C$16,0)</f>
        <v>0</v>
      </c>
      <c r="AH364" s="25" t="str" cm="1">
        <f t="array" ref="AH364">IF(SUMPRODUCT(--(NOT(ISERR(SEARCH({"File","Group","Logon","Schedule","User","Registry","Active","Application"},AC364)))))&gt;0,"1","0")</f>
        <v>0</v>
      </c>
      <c r="AI364" s="25">
        <f>IF(AH364="1",'TOP 10 TECHNIQUES'!C$17,0)</f>
        <v>0</v>
      </c>
      <c r="AJ364" s="25" t="str" cm="1">
        <f t="array" ref="AJ364">IF(SUMPRODUCT(--(NOT(ISERR(SEARCH({"Cloud","Cluster","Container","Image","Instance","Pod","Snapshot","Volume"},AC364)))))&gt;0,"1","0")</f>
        <v>0</v>
      </c>
      <c r="AK364" s="25">
        <f>IF(AJ364="1",'TOP 10 TECHNIQUES'!C$18,0)</f>
        <v>0</v>
      </c>
      <c r="AL364" s="25" t="str" cm="1">
        <f t="array" ref="AL364">IF(SUMPRODUCT(--(NOT(ISERR(SEARCH({"Drive","Firmware","Host","Kernel"},AC364)))))&gt;0,"1","0")</f>
        <v>0</v>
      </c>
      <c r="AM364" s="25">
        <f>IF(AL364="1",'TOP 10 TECHNIQUES'!C$19,0)</f>
        <v>0</v>
      </c>
      <c r="AN364" s="60">
        <v>0</v>
      </c>
      <c r="AO364" s="51">
        <v>0</v>
      </c>
      <c r="AP364" s="25">
        <f>parameters!$J$21*Table1[[#This Row],[TAT Utility]]+parameters!$J$22*Table1[[#This Row],[Count Utility]]</f>
        <v>1.7399523809523809E-2</v>
      </c>
      <c r="AQ364" s="25">
        <f>(Table1[[#This Row],[Total Top Att&amp;ck Score ]]-parameters!$D$19)/(parameters!$D$20-parameters!$D$19)</f>
        <v>5.7998412698412695E-2</v>
      </c>
      <c r="AR364" s="25">
        <f>IF(Table1[[#This Row],[TAT Utility (unclipped)]]&gt;1,1, IF(Table1[[#This Row],[TAT Utility (unclipped)]]&lt;0,0, Table1[[#This Row],[TAT Utility (unclipped)]]) )</f>
        <v>5.7998412698412695E-2</v>
      </c>
      <c r="AS364" s="25">
        <f>(Table1[[#This Row],[Ransomware (Total '# of ATT&amp;CK Observations)]]-parameters!$D$21)/(parameters!$D$22-parameters!$D$21)</f>
        <v>0</v>
      </c>
      <c r="AT364" s="25">
        <f>IF(Table1[[#This Row],[Count Utility (unclipped)]]&gt;1,1, IF(Table1[[#This Row],[Count Utility (unclipped)]]&lt;0,0, Table1[[#This Row],[Count Utility (unclipped)]]) )</f>
        <v>0</v>
      </c>
      <c r="AU3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5" spans="1:47" x14ac:dyDescent="0.2">
      <c r="A365" s="25">
        <f>parameters!$J$21*Table1[[#This Row],[TAT Utility]]+parameters!$J$22*Table1[[#This Row],[Count Utility]]</f>
        <v>2.3389523809523808E-2</v>
      </c>
      <c r="B365" s="25">
        <f t="shared" si="5"/>
        <v>0.23389523809523807</v>
      </c>
      <c r="C365" s="25" t="s">
        <v>1448</v>
      </c>
      <c r="D365" s="25" t="s">
        <v>1449</v>
      </c>
      <c r="E365" s="25" t="s">
        <v>89</v>
      </c>
      <c r="F365" s="51">
        <v>1</v>
      </c>
      <c r="G365" s="51">
        <v>1</v>
      </c>
      <c r="H365" s="25">
        <f>parameters!$J$10*Table1[[#This Row],[Before Utility]]+parameters!$J$11*Table1[[#This Row],[After Utility]]</f>
        <v>0.1</v>
      </c>
      <c r="I365">
        <f>(Table1[[#This Row],[Num. TID Before]]-parameters!$D$8)/(parameters!$D$9-parameters!$D$8)</f>
        <v>0.1</v>
      </c>
      <c r="J365">
        <f>IF(Table1[[#This Row],[Before Utility (unclipped)]]&gt;1,1, IF(Table1[[#This Row],[Before Utility (unclipped)]]&lt;0,0, Table1[[#This Row],[Before Utility (unclipped)]]))</f>
        <v>0.1</v>
      </c>
      <c r="K365">
        <f>(Table1[[#This Row],[Num. TID After]]-parameters!$D$10)/(parameters!$D$11-parameters!$D$10)</f>
        <v>0.1</v>
      </c>
      <c r="L365">
        <f>IF(Table1[[#This Row],[After Utility (unclipped)]]&gt;1,1, IF(Table1[[#This Row],[After Utility (unclipped)]]&lt;0,0, Table1[[#This Row],[After Utility (unclipped)]]))</f>
        <v>0.1</v>
      </c>
      <c r="M365" s="25">
        <v>0</v>
      </c>
      <c r="N365" s="51">
        <v>0</v>
      </c>
      <c r="O365" s="51">
        <v>2</v>
      </c>
      <c r="P365" s="51">
        <v>0</v>
      </c>
      <c r="Q365" s="51">
        <v>0</v>
      </c>
      <c r="R365" s="53" t="s">
        <v>156</v>
      </c>
      <c r="S365" s="51">
        <v>2</v>
      </c>
      <c r="T365" s="51" t="s">
        <v>303</v>
      </c>
      <c r="U365" s="51">
        <v>7</v>
      </c>
      <c r="V365" s="25">
        <f>parameters!$J$4*Table1[[#This Row],[Mitigations Utility]] + parameters!$J$5*Table1[[#This Row],[Detections Utility]]</f>
        <v>9.5238095238095233E-2</v>
      </c>
      <c r="W365">
        <f>SUM(Table1[[#This Row],[Num. 800-53 (r5)]],Table1[[#This Row],[Num. CIS Controls]])</f>
        <v>9</v>
      </c>
      <c r="X365">
        <f>(Table1[[#This Row],[Total Mitigations]]-parameters!$D$2)/(parameters!$D$3-parameters!$D$2)</f>
        <v>0.16363636363636364</v>
      </c>
      <c r="Y365">
        <f>IF(Table1[[#This Row],[Mitigations Utility (unclipped)]]&gt;1,1, IF(Table1[[#This Row],[Mitigations Utility (unclipped)]]&lt;0,0, Table1[[#This Row],[Mitigations Utility (unclipped)]]) )</f>
        <v>0.16363636363636364</v>
      </c>
      <c r="Z365">
        <f>SUM(Table1[[#This Row],[Num. CAR]:[Num. Splunk]])</f>
        <v>2</v>
      </c>
      <c r="AA365">
        <f>(Table1[[#This Row],[Total Detections]]-parameters!$D$4)/(parameters!$D$5-parameters!$D$4)</f>
        <v>0.02</v>
      </c>
      <c r="AB365">
        <f>IF(Table1[[#This Row],[Detections Utility (unclipped)]]&gt;1,1, IF(Table1[[#This Row],[Detections Utility (unclipped)]]&lt;0,0, Table1[[#This Row],[Detections Utility (unclipped)]]) )</f>
        <v>0.02</v>
      </c>
      <c r="AC365" s="29" t="s">
        <v>97</v>
      </c>
      <c r="AD365" s="25" t="str" cm="1">
        <f t="array" ref="AD365">IF(SUMPRODUCT(--(NOT(ISERR(SEARCH({"Process","Command","Script","WMI","Module","Pipe","Service"},AC365)))))&gt;0,"1","0")</f>
        <v>1</v>
      </c>
      <c r="AE365" s="25">
        <f>IF(AD365="1",'TOP 10 TECHNIQUES'!C$15,0)</f>
        <v>0.19800000000000001</v>
      </c>
      <c r="AF365" s="25" t="str" cm="1">
        <f t="array" ref="AF365">IF(SUMPRODUCT(--(NOT(ISERR(SEARCH({"Network","Firewall"},AC365)))))&gt;0,"1","0")</f>
        <v>0</v>
      </c>
      <c r="AG365" s="25">
        <f>IF(AF365="1",'TOP 10 TECHNIQUES'!C$16,0)</f>
        <v>0</v>
      </c>
      <c r="AH365" s="25" t="str" cm="1">
        <f t="array" ref="AH365">IF(SUMPRODUCT(--(NOT(ISERR(SEARCH({"File","Group","Logon","Schedule","User","Registry","Active","Application"},AC365)))))&gt;0,"1","0")</f>
        <v>0</v>
      </c>
      <c r="AI365" s="25">
        <f>IF(AH365="1",'TOP 10 TECHNIQUES'!C$17,0)</f>
        <v>0</v>
      </c>
      <c r="AJ365" s="25" t="str" cm="1">
        <f t="array" ref="AJ365">IF(SUMPRODUCT(--(NOT(ISERR(SEARCH({"Cloud","Cluster","Container","Image","Instance","Pod","Snapshot","Volume"},AC365)))))&gt;0,"1","0")</f>
        <v>0</v>
      </c>
      <c r="AK365" s="25">
        <f>IF(AJ365="1",'TOP 10 TECHNIQUES'!C$18,0)</f>
        <v>0</v>
      </c>
      <c r="AL365" s="25" t="str" cm="1">
        <f t="array" ref="AL365">IF(SUMPRODUCT(--(NOT(ISERR(SEARCH({"Drive","Firmware","Host","Kernel"},AC365)))))&gt;0,"1","0")</f>
        <v>0</v>
      </c>
      <c r="AM365" s="25">
        <f>IF(AL365="1",'TOP 10 TECHNIQUES'!C$19,0)</f>
        <v>0</v>
      </c>
      <c r="AN365" s="59">
        <v>0</v>
      </c>
      <c r="AO365" s="51">
        <v>0</v>
      </c>
      <c r="AP365" s="25">
        <f>parameters!$J$21*Table1[[#This Row],[TAT Utility]]+parameters!$J$22*Table1[[#This Row],[Count Utility]]</f>
        <v>2.3389523809523808E-2</v>
      </c>
      <c r="AQ365" s="25">
        <f>(Table1[[#This Row],[Total Top Att&amp;ck Score ]]-parameters!$D$19)/(parameters!$D$20-parameters!$D$19)</f>
        <v>7.7965079365079362E-2</v>
      </c>
      <c r="AR365" s="25">
        <f>IF(Table1[[#This Row],[TAT Utility (unclipped)]]&gt;1,1, IF(Table1[[#This Row],[TAT Utility (unclipped)]]&lt;0,0, Table1[[#This Row],[TAT Utility (unclipped)]]) )</f>
        <v>7.7965079365079362E-2</v>
      </c>
      <c r="AS365" s="25">
        <f>(Table1[[#This Row],[Ransomware (Total '# of ATT&amp;CK Observations)]]-parameters!$D$21)/(parameters!$D$22-parameters!$D$21)</f>
        <v>0</v>
      </c>
      <c r="AT365" s="25">
        <f>IF(Table1[[#This Row],[Count Utility (unclipped)]]&gt;1,1, IF(Table1[[#This Row],[Count Utility (unclipped)]]&lt;0,0, Table1[[#This Row],[Count Utility (unclipped)]]) )</f>
        <v>0</v>
      </c>
      <c r="AU3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6" spans="1:47" ht="32" x14ac:dyDescent="0.2">
      <c r="A366" s="25">
        <f>parameters!$J$21*Table1[[#This Row],[TAT Utility]]+parameters!$J$22*Table1[[#This Row],[Count Utility]]</f>
        <v>4.0789047619047621E-2</v>
      </c>
      <c r="B366" s="25">
        <f t="shared" si="5"/>
        <v>0.40789047619047619</v>
      </c>
      <c r="C366" s="25" t="s">
        <v>1450</v>
      </c>
      <c r="D366" s="25" t="s">
        <v>1451</v>
      </c>
      <c r="E366" s="25" t="s">
        <v>89</v>
      </c>
      <c r="F366" s="51">
        <v>3</v>
      </c>
      <c r="G366" s="51">
        <v>2</v>
      </c>
      <c r="H366" s="25">
        <f>parameters!$J$10*Table1[[#This Row],[Before Utility]]+parameters!$J$11*Table1[[#This Row],[After Utility]]</f>
        <v>0.25</v>
      </c>
      <c r="I366">
        <f>(Table1[[#This Row],[Num. TID Before]]-parameters!$D$8)/(parameters!$D$9-parameters!$D$8)</f>
        <v>0.3</v>
      </c>
      <c r="J366">
        <f>IF(Table1[[#This Row],[Before Utility (unclipped)]]&gt;1,1, IF(Table1[[#This Row],[Before Utility (unclipped)]]&lt;0,0, Table1[[#This Row],[Before Utility (unclipped)]]))</f>
        <v>0.3</v>
      </c>
      <c r="K366">
        <f>(Table1[[#This Row],[Num. TID After]]-parameters!$D$10)/(parameters!$D$11-parameters!$D$10)</f>
        <v>0.2</v>
      </c>
      <c r="L366">
        <f>IF(Table1[[#This Row],[After Utility (unclipped)]]&gt;1,1, IF(Table1[[#This Row],[After Utility (unclipped)]]&lt;0,0, Table1[[#This Row],[After Utility (unclipped)]]))</f>
        <v>0.2</v>
      </c>
      <c r="M366" s="25">
        <v>0</v>
      </c>
      <c r="N366" s="51">
        <v>0</v>
      </c>
      <c r="O366" s="51">
        <v>0</v>
      </c>
      <c r="P366" s="51">
        <v>1</v>
      </c>
      <c r="Q366" s="51">
        <v>0</v>
      </c>
      <c r="R366" s="52" t="s">
        <v>1452</v>
      </c>
      <c r="S366" s="51">
        <v>2</v>
      </c>
      <c r="T366" s="51" t="s">
        <v>1453</v>
      </c>
      <c r="U366" s="51">
        <v>7</v>
      </c>
      <c r="V366" s="25">
        <f>parameters!$J$4*Table1[[#This Row],[Mitigations Utility]] + parameters!$J$5*Table1[[#This Row],[Detections Utility]]</f>
        <v>9.0476190476190474E-2</v>
      </c>
      <c r="W366">
        <f>SUM(Table1[[#This Row],[Num. 800-53 (r5)]],Table1[[#This Row],[Num. CIS Controls]])</f>
        <v>9</v>
      </c>
      <c r="X366">
        <f>(Table1[[#This Row],[Total Mitigations]]-parameters!$D$2)/(parameters!$D$3-parameters!$D$2)</f>
        <v>0.16363636363636364</v>
      </c>
      <c r="Y366">
        <f>IF(Table1[[#This Row],[Mitigations Utility (unclipped)]]&gt;1,1, IF(Table1[[#This Row],[Mitigations Utility (unclipped)]]&lt;0,0, Table1[[#This Row],[Mitigations Utility (unclipped)]]) )</f>
        <v>0.16363636363636364</v>
      </c>
      <c r="Z366">
        <f>SUM(Table1[[#This Row],[Num. CAR]:[Num. Splunk]])</f>
        <v>1</v>
      </c>
      <c r="AA366">
        <f>(Table1[[#This Row],[Total Detections]]-parameters!$D$4)/(parameters!$D$5-parameters!$D$4)</f>
        <v>0.01</v>
      </c>
      <c r="AB366">
        <f>IF(Table1[[#This Row],[Detections Utility (unclipped)]]&gt;1,1, IF(Table1[[#This Row],[Detections Utility (unclipped)]]&lt;0,0, Table1[[#This Row],[Detections Utility (unclipped)]]) )</f>
        <v>0.01</v>
      </c>
      <c r="AC366" s="29" t="s">
        <v>206</v>
      </c>
      <c r="AD366" s="25" t="str" cm="1">
        <f t="array" ref="AD366">IF(SUMPRODUCT(--(NOT(ISERR(SEARCH({"Process","Command","Script","WMI","Module","Pipe","Service"},AC366)))))&gt;0,"1","0")</f>
        <v>1</v>
      </c>
      <c r="AE366" s="25">
        <f>IF(AD366="1",'TOP 10 TECHNIQUES'!C$15,0)</f>
        <v>0.19800000000000001</v>
      </c>
      <c r="AF366" s="25" t="str" cm="1">
        <f t="array" ref="AF366">IF(SUMPRODUCT(--(NOT(ISERR(SEARCH({"Network","Firewall"},AC366)))))&gt;0,"1","0")</f>
        <v>0</v>
      </c>
      <c r="AG366" s="25">
        <f>IF(AF366="1",'TOP 10 TECHNIQUES'!C$16,0)</f>
        <v>0</v>
      </c>
      <c r="AH366" s="25" t="str" cm="1">
        <f t="array" ref="AH366">IF(SUMPRODUCT(--(NOT(ISERR(SEARCH({"File","Group","Logon","Schedule","User","Registry","Active","Application"},AC366)))))&gt;0,"1","0")</f>
        <v>0</v>
      </c>
      <c r="AI366" s="25">
        <f>IF(AH366="1",'TOP 10 TECHNIQUES'!C$17,0)</f>
        <v>0</v>
      </c>
      <c r="AJ366" s="25" t="str" cm="1">
        <f t="array" ref="AJ366">IF(SUMPRODUCT(--(NOT(ISERR(SEARCH({"Cloud","Cluster","Container","Image","Instance","Pod","Snapshot","Volume"},AC366)))))&gt;0,"1","0")</f>
        <v>0</v>
      </c>
      <c r="AK366" s="25">
        <f>IF(AJ366="1",'TOP 10 TECHNIQUES'!C$18,0)</f>
        <v>0</v>
      </c>
      <c r="AL366" s="25" t="str" cm="1">
        <f t="array" ref="AL366">IF(SUMPRODUCT(--(NOT(ISERR(SEARCH({"Drive","Firmware","Host","Kernel"},AC366)))))&gt;0,"1","0")</f>
        <v>0</v>
      </c>
      <c r="AM366" s="25">
        <f>IF(AL366="1",'TOP 10 TECHNIQUES'!C$19,0)</f>
        <v>0</v>
      </c>
      <c r="AN366" s="52">
        <v>0</v>
      </c>
      <c r="AO366" s="51">
        <v>0</v>
      </c>
      <c r="AP366" s="25">
        <f>parameters!$J$21*Table1[[#This Row],[TAT Utility]]+parameters!$J$22*Table1[[#This Row],[Count Utility]]</f>
        <v>4.0789047619047621E-2</v>
      </c>
      <c r="AQ366" s="25">
        <f>(Table1[[#This Row],[Total Top Att&amp;ck Score ]]-parameters!$D$19)/(parameters!$D$20-parameters!$D$19)</f>
        <v>0.13596349206349206</v>
      </c>
      <c r="AR366" s="25">
        <f>IF(Table1[[#This Row],[TAT Utility (unclipped)]]&gt;1,1, IF(Table1[[#This Row],[TAT Utility (unclipped)]]&lt;0,0, Table1[[#This Row],[TAT Utility (unclipped)]]) )</f>
        <v>0.13596349206349206</v>
      </c>
      <c r="AS366" s="25">
        <f>(Table1[[#This Row],[Ransomware (Total '# of ATT&amp;CK Observations)]]-parameters!$D$21)/(parameters!$D$22-parameters!$D$21)</f>
        <v>0</v>
      </c>
      <c r="AT366" s="25">
        <f>IF(Table1[[#This Row],[Count Utility (unclipped)]]&gt;1,1, IF(Table1[[#This Row],[Count Utility (unclipped)]]&lt;0,0, Table1[[#This Row],[Count Utility (unclipped)]]) )</f>
        <v>0</v>
      </c>
      <c r="AU3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7" spans="1:47" x14ac:dyDescent="0.2">
      <c r="A367" s="25">
        <f>parameters!$J$21*Table1[[#This Row],[TAT Utility]]+parameters!$J$22*Table1[[#This Row],[Count Utility]]</f>
        <v>0.22156190476190477</v>
      </c>
      <c r="B367" s="25">
        <f t="shared" si="5"/>
        <v>0.21561904761904763</v>
      </c>
      <c r="C367" s="25" t="s">
        <v>1454</v>
      </c>
      <c r="D367" s="25" t="s">
        <v>148</v>
      </c>
      <c r="E367" s="25" t="s">
        <v>1455</v>
      </c>
      <c r="F367" s="51">
        <v>1</v>
      </c>
      <c r="G367" s="51">
        <v>1</v>
      </c>
      <c r="H367" s="25">
        <f>parameters!$J$10*Table1[[#This Row],[Before Utility]]+parameters!$J$11*Table1[[#This Row],[After Utility]]</f>
        <v>0.1</v>
      </c>
      <c r="I367">
        <f>(Table1[[#This Row],[Num. TID Before]]-parameters!$D$8)/(parameters!$D$9-parameters!$D$8)</f>
        <v>0.1</v>
      </c>
      <c r="J367">
        <f>IF(Table1[[#This Row],[Before Utility (unclipped)]]&gt;1,1, IF(Table1[[#This Row],[Before Utility (unclipped)]]&lt;0,0, Table1[[#This Row],[Before Utility (unclipped)]]))</f>
        <v>0.1</v>
      </c>
      <c r="K367">
        <f>(Table1[[#This Row],[Num. TID After]]-parameters!$D$10)/(parameters!$D$11-parameters!$D$10)</f>
        <v>0.1</v>
      </c>
      <c r="L367">
        <f>IF(Table1[[#This Row],[After Utility (unclipped)]]&gt;1,1, IF(Table1[[#This Row],[After Utility (unclipped)]]&lt;0,0, Table1[[#This Row],[After Utility (unclipped)]]))</f>
        <v>0.1</v>
      </c>
      <c r="M367" s="25">
        <v>0</v>
      </c>
      <c r="N367" s="51">
        <v>0</v>
      </c>
      <c r="O367" s="51">
        <v>1</v>
      </c>
      <c r="P367" s="51">
        <v>0</v>
      </c>
      <c r="Q367" s="51">
        <v>0</v>
      </c>
      <c r="R367" s="53" t="s">
        <v>149</v>
      </c>
      <c r="S367" s="51">
        <v>5</v>
      </c>
      <c r="T367" s="51" t="s">
        <v>1456</v>
      </c>
      <c r="U367" s="51">
        <v>4</v>
      </c>
      <c r="V367" s="25">
        <f>parameters!$J$4*Table1[[#This Row],[Mitigations Utility]] + parameters!$J$5*Table1[[#This Row],[Detections Utility]]</f>
        <v>9.0476190476190474E-2</v>
      </c>
      <c r="W367">
        <f>SUM(Table1[[#This Row],[Num. 800-53 (r5)]],Table1[[#This Row],[Num. CIS Controls]])</f>
        <v>9</v>
      </c>
      <c r="X367">
        <f>(Table1[[#This Row],[Total Mitigations]]-parameters!$D$2)/(parameters!$D$3-parameters!$D$2)</f>
        <v>0.16363636363636364</v>
      </c>
      <c r="Y367">
        <f>IF(Table1[[#This Row],[Mitigations Utility (unclipped)]]&gt;1,1, IF(Table1[[#This Row],[Mitigations Utility (unclipped)]]&lt;0,0, Table1[[#This Row],[Mitigations Utility (unclipped)]]) )</f>
        <v>0.16363636363636364</v>
      </c>
      <c r="Z367">
        <f>SUM(Table1[[#This Row],[Num. CAR]:[Num. Splunk]])</f>
        <v>1</v>
      </c>
      <c r="AA367">
        <f>(Table1[[#This Row],[Total Detections]]-parameters!$D$4)/(parameters!$D$5-parameters!$D$4)</f>
        <v>0.01</v>
      </c>
      <c r="AB367">
        <f>IF(Table1[[#This Row],[Detections Utility (unclipped)]]&gt;1,1, IF(Table1[[#This Row],[Detections Utility (unclipped)]]&lt;0,0, Table1[[#This Row],[Detections Utility (unclipped)]]) )</f>
        <v>0.01</v>
      </c>
      <c r="AC367" s="29" t="s">
        <v>122</v>
      </c>
      <c r="AD367" s="25" t="str" cm="1">
        <f t="array" ref="AD367">IF(SUMPRODUCT(--(NOT(ISERR(SEARCH({"Process","Command","Script","WMI","Module","Pipe","Service"},AC367)))))&gt;0,"1","0")</f>
        <v>0</v>
      </c>
      <c r="AE367" s="25">
        <f>IF(AD367="1",'TOP 10 TECHNIQUES'!C$15,0)</f>
        <v>0</v>
      </c>
      <c r="AF367" s="25" t="str" cm="1">
        <f t="array" ref="AF367">IF(SUMPRODUCT(--(NOT(ISERR(SEARCH({"Network","Firewall"},AC367)))))&gt;0,"1","0")</f>
        <v>0</v>
      </c>
      <c r="AG367" s="25">
        <f>IF(AF367="1",'TOP 10 TECHNIQUES'!C$16,0)</f>
        <v>0</v>
      </c>
      <c r="AH367" s="25" t="str" cm="1">
        <f t="array" ref="AH367">IF(SUMPRODUCT(--(NOT(ISERR(SEARCH({"File","Group","Logon","Schedule","User","Registry","Active","Application"},AC367)))))&gt;0,"1","0")</f>
        <v>1</v>
      </c>
      <c r="AI367" s="25">
        <f>IF(AH367="1",'TOP 10 TECHNIQUES'!C$17,0)</f>
        <v>0.13200000000000001</v>
      </c>
      <c r="AJ367" s="25" t="str" cm="1">
        <f t="array" ref="AJ367">IF(SUMPRODUCT(--(NOT(ISERR(SEARCH({"Cloud","Cluster","Container","Image","Instance","Pod","Snapshot","Volume"},AC367)))))&gt;0,"1","0")</f>
        <v>0</v>
      </c>
      <c r="AK367" s="25">
        <f>IF(AJ367="1",'TOP 10 TECHNIQUES'!C$18,0)</f>
        <v>0</v>
      </c>
      <c r="AL367" s="25" t="str" cm="1">
        <f t="array" ref="AL367">IF(SUMPRODUCT(--(NOT(ISERR(SEARCH({"Drive","Firmware","Host","Kernel"},AC367)))))&gt;0,"1","0")</f>
        <v>0</v>
      </c>
      <c r="AM367" s="25">
        <f>IF(AL367="1",'TOP 10 TECHNIQUES'!C$19,0)</f>
        <v>0</v>
      </c>
      <c r="AN367" s="58">
        <v>6</v>
      </c>
      <c r="AO367" s="51">
        <v>1</v>
      </c>
      <c r="AP367" s="25">
        <f>parameters!$J$21*Table1[[#This Row],[TAT Utility]]+parameters!$J$22*Table1[[#This Row],[Count Utility]]</f>
        <v>0.22156190476190477</v>
      </c>
      <c r="AQ367" s="25">
        <f>(Table1[[#This Row],[Total Top Att&amp;ck Score ]]-parameters!$D$19)/(parameters!$D$20-parameters!$D$19)</f>
        <v>7.187301587301588E-2</v>
      </c>
      <c r="AR367" s="25">
        <f>IF(Table1[[#This Row],[TAT Utility (unclipped)]]&gt;1,1, IF(Table1[[#This Row],[TAT Utility (unclipped)]]&lt;0,0, Table1[[#This Row],[TAT Utility (unclipped)]]) )</f>
        <v>7.187301587301588E-2</v>
      </c>
      <c r="AS367" s="25">
        <f>(Table1[[#This Row],[Ransomware (Total '# of ATT&amp;CK Observations)]]-parameters!$D$21)/(parameters!$D$22-parameters!$D$21)</f>
        <v>0.2857142857142857</v>
      </c>
      <c r="AT367" s="25">
        <f>IF(Table1[[#This Row],[Count Utility (unclipped)]]&gt;1,1, IF(Table1[[#This Row],[Count Utility (unclipped)]]&lt;0,0, Table1[[#This Row],[Count Utility (unclipped)]]) )</f>
        <v>0.2857142857142857</v>
      </c>
      <c r="AU3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8" spans="1:47" ht="32" x14ac:dyDescent="0.2">
      <c r="A368" s="25">
        <f>parameters!$J$21*Table1[[#This Row],[TAT Utility]]+parameters!$J$22*Table1[[#This Row],[Count Utility]]</f>
        <v>5.6152380952380954E-2</v>
      </c>
      <c r="B368" s="25">
        <f t="shared" si="5"/>
        <v>0.22819047619047617</v>
      </c>
      <c r="C368" s="25" t="s">
        <v>1457</v>
      </c>
      <c r="D368" s="25" t="s">
        <v>302</v>
      </c>
      <c r="E368" s="25" t="s">
        <v>1458</v>
      </c>
      <c r="F368" s="51">
        <v>1</v>
      </c>
      <c r="G368" s="51">
        <v>1</v>
      </c>
      <c r="H368" s="25">
        <f>parameters!$J$10*Table1[[#This Row],[Before Utility]]+parameters!$J$11*Table1[[#This Row],[After Utility]]</f>
        <v>0.1</v>
      </c>
      <c r="I368">
        <f>(Table1[[#This Row],[Num. TID Before]]-parameters!$D$8)/(parameters!$D$9-parameters!$D$8)</f>
        <v>0.1</v>
      </c>
      <c r="J368">
        <f>IF(Table1[[#This Row],[Before Utility (unclipped)]]&gt;1,1, IF(Table1[[#This Row],[Before Utility (unclipped)]]&lt;0,0, Table1[[#This Row],[Before Utility (unclipped)]]))</f>
        <v>0.1</v>
      </c>
      <c r="K368">
        <f>(Table1[[#This Row],[Num. TID After]]-parameters!$D$10)/(parameters!$D$11-parameters!$D$10)</f>
        <v>0.1</v>
      </c>
      <c r="L368">
        <f>IF(Table1[[#This Row],[After Utility (unclipped)]]&gt;1,1, IF(Table1[[#This Row],[After Utility (unclipped)]]&lt;0,0, Table1[[#This Row],[After Utility (unclipped)]]))</f>
        <v>0.1</v>
      </c>
      <c r="M368" s="25">
        <v>0</v>
      </c>
      <c r="N368" s="51">
        <v>0</v>
      </c>
      <c r="O368" s="51">
        <v>1</v>
      </c>
      <c r="P368" s="51">
        <v>0</v>
      </c>
      <c r="Q368" s="51">
        <v>0</v>
      </c>
      <c r="R368" s="52" t="s">
        <v>156</v>
      </c>
      <c r="S368" s="51">
        <v>2</v>
      </c>
      <c r="T368" s="51" t="s">
        <v>303</v>
      </c>
      <c r="U368" s="51">
        <v>7</v>
      </c>
      <c r="V368" s="25">
        <f>parameters!$J$4*Table1[[#This Row],[Mitigations Utility]] + parameters!$J$5*Table1[[#This Row],[Detections Utility]]</f>
        <v>9.0476190476190474E-2</v>
      </c>
      <c r="W368">
        <f>SUM(Table1[[#This Row],[Num. 800-53 (r5)]],Table1[[#This Row],[Num. CIS Controls]])</f>
        <v>9</v>
      </c>
      <c r="X368">
        <f>(Table1[[#This Row],[Total Mitigations]]-parameters!$D$2)/(parameters!$D$3-parameters!$D$2)</f>
        <v>0.16363636363636364</v>
      </c>
      <c r="Y368">
        <f>IF(Table1[[#This Row],[Mitigations Utility (unclipped)]]&gt;1,1, IF(Table1[[#This Row],[Mitigations Utility (unclipped)]]&lt;0,0, Table1[[#This Row],[Mitigations Utility (unclipped)]]) )</f>
        <v>0.16363636363636364</v>
      </c>
      <c r="Z368">
        <f>SUM(Table1[[#This Row],[Num. CAR]:[Num. Splunk]])</f>
        <v>1</v>
      </c>
      <c r="AA368">
        <f>(Table1[[#This Row],[Total Detections]]-parameters!$D$4)/(parameters!$D$5-parameters!$D$4)</f>
        <v>0.01</v>
      </c>
      <c r="AB368">
        <f>IF(Table1[[#This Row],[Detections Utility (unclipped)]]&gt;1,1, IF(Table1[[#This Row],[Detections Utility (unclipped)]]&lt;0,0, Table1[[#This Row],[Detections Utility (unclipped)]]) )</f>
        <v>0.01</v>
      </c>
      <c r="AC368" s="29" t="s">
        <v>206</v>
      </c>
      <c r="AD368" s="25" t="str" cm="1">
        <f t="array" ref="AD368">IF(SUMPRODUCT(--(NOT(ISERR(SEARCH({"Process","Command","Script","WMI","Module","Pipe","Service"},AC368)))))&gt;0,"1","0")</f>
        <v>1</v>
      </c>
      <c r="AE368" s="25">
        <f>IF(AD368="1",'TOP 10 TECHNIQUES'!C$15,0)</f>
        <v>0.19800000000000001</v>
      </c>
      <c r="AF368" s="25" t="str" cm="1">
        <f t="array" ref="AF368">IF(SUMPRODUCT(--(NOT(ISERR(SEARCH({"Network","Firewall"},AC368)))))&gt;0,"1","0")</f>
        <v>0</v>
      </c>
      <c r="AG368" s="25">
        <f>IF(AF368="1",'TOP 10 TECHNIQUES'!C$16,0)</f>
        <v>0</v>
      </c>
      <c r="AH368" s="25" t="str" cm="1">
        <f t="array" ref="AH368">IF(SUMPRODUCT(--(NOT(ISERR(SEARCH({"File","Group","Logon","Schedule","User","Registry","Active","Application"},AC368)))))&gt;0,"1","0")</f>
        <v>0</v>
      </c>
      <c r="AI368" s="25">
        <f>IF(AH368="1",'TOP 10 TECHNIQUES'!C$17,0)</f>
        <v>0</v>
      </c>
      <c r="AJ368" s="25" t="str" cm="1">
        <f t="array" ref="AJ368">IF(SUMPRODUCT(--(NOT(ISERR(SEARCH({"Cloud","Cluster","Container","Image","Instance","Pod","Snapshot","Volume"},AC368)))))&gt;0,"1","0")</f>
        <v>0</v>
      </c>
      <c r="AK368" s="25">
        <f>IF(AJ368="1",'TOP 10 TECHNIQUES'!C$18,0)</f>
        <v>0</v>
      </c>
      <c r="AL368" s="25" t="str" cm="1">
        <f t="array" ref="AL368">IF(SUMPRODUCT(--(NOT(ISERR(SEARCH({"Drive","Firmware","Host","Kernel"},AC368)))))&gt;0,"1","0")</f>
        <v>0</v>
      </c>
      <c r="AM368" s="25">
        <f>IF(AL368="1",'TOP 10 TECHNIQUES'!C$19,0)</f>
        <v>0</v>
      </c>
      <c r="AN368" s="60">
        <v>1</v>
      </c>
      <c r="AO368" s="51">
        <v>1</v>
      </c>
      <c r="AP368" s="25">
        <f>parameters!$J$21*Table1[[#This Row],[TAT Utility]]+parameters!$J$22*Table1[[#This Row],[Count Utility]]</f>
        <v>5.6152380952380954E-2</v>
      </c>
      <c r="AQ368" s="25">
        <f>(Table1[[#This Row],[Total Top Att&amp;ck Score ]]-parameters!$D$19)/(parameters!$D$20-parameters!$D$19)</f>
        <v>7.6063492063492055E-2</v>
      </c>
      <c r="AR368" s="25">
        <f>IF(Table1[[#This Row],[TAT Utility (unclipped)]]&gt;1,1, IF(Table1[[#This Row],[TAT Utility (unclipped)]]&lt;0,0, Table1[[#This Row],[TAT Utility (unclipped)]]) )</f>
        <v>7.6063492063492055E-2</v>
      </c>
      <c r="AS368" s="25">
        <f>(Table1[[#This Row],[Ransomware (Total '# of ATT&amp;CK Observations)]]-parameters!$D$21)/(parameters!$D$22-parameters!$D$21)</f>
        <v>4.7619047619047616E-2</v>
      </c>
      <c r="AT368" s="25">
        <f>IF(Table1[[#This Row],[Count Utility (unclipped)]]&gt;1,1, IF(Table1[[#This Row],[Count Utility (unclipped)]]&lt;0,0, Table1[[#This Row],[Count Utility (unclipped)]]) )</f>
        <v>4.7619047619047616E-2</v>
      </c>
      <c r="AU3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9" spans="1:47" x14ac:dyDescent="0.2">
      <c r="A369" s="25">
        <f>parameters!$J$21*Table1[[#This Row],[TAT Utility]]+parameters!$J$22*Table1[[#This Row],[Count Utility]]</f>
        <v>5.6152380952380954E-2</v>
      </c>
      <c r="B369" s="25">
        <f t="shared" si="5"/>
        <v>0.22819047619047617</v>
      </c>
      <c r="C369" s="25" t="s">
        <v>1459</v>
      </c>
      <c r="D369" s="25" t="s">
        <v>202</v>
      </c>
      <c r="E369" s="25" t="s">
        <v>1460</v>
      </c>
      <c r="F369" s="51">
        <v>1</v>
      </c>
      <c r="G369" s="51">
        <v>1</v>
      </c>
      <c r="H369" s="25">
        <f>parameters!$J$10*Table1[[#This Row],[Before Utility]]+parameters!$J$11*Table1[[#This Row],[After Utility]]</f>
        <v>0.1</v>
      </c>
      <c r="I369">
        <f>(Table1[[#This Row],[Num. TID Before]]-parameters!$D$8)/(parameters!$D$9-parameters!$D$8)</f>
        <v>0.1</v>
      </c>
      <c r="J369">
        <f>IF(Table1[[#This Row],[Before Utility (unclipped)]]&gt;1,1, IF(Table1[[#This Row],[Before Utility (unclipped)]]&lt;0,0, Table1[[#This Row],[Before Utility (unclipped)]]))</f>
        <v>0.1</v>
      </c>
      <c r="K369">
        <f>(Table1[[#This Row],[Num. TID After]]-parameters!$D$10)/(parameters!$D$11-parameters!$D$10)</f>
        <v>0.1</v>
      </c>
      <c r="L369">
        <f>IF(Table1[[#This Row],[After Utility (unclipped)]]&gt;1,1, IF(Table1[[#This Row],[After Utility (unclipped)]]&lt;0,0, Table1[[#This Row],[After Utility (unclipped)]]))</f>
        <v>0.1</v>
      </c>
      <c r="M369" s="25">
        <v>0</v>
      </c>
      <c r="N369" s="51">
        <v>0</v>
      </c>
      <c r="O369" s="51">
        <v>1</v>
      </c>
      <c r="P369" s="51">
        <v>0</v>
      </c>
      <c r="Q369" s="51">
        <v>0</v>
      </c>
      <c r="R369" s="51" t="s">
        <v>1461</v>
      </c>
      <c r="S369" s="51">
        <v>2</v>
      </c>
      <c r="T369" s="52" t="s">
        <v>1462</v>
      </c>
      <c r="U369" s="51">
        <v>7</v>
      </c>
      <c r="V369" s="25">
        <f>parameters!$J$4*Table1[[#This Row],[Mitigations Utility]] + parameters!$J$5*Table1[[#This Row],[Detections Utility]]</f>
        <v>9.0476190476190474E-2</v>
      </c>
      <c r="W369">
        <f>SUM(Table1[[#This Row],[Num. 800-53 (r5)]],Table1[[#This Row],[Num. CIS Controls]])</f>
        <v>9</v>
      </c>
      <c r="X369">
        <f>(Table1[[#This Row],[Total Mitigations]]-parameters!$D$2)/(parameters!$D$3-parameters!$D$2)</f>
        <v>0.16363636363636364</v>
      </c>
      <c r="Y369">
        <f>IF(Table1[[#This Row],[Mitigations Utility (unclipped)]]&gt;1,1, IF(Table1[[#This Row],[Mitigations Utility (unclipped)]]&lt;0,0, Table1[[#This Row],[Mitigations Utility (unclipped)]]) )</f>
        <v>0.16363636363636364</v>
      </c>
      <c r="Z369">
        <f>SUM(Table1[[#This Row],[Num. CAR]:[Num. Splunk]])</f>
        <v>1</v>
      </c>
      <c r="AA369">
        <f>(Table1[[#This Row],[Total Detections]]-parameters!$D$4)/(parameters!$D$5-parameters!$D$4)</f>
        <v>0.01</v>
      </c>
      <c r="AB369">
        <f>IF(Table1[[#This Row],[Detections Utility (unclipped)]]&gt;1,1, IF(Table1[[#This Row],[Detections Utility (unclipped)]]&lt;0,0, Table1[[#This Row],[Detections Utility (unclipped)]]) )</f>
        <v>0.01</v>
      </c>
      <c r="AC369" s="29" t="s">
        <v>1463</v>
      </c>
      <c r="AD369" s="25" t="str" cm="1">
        <f t="array" ref="AD369">IF(SUMPRODUCT(--(NOT(ISERR(SEARCH({"Process","Command","Script","WMI","Module","Pipe","Service"},AC369)))))&gt;0,"1","0")</f>
        <v>1</v>
      </c>
      <c r="AE369" s="25">
        <f>IF(AD369="1",'TOP 10 TECHNIQUES'!C$15,0)</f>
        <v>0.19800000000000001</v>
      </c>
      <c r="AF369" s="25" t="str" cm="1">
        <f t="array" ref="AF369">IF(SUMPRODUCT(--(NOT(ISERR(SEARCH({"Network","Firewall"},AC369)))))&gt;0,"1","0")</f>
        <v>0</v>
      </c>
      <c r="AG369" s="25">
        <f>IF(AF369="1",'TOP 10 TECHNIQUES'!C$16,0)</f>
        <v>0</v>
      </c>
      <c r="AH369" s="25" t="str" cm="1">
        <f t="array" ref="AH369">IF(SUMPRODUCT(--(NOT(ISERR(SEARCH({"File","Group","Logon","Schedule","User","Registry","Active","Application"},AC369)))))&gt;0,"1","0")</f>
        <v>0</v>
      </c>
      <c r="AI369" s="25">
        <f>IF(AH369="1",'TOP 10 TECHNIQUES'!C$17,0)</f>
        <v>0</v>
      </c>
      <c r="AJ369" s="25" t="str" cm="1">
        <f t="array" ref="AJ369">IF(SUMPRODUCT(--(NOT(ISERR(SEARCH({"Cloud","Cluster","Container","Image","Instance","Pod","Snapshot","Volume"},AC369)))))&gt;0,"1","0")</f>
        <v>0</v>
      </c>
      <c r="AK369" s="25">
        <f>IF(AJ369="1",'TOP 10 TECHNIQUES'!C$18,0)</f>
        <v>0</v>
      </c>
      <c r="AL369" s="25" t="str" cm="1">
        <f t="array" ref="AL369">IF(SUMPRODUCT(--(NOT(ISERR(SEARCH({"Drive","Firmware","Host","Kernel"},AC369)))))&gt;0,"1","0")</f>
        <v>0</v>
      </c>
      <c r="AM369" s="25">
        <f>IF(AL369="1",'TOP 10 TECHNIQUES'!C$19,0)</f>
        <v>0</v>
      </c>
      <c r="AN369" s="52">
        <v>1</v>
      </c>
      <c r="AO369" s="51">
        <v>1</v>
      </c>
      <c r="AP369" s="25">
        <f>parameters!$J$21*Table1[[#This Row],[TAT Utility]]+parameters!$J$22*Table1[[#This Row],[Count Utility]]</f>
        <v>5.6152380952380954E-2</v>
      </c>
      <c r="AQ369" s="25">
        <f>(Table1[[#This Row],[Total Top Att&amp;ck Score ]]-parameters!$D$19)/(parameters!$D$20-parameters!$D$19)</f>
        <v>7.6063492063492055E-2</v>
      </c>
      <c r="AR369" s="25">
        <f>IF(Table1[[#This Row],[TAT Utility (unclipped)]]&gt;1,1, IF(Table1[[#This Row],[TAT Utility (unclipped)]]&lt;0,0, Table1[[#This Row],[TAT Utility (unclipped)]]) )</f>
        <v>7.6063492063492055E-2</v>
      </c>
      <c r="AS369" s="25">
        <f>(Table1[[#This Row],[Ransomware (Total '# of ATT&amp;CK Observations)]]-parameters!$D$21)/(parameters!$D$22-parameters!$D$21)</f>
        <v>4.7619047619047616E-2</v>
      </c>
      <c r="AT369" s="25">
        <f>IF(Table1[[#This Row],[Count Utility (unclipped)]]&gt;1,1, IF(Table1[[#This Row],[Count Utility (unclipped)]]&lt;0,0, Table1[[#This Row],[Count Utility (unclipped)]]) )</f>
        <v>4.7619047619047616E-2</v>
      </c>
      <c r="AU3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0" spans="1:47" ht="48" x14ac:dyDescent="0.2">
      <c r="A370" s="25">
        <f>parameters!$J$21*Table1[[#This Row],[TAT Utility]]+parameters!$J$22*Table1[[#This Row],[Count Utility]]</f>
        <v>2.5333333333333333E-2</v>
      </c>
      <c r="B370" s="25">
        <f t="shared" si="5"/>
        <v>0.25333333333333335</v>
      </c>
      <c r="C370" s="25" t="s">
        <v>1464</v>
      </c>
      <c r="D370" s="25" t="s">
        <v>309</v>
      </c>
      <c r="E370" s="25" t="s">
        <v>1465</v>
      </c>
      <c r="F370" s="51">
        <v>1</v>
      </c>
      <c r="G370" s="51">
        <v>1</v>
      </c>
      <c r="H370" s="25">
        <f>parameters!$J$10*Table1[[#This Row],[Before Utility]]+parameters!$J$11*Table1[[#This Row],[After Utility]]</f>
        <v>0.1</v>
      </c>
      <c r="I370">
        <f>(Table1[[#This Row],[Num. TID Before]]-parameters!$D$8)/(parameters!$D$9-parameters!$D$8)</f>
        <v>0.1</v>
      </c>
      <c r="J370">
        <f>IF(Table1[[#This Row],[Before Utility (unclipped)]]&gt;1,1, IF(Table1[[#This Row],[Before Utility (unclipped)]]&lt;0,0, Table1[[#This Row],[Before Utility (unclipped)]]))</f>
        <v>0.1</v>
      </c>
      <c r="K370">
        <f>(Table1[[#This Row],[Num. TID After]]-parameters!$D$10)/(parameters!$D$11-parameters!$D$10)</f>
        <v>0.1</v>
      </c>
      <c r="L370">
        <f>IF(Table1[[#This Row],[After Utility (unclipped)]]&gt;1,1, IF(Table1[[#This Row],[After Utility (unclipped)]]&lt;0,0, Table1[[#This Row],[After Utility (unclipped)]]))</f>
        <v>0.1</v>
      </c>
      <c r="M370" s="25">
        <v>0</v>
      </c>
      <c r="N370" s="51">
        <v>3</v>
      </c>
      <c r="O370" s="51">
        <v>5</v>
      </c>
      <c r="P370" s="51">
        <v>0</v>
      </c>
      <c r="Q370" s="51">
        <v>11</v>
      </c>
      <c r="R370" s="51"/>
      <c r="S370" s="51">
        <v>0</v>
      </c>
      <c r="T370" s="51"/>
      <c r="U370" s="51">
        <v>0</v>
      </c>
      <c r="V370" s="25">
        <f>parameters!$J$4*Table1[[#This Row],[Mitigations Utility]] + parameters!$J$5*Table1[[#This Row],[Detections Utility]]</f>
        <v>9.0476190476190474E-2</v>
      </c>
      <c r="W370">
        <f>SUM(Table1[[#This Row],[Num. 800-53 (r5)]],Table1[[#This Row],[Num. CIS Controls]])</f>
        <v>0</v>
      </c>
      <c r="X370">
        <f>(Table1[[#This Row],[Total Mitigations]]-parameters!$D$2)/(parameters!$D$3-parameters!$D$2)</f>
        <v>0</v>
      </c>
      <c r="Y370">
        <f>IF(Table1[[#This Row],[Mitigations Utility (unclipped)]]&gt;1,1, IF(Table1[[#This Row],[Mitigations Utility (unclipped)]]&lt;0,0, Table1[[#This Row],[Mitigations Utility (unclipped)]]) )</f>
        <v>0</v>
      </c>
      <c r="Z370">
        <f>SUM(Table1[[#This Row],[Num. CAR]:[Num. Splunk]])</f>
        <v>19</v>
      </c>
      <c r="AA370">
        <f>(Table1[[#This Row],[Total Detections]]-parameters!$D$4)/(parameters!$D$5-parameters!$D$4)</f>
        <v>0.19</v>
      </c>
      <c r="AB370">
        <f>IF(Table1[[#This Row],[Detections Utility (unclipped)]]&gt;1,1, IF(Table1[[#This Row],[Detections Utility (unclipped)]]&lt;0,0, Table1[[#This Row],[Detections Utility (unclipped)]]) )</f>
        <v>0.19</v>
      </c>
      <c r="AC370" s="29" t="s">
        <v>1466</v>
      </c>
      <c r="AD370" s="25" t="str" cm="1">
        <f t="array" ref="AD370">IF(SUMPRODUCT(--(NOT(ISERR(SEARCH({"Process","Command","Script","WMI","Module","Pipe","Service"},AC370)))))&gt;0,"1","0")</f>
        <v>1</v>
      </c>
      <c r="AE370" s="25">
        <f>IF(AD370="1",'TOP 10 TECHNIQUES'!C$15,0)</f>
        <v>0.19800000000000001</v>
      </c>
      <c r="AF370" s="25" t="str" cm="1">
        <f t="array" ref="AF370">IF(SUMPRODUCT(--(NOT(ISERR(SEARCH({"Network","Firewall"},AC370)))))&gt;0,"1","0")</f>
        <v>1</v>
      </c>
      <c r="AG370" s="25">
        <f>IF(AF370="1",'TOP 10 TECHNIQUES'!C$16,0)</f>
        <v>0</v>
      </c>
      <c r="AH370" s="25" t="str" cm="1">
        <f t="array" ref="AH370">IF(SUMPRODUCT(--(NOT(ISERR(SEARCH({"File","Group","Logon","Schedule","User","Registry","Active","Application"},AC370)))))&gt;0,"1","0")</f>
        <v>1</v>
      </c>
      <c r="AI370" s="25">
        <f>IF(AH370="1",'TOP 10 TECHNIQUES'!C$17,0)</f>
        <v>0.13200000000000001</v>
      </c>
      <c r="AJ370" s="25" t="str" cm="1">
        <f t="array" ref="AJ370">IF(SUMPRODUCT(--(NOT(ISERR(SEARCH({"Cloud","Cluster","Container","Image","Instance","Pod","Snapshot","Volume"},AC370)))))&gt;0,"1","0")</f>
        <v>0</v>
      </c>
      <c r="AK370" s="25">
        <f>IF(AJ370="1",'TOP 10 TECHNIQUES'!C$18,0)</f>
        <v>0</v>
      </c>
      <c r="AL370" s="25" t="str" cm="1">
        <f t="array" ref="AL370">IF(SUMPRODUCT(--(NOT(ISERR(SEARCH({"Drive","Firmware","Host","Kernel"},AC370)))))&gt;0,"1","0")</f>
        <v>0</v>
      </c>
      <c r="AM370" s="25">
        <f>IF(AL370="1",'TOP 10 TECHNIQUES'!C$19,0)</f>
        <v>0</v>
      </c>
      <c r="AN370" s="60">
        <v>0</v>
      </c>
      <c r="AO370" s="51">
        <v>0</v>
      </c>
      <c r="AP370" s="25">
        <f>parameters!$J$21*Table1[[#This Row],[TAT Utility]]+parameters!$J$22*Table1[[#This Row],[Count Utility]]</f>
        <v>2.5333333333333333E-2</v>
      </c>
      <c r="AQ370" s="25">
        <f>(Table1[[#This Row],[Total Top Att&amp;ck Score ]]-parameters!$D$19)/(parameters!$D$20-parameters!$D$19)</f>
        <v>8.4444444444444447E-2</v>
      </c>
      <c r="AR370" s="25">
        <f>IF(Table1[[#This Row],[TAT Utility (unclipped)]]&gt;1,1, IF(Table1[[#This Row],[TAT Utility (unclipped)]]&lt;0,0, Table1[[#This Row],[TAT Utility (unclipped)]]) )</f>
        <v>8.4444444444444447E-2</v>
      </c>
      <c r="AS370" s="25">
        <f>(Table1[[#This Row],[Ransomware (Total '# of ATT&amp;CK Observations)]]-parameters!$D$21)/(parameters!$D$22-parameters!$D$21)</f>
        <v>0</v>
      </c>
      <c r="AT370" s="25">
        <f>IF(Table1[[#This Row],[Count Utility (unclipped)]]&gt;1,1, IF(Table1[[#This Row],[Count Utility (unclipped)]]&lt;0,0, Table1[[#This Row],[Count Utility (unclipped)]]) )</f>
        <v>0</v>
      </c>
      <c r="AU3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1" spans="1:47" x14ac:dyDescent="0.2">
      <c r="A371" s="25">
        <f>parameters!$J$21*Table1[[#This Row],[TAT Utility]]+parameters!$J$22*Table1[[#This Row],[Count Utility]]</f>
        <v>2.1561904761904765E-2</v>
      </c>
      <c r="B371" s="25">
        <f t="shared" si="5"/>
        <v>0.21561904761904763</v>
      </c>
      <c r="C371" s="25" t="s">
        <v>1467</v>
      </c>
      <c r="D371" s="25" t="s">
        <v>114</v>
      </c>
      <c r="E371" s="25" t="s">
        <v>1468</v>
      </c>
      <c r="F371" s="51">
        <v>1</v>
      </c>
      <c r="G371" s="51">
        <v>1</v>
      </c>
      <c r="H371" s="25">
        <f>parameters!$J$10*Table1[[#This Row],[Before Utility]]+parameters!$J$11*Table1[[#This Row],[After Utility]]</f>
        <v>0.1</v>
      </c>
      <c r="I371">
        <f>(Table1[[#This Row],[Num. TID Before]]-parameters!$D$8)/(parameters!$D$9-parameters!$D$8)</f>
        <v>0.1</v>
      </c>
      <c r="J371">
        <f>IF(Table1[[#This Row],[Before Utility (unclipped)]]&gt;1,1, IF(Table1[[#This Row],[Before Utility (unclipped)]]&lt;0,0, Table1[[#This Row],[Before Utility (unclipped)]]))</f>
        <v>0.1</v>
      </c>
      <c r="K371">
        <f>(Table1[[#This Row],[Num. TID After]]-parameters!$D$10)/(parameters!$D$11-parameters!$D$10)</f>
        <v>0.1</v>
      </c>
      <c r="L371">
        <f>IF(Table1[[#This Row],[After Utility (unclipped)]]&gt;1,1, IF(Table1[[#This Row],[After Utility (unclipped)]]&lt;0,0, Table1[[#This Row],[After Utility (unclipped)]]))</f>
        <v>0.1</v>
      </c>
      <c r="M371" s="25">
        <v>0</v>
      </c>
      <c r="N371" s="51">
        <v>0</v>
      </c>
      <c r="O371" s="51">
        <v>1</v>
      </c>
      <c r="P371" s="51">
        <v>0</v>
      </c>
      <c r="Q371" s="51">
        <v>0</v>
      </c>
      <c r="R371" s="52" t="s">
        <v>1275</v>
      </c>
      <c r="S371" s="51">
        <v>3</v>
      </c>
      <c r="T371" s="51" t="s">
        <v>1276</v>
      </c>
      <c r="U371" s="51">
        <v>6</v>
      </c>
      <c r="V371" s="25">
        <f>parameters!$J$4*Table1[[#This Row],[Mitigations Utility]] + parameters!$J$5*Table1[[#This Row],[Detections Utility]]</f>
        <v>9.0476190476190474E-2</v>
      </c>
      <c r="W371">
        <f>SUM(Table1[[#This Row],[Num. 800-53 (r5)]],Table1[[#This Row],[Num. CIS Controls]])</f>
        <v>9</v>
      </c>
      <c r="X371">
        <f>(Table1[[#This Row],[Total Mitigations]]-parameters!$D$2)/(parameters!$D$3-parameters!$D$2)</f>
        <v>0.16363636363636364</v>
      </c>
      <c r="Y371">
        <f>IF(Table1[[#This Row],[Mitigations Utility (unclipped)]]&gt;1,1, IF(Table1[[#This Row],[Mitigations Utility (unclipped)]]&lt;0,0, Table1[[#This Row],[Mitigations Utility (unclipped)]]) )</f>
        <v>0.16363636363636364</v>
      </c>
      <c r="Z371">
        <f>SUM(Table1[[#This Row],[Num. CAR]:[Num. Splunk]])</f>
        <v>1</v>
      </c>
      <c r="AA371">
        <f>(Table1[[#This Row],[Total Detections]]-parameters!$D$4)/(parameters!$D$5-parameters!$D$4)</f>
        <v>0.01</v>
      </c>
      <c r="AB371">
        <f>IF(Table1[[#This Row],[Detections Utility (unclipped)]]&gt;1,1, IF(Table1[[#This Row],[Detections Utility (unclipped)]]&lt;0,0, Table1[[#This Row],[Detections Utility (unclipped)]]) )</f>
        <v>0.01</v>
      </c>
      <c r="AC371" s="29" t="s">
        <v>1469</v>
      </c>
      <c r="AD371" s="25" t="str" cm="1">
        <f t="array" ref="AD371">IF(SUMPRODUCT(--(NOT(ISERR(SEARCH({"Process","Command","Script","WMI","Module","Pipe","Service"},AC371)))))&gt;0,"1","0")</f>
        <v>0</v>
      </c>
      <c r="AE371" s="25">
        <f>IF(AD371="1",'TOP 10 TECHNIQUES'!C$15,0)</f>
        <v>0</v>
      </c>
      <c r="AF371" s="25" t="str" cm="1">
        <f t="array" ref="AF371">IF(SUMPRODUCT(--(NOT(ISERR(SEARCH({"Network","Firewall"},AC371)))))&gt;0,"1","0")</f>
        <v>0</v>
      </c>
      <c r="AG371" s="25">
        <f>IF(AF371="1",'TOP 10 TECHNIQUES'!C$16,0)</f>
        <v>0</v>
      </c>
      <c r="AH371" s="25" t="str" cm="1">
        <f t="array" ref="AH371">IF(SUMPRODUCT(--(NOT(ISERR(SEARCH({"File","Group","Logon","Schedule","User","Registry","Active","Application"},AC371)))))&gt;0,"1","0")</f>
        <v>1</v>
      </c>
      <c r="AI371" s="25">
        <f>IF(AH371="1",'TOP 10 TECHNIQUES'!C$17,0)</f>
        <v>0.13200000000000001</v>
      </c>
      <c r="AJ371" s="25" t="str" cm="1">
        <f t="array" ref="AJ371">IF(SUMPRODUCT(--(NOT(ISERR(SEARCH({"Cloud","Cluster","Container","Image","Instance","Pod","Snapshot","Volume"},AC371)))))&gt;0,"1","0")</f>
        <v>0</v>
      </c>
      <c r="AK371" s="25">
        <f>IF(AJ371="1",'TOP 10 TECHNIQUES'!C$18,0)</f>
        <v>0</v>
      </c>
      <c r="AL371" s="25" t="str" cm="1">
        <f t="array" ref="AL371">IF(SUMPRODUCT(--(NOT(ISERR(SEARCH({"Drive","Firmware","Host","Kernel"},AC371)))))&gt;0,"1","0")</f>
        <v>0</v>
      </c>
      <c r="AM371" s="25">
        <f>IF(AL371="1",'TOP 10 TECHNIQUES'!C$19,0)</f>
        <v>0</v>
      </c>
      <c r="AN371" s="59">
        <v>0</v>
      </c>
      <c r="AO371" s="51">
        <v>0</v>
      </c>
      <c r="AP371" s="25">
        <f>parameters!$J$21*Table1[[#This Row],[TAT Utility]]+parameters!$J$22*Table1[[#This Row],[Count Utility]]</f>
        <v>2.1561904761904765E-2</v>
      </c>
      <c r="AQ371" s="25">
        <f>(Table1[[#This Row],[Total Top Att&amp;ck Score ]]-parameters!$D$19)/(parameters!$D$20-parameters!$D$19)</f>
        <v>7.187301587301588E-2</v>
      </c>
      <c r="AR371" s="25">
        <f>IF(Table1[[#This Row],[TAT Utility (unclipped)]]&gt;1,1, IF(Table1[[#This Row],[TAT Utility (unclipped)]]&lt;0,0, Table1[[#This Row],[TAT Utility (unclipped)]]) )</f>
        <v>7.187301587301588E-2</v>
      </c>
      <c r="AS371" s="25">
        <f>(Table1[[#This Row],[Ransomware (Total '# of ATT&amp;CK Observations)]]-parameters!$D$21)/(parameters!$D$22-parameters!$D$21)</f>
        <v>0</v>
      </c>
      <c r="AT371" s="25">
        <f>IF(Table1[[#This Row],[Count Utility (unclipped)]]&gt;1,1, IF(Table1[[#This Row],[Count Utility (unclipped)]]&lt;0,0, Table1[[#This Row],[Count Utility (unclipped)]]) )</f>
        <v>0</v>
      </c>
      <c r="AU3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2" spans="1:47" ht="32" x14ac:dyDescent="0.2">
      <c r="A372" s="25">
        <f>parameters!$J$21*Table1[[#This Row],[TAT Utility]]+parameters!$J$22*Table1[[#This Row],[Count Utility]]</f>
        <v>1.9047619047619046E-2</v>
      </c>
      <c r="B372" s="25">
        <f t="shared" si="5"/>
        <v>0.19047619047619047</v>
      </c>
      <c r="C372" s="25" t="s">
        <v>1470</v>
      </c>
      <c r="D372" s="25" t="s">
        <v>1471</v>
      </c>
      <c r="E372" s="25" t="s">
        <v>89</v>
      </c>
      <c r="F372" s="51">
        <v>1</v>
      </c>
      <c r="G372" s="51">
        <v>1</v>
      </c>
      <c r="H372" s="25">
        <f>parameters!$J$10*Table1[[#This Row],[Before Utility]]+parameters!$J$11*Table1[[#This Row],[After Utility]]</f>
        <v>0.1</v>
      </c>
      <c r="I372">
        <f>(Table1[[#This Row],[Num. TID Before]]-parameters!$D$8)/(parameters!$D$9-parameters!$D$8)</f>
        <v>0.1</v>
      </c>
      <c r="J372">
        <f>IF(Table1[[#This Row],[Before Utility (unclipped)]]&gt;1,1, IF(Table1[[#This Row],[Before Utility (unclipped)]]&lt;0,0, Table1[[#This Row],[Before Utility (unclipped)]]))</f>
        <v>0.1</v>
      </c>
      <c r="K372">
        <f>(Table1[[#This Row],[Num. TID After]]-parameters!$D$10)/(parameters!$D$11-parameters!$D$10)</f>
        <v>0.1</v>
      </c>
      <c r="L372">
        <f>IF(Table1[[#This Row],[After Utility (unclipped)]]&gt;1,1, IF(Table1[[#This Row],[After Utility (unclipped)]]&lt;0,0, Table1[[#This Row],[After Utility (unclipped)]]))</f>
        <v>0.1</v>
      </c>
      <c r="M372" s="25">
        <v>0</v>
      </c>
      <c r="N372" s="51">
        <v>1</v>
      </c>
      <c r="O372" s="51">
        <v>0</v>
      </c>
      <c r="P372" s="51">
        <v>0</v>
      </c>
      <c r="Q372" s="51">
        <v>0</v>
      </c>
      <c r="R372" s="53" t="s">
        <v>156</v>
      </c>
      <c r="S372" s="51">
        <v>2</v>
      </c>
      <c r="T372" s="51" t="s">
        <v>303</v>
      </c>
      <c r="U372" s="51">
        <v>7</v>
      </c>
      <c r="V372" s="25">
        <f>parameters!$J$4*Table1[[#This Row],[Mitigations Utility]] + parameters!$J$5*Table1[[#This Row],[Detections Utility]]</f>
        <v>9.0476190476190474E-2</v>
      </c>
      <c r="W372">
        <f>SUM(Table1[[#This Row],[Num. 800-53 (r5)]],Table1[[#This Row],[Num. CIS Controls]])</f>
        <v>9</v>
      </c>
      <c r="X372">
        <f>(Table1[[#This Row],[Total Mitigations]]-parameters!$D$2)/(parameters!$D$3-parameters!$D$2)</f>
        <v>0.16363636363636364</v>
      </c>
      <c r="Y372">
        <f>IF(Table1[[#This Row],[Mitigations Utility (unclipped)]]&gt;1,1, IF(Table1[[#This Row],[Mitigations Utility (unclipped)]]&lt;0,0, Table1[[#This Row],[Mitigations Utility (unclipped)]]) )</f>
        <v>0.16363636363636364</v>
      </c>
      <c r="Z372">
        <f>SUM(Table1[[#This Row],[Num. CAR]:[Num. Splunk]])</f>
        <v>1</v>
      </c>
      <c r="AA372">
        <f>(Table1[[#This Row],[Total Detections]]-parameters!$D$4)/(parameters!$D$5-parameters!$D$4)</f>
        <v>0.01</v>
      </c>
      <c r="AB372">
        <f>IF(Table1[[#This Row],[Detections Utility (unclipped)]]&gt;1,1, IF(Table1[[#This Row],[Detections Utility (unclipped)]]&lt;0,0, Table1[[#This Row],[Detections Utility (unclipped)]]) )</f>
        <v>0.01</v>
      </c>
      <c r="AC372" s="29" t="s">
        <v>467</v>
      </c>
      <c r="AD372" s="25" t="str" cm="1">
        <f t="array" ref="AD372">IF(SUMPRODUCT(--(NOT(ISERR(SEARCH({"Process","Command","Script","WMI","Module","Pipe","Service"},AC372)))))&gt;0,"1","0")</f>
        <v>0</v>
      </c>
      <c r="AE372" s="25">
        <f>IF(AD372="1",'TOP 10 TECHNIQUES'!C$15,0)</f>
        <v>0</v>
      </c>
      <c r="AF372" s="25" t="str" cm="1">
        <f t="array" ref="AF372">IF(SUMPRODUCT(--(NOT(ISERR(SEARCH({"Network","Firewall"},AC372)))))&gt;0,"1","0")</f>
        <v>1</v>
      </c>
      <c r="AG372" s="25">
        <f>IF(AF372="1",'TOP 10 TECHNIQUES'!C$16,0)</f>
        <v>0</v>
      </c>
      <c r="AH372" s="25" t="str" cm="1">
        <f t="array" ref="AH372">IF(SUMPRODUCT(--(NOT(ISERR(SEARCH({"File","Group","Logon","Schedule","User","Registry","Active","Application"},AC372)))))&gt;0,"1","0")</f>
        <v>0</v>
      </c>
      <c r="AI372" s="25">
        <f>IF(AH372="1",'TOP 10 TECHNIQUES'!C$17,0)</f>
        <v>0</v>
      </c>
      <c r="AJ372" s="25" t="str" cm="1">
        <f t="array" ref="AJ372">IF(SUMPRODUCT(--(NOT(ISERR(SEARCH({"Cloud","Cluster","Container","Image","Instance","Pod","Snapshot","Volume"},AC372)))))&gt;0,"1","0")</f>
        <v>0</v>
      </c>
      <c r="AK372" s="25">
        <f>IF(AJ372="1",'TOP 10 TECHNIQUES'!C$18,0)</f>
        <v>0</v>
      </c>
      <c r="AL372" s="25" t="str" cm="1">
        <f t="array" ref="AL372">IF(SUMPRODUCT(--(NOT(ISERR(SEARCH({"Drive","Firmware","Host","Kernel"},AC372)))))&gt;0,"1","0")</f>
        <v>0</v>
      </c>
      <c r="AM372" s="25">
        <f>IF(AL372="1",'TOP 10 TECHNIQUES'!C$19,0)</f>
        <v>0</v>
      </c>
      <c r="AN372" s="58">
        <v>0</v>
      </c>
      <c r="AO372" s="51">
        <v>0</v>
      </c>
      <c r="AP372" s="25">
        <f>parameters!$J$21*Table1[[#This Row],[TAT Utility]]+parameters!$J$22*Table1[[#This Row],[Count Utility]]</f>
        <v>1.9047619047619046E-2</v>
      </c>
      <c r="AQ372" s="25">
        <f>(Table1[[#This Row],[Total Top Att&amp;ck Score ]]-parameters!$D$19)/(parameters!$D$20-parameters!$D$19)</f>
        <v>6.3492063492063489E-2</v>
      </c>
      <c r="AR372" s="25">
        <f>IF(Table1[[#This Row],[TAT Utility (unclipped)]]&gt;1,1, IF(Table1[[#This Row],[TAT Utility (unclipped)]]&lt;0,0, Table1[[#This Row],[TAT Utility (unclipped)]]) )</f>
        <v>6.3492063492063489E-2</v>
      </c>
      <c r="AS372" s="25">
        <f>(Table1[[#This Row],[Ransomware (Total '# of ATT&amp;CK Observations)]]-parameters!$D$21)/(parameters!$D$22-parameters!$D$21)</f>
        <v>0</v>
      </c>
      <c r="AT372" s="25">
        <f>IF(Table1[[#This Row],[Count Utility (unclipped)]]&gt;1,1, IF(Table1[[#This Row],[Count Utility (unclipped)]]&lt;0,0, Table1[[#This Row],[Count Utility (unclipped)]]) )</f>
        <v>0</v>
      </c>
      <c r="AU3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3" spans="1:47" x14ac:dyDescent="0.2">
      <c r="A373" s="25">
        <f>parameters!$J$21*Table1[[#This Row],[TAT Utility]]+parameters!$J$22*Table1[[#This Row],[Count Utility]]</f>
        <v>2.2819047619047617E-2</v>
      </c>
      <c r="B373" s="25">
        <f t="shared" si="5"/>
        <v>0.22819047619047617</v>
      </c>
      <c r="C373" s="25" t="s">
        <v>1472</v>
      </c>
      <c r="D373" s="25" t="s">
        <v>114</v>
      </c>
      <c r="E373" s="25" t="s">
        <v>1473</v>
      </c>
      <c r="F373" s="51">
        <v>1</v>
      </c>
      <c r="G373" s="51">
        <v>1</v>
      </c>
      <c r="H373" s="25">
        <f>parameters!$J$10*Table1[[#This Row],[Before Utility]]+parameters!$J$11*Table1[[#This Row],[After Utility]]</f>
        <v>0.1</v>
      </c>
      <c r="I373">
        <f>(Table1[[#This Row],[Num. TID Before]]-parameters!$D$8)/(parameters!$D$9-parameters!$D$8)</f>
        <v>0.1</v>
      </c>
      <c r="J373">
        <f>IF(Table1[[#This Row],[Before Utility (unclipped)]]&gt;1,1, IF(Table1[[#This Row],[Before Utility (unclipped)]]&lt;0,0, Table1[[#This Row],[Before Utility (unclipped)]]))</f>
        <v>0.1</v>
      </c>
      <c r="K373">
        <f>(Table1[[#This Row],[Num. TID After]]-parameters!$D$10)/(parameters!$D$11-parameters!$D$10)</f>
        <v>0.1</v>
      </c>
      <c r="L373">
        <f>IF(Table1[[#This Row],[After Utility (unclipped)]]&gt;1,1, IF(Table1[[#This Row],[After Utility (unclipped)]]&lt;0,0, Table1[[#This Row],[After Utility (unclipped)]]))</f>
        <v>0.1</v>
      </c>
      <c r="M373" s="25">
        <v>0</v>
      </c>
      <c r="N373" s="51">
        <v>0</v>
      </c>
      <c r="O373" s="51">
        <v>1</v>
      </c>
      <c r="P373" s="51">
        <v>0</v>
      </c>
      <c r="Q373" s="51">
        <v>0</v>
      </c>
      <c r="R373" s="52" t="s">
        <v>1275</v>
      </c>
      <c r="S373" s="51">
        <v>3</v>
      </c>
      <c r="T373" s="51" t="s">
        <v>1276</v>
      </c>
      <c r="U373" s="51">
        <v>6</v>
      </c>
      <c r="V373" s="25">
        <f>parameters!$J$4*Table1[[#This Row],[Mitigations Utility]] + parameters!$J$5*Table1[[#This Row],[Detections Utility]]</f>
        <v>9.0476190476190474E-2</v>
      </c>
      <c r="W373">
        <f>SUM(Table1[[#This Row],[Num. 800-53 (r5)]],Table1[[#This Row],[Num. CIS Controls]])</f>
        <v>9</v>
      </c>
      <c r="X373">
        <f>(Table1[[#This Row],[Total Mitigations]]-parameters!$D$2)/(parameters!$D$3-parameters!$D$2)</f>
        <v>0.16363636363636364</v>
      </c>
      <c r="Y373">
        <f>IF(Table1[[#This Row],[Mitigations Utility (unclipped)]]&gt;1,1, IF(Table1[[#This Row],[Mitigations Utility (unclipped)]]&lt;0,0, Table1[[#This Row],[Mitigations Utility (unclipped)]]) )</f>
        <v>0.16363636363636364</v>
      </c>
      <c r="Z373">
        <f>SUM(Table1[[#This Row],[Num. CAR]:[Num. Splunk]])</f>
        <v>1</v>
      </c>
      <c r="AA373">
        <f>(Table1[[#This Row],[Total Detections]]-parameters!$D$4)/(parameters!$D$5-parameters!$D$4)</f>
        <v>0.01</v>
      </c>
      <c r="AB373">
        <f>IF(Table1[[#This Row],[Detections Utility (unclipped)]]&gt;1,1, IF(Table1[[#This Row],[Detections Utility (unclipped)]]&lt;0,0, Table1[[#This Row],[Detections Utility (unclipped)]]) )</f>
        <v>0.01</v>
      </c>
      <c r="AC373" s="29" t="s">
        <v>1474</v>
      </c>
      <c r="AD373" s="25" t="str" cm="1">
        <f t="array" ref="AD373">IF(SUMPRODUCT(--(NOT(ISERR(SEARCH({"Process","Command","Script","WMI","Module","Pipe","Service"},AC373)))))&gt;0,"1","0")</f>
        <v>1</v>
      </c>
      <c r="AE373" s="25">
        <f>IF(AD373="1",'TOP 10 TECHNIQUES'!C$15,0)</f>
        <v>0.19800000000000001</v>
      </c>
      <c r="AF373" s="25" t="str" cm="1">
        <f t="array" ref="AF373">IF(SUMPRODUCT(--(NOT(ISERR(SEARCH({"Network","Firewall"},AC373)))))&gt;0,"1","0")</f>
        <v>0</v>
      </c>
      <c r="AG373" s="25">
        <f>IF(AF373="1",'TOP 10 TECHNIQUES'!C$16,0)</f>
        <v>0</v>
      </c>
      <c r="AH373" s="25" t="str" cm="1">
        <f t="array" ref="AH373">IF(SUMPRODUCT(--(NOT(ISERR(SEARCH({"File","Group","Logon","Schedule","User","Registry","Active","Application"},AC373)))))&gt;0,"1","0")</f>
        <v>0</v>
      </c>
      <c r="AI373" s="25">
        <f>IF(AH373="1",'TOP 10 TECHNIQUES'!C$17,0)</f>
        <v>0</v>
      </c>
      <c r="AJ373" s="25" t="str" cm="1">
        <f t="array" ref="AJ373">IF(SUMPRODUCT(--(NOT(ISERR(SEARCH({"Cloud","Cluster","Container","Image","Instance","Pod","Snapshot","Volume"},AC373)))))&gt;0,"1","0")</f>
        <v>0</v>
      </c>
      <c r="AK373" s="25">
        <f>IF(AJ373="1",'TOP 10 TECHNIQUES'!C$18,0)</f>
        <v>0</v>
      </c>
      <c r="AL373" s="25" t="str" cm="1">
        <f t="array" ref="AL373">IF(SUMPRODUCT(--(NOT(ISERR(SEARCH({"Drive","Firmware","Host","Kernel"},AC373)))))&gt;0,"1","0")</f>
        <v>0</v>
      </c>
      <c r="AM373" s="25">
        <f>IF(AL373="1",'TOP 10 TECHNIQUES'!C$19,0)</f>
        <v>0</v>
      </c>
      <c r="AN373" s="58">
        <v>0</v>
      </c>
      <c r="AO373" s="51">
        <v>0</v>
      </c>
      <c r="AP373" s="25">
        <f>parameters!$J$21*Table1[[#This Row],[TAT Utility]]+parameters!$J$22*Table1[[#This Row],[Count Utility]]</f>
        <v>2.2819047619047617E-2</v>
      </c>
      <c r="AQ373" s="25">
        <f>(Table1[[#This Row],[Total Top Att&amp;ck Score ]]-parameters!$D$19)/(parameters!$D$20-parameters!$D$19)</f>
        <v>7.6063492063492055E-2</v>
      </c>
      <c r="AR373" s="25">
        <f>IF(Table1[[#This Row],[TAT Utility (unclipped)]]&gt;1,1, IF(Table1[[#This Row],[TAT Utility (unclipped)]]&lt;0,0, Table1[[#This Row],[TAT Utility (unclipped)]]) )</f>
        <v>7.6063492063492055E-2</v>
      </c>
      <c r="AS373" s="25">
        <f>(Table1[[#This Row],[Ransomware (Total '# of ATT&amp;CK Observations)]]-parameters!$D$21)/(parameters!$D$22-parameters!$D$21)</f>
        <v>0</v>
      </c>
      <c r="AT373" s="25">
        <f>IF(Table1[[#This Row],[Count Utility (unclipped)]]&gt;1,1, IF(Table1[[#This Row],[Count Utility (unclipped)]]&lt;0,0, Table1[[#This Row],[Count Utility (unclipped)]]) )</f>
        <v>0</v>
      </c>
      <c r="AU3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4" spans="1:47" x14ac:dyDescent="0.2">
      <c r="A374" s="25">
        <f>parameters!$J$21*Table1[[#This Row],[TAT Utility]]+parameters!$J$22*Table1[[#This Row],[Count Utility]]</f>
        <v>8.5238095238095238E-2</v>
      </c>
      <c r="B374" s="25">
        <f t="shared" si="5"/>
        <v>0.18571428571428572</v>
      </c>
      <c r="C374" s="25" t="s">
        <v>1475</v>
      </c>
      <c r="D374" s="25" t="s">
        <v>1016</v>
      </c>
      <c r="E374" s="25" t="s">
        <v>1476</v>
      </c>
      <c r="F374" s="51">
        <v>1</v>
      </c>
      <c r="G374" s="51">
        <v>1</v>
      </c>
      <c r="H374" s="25">
        <f>parameters!$J$10*Table1[[#This Row],[Before Utility]]+parameters!$J$11*Table1[[#This Row],[After Utility]]</f>
        <v>0.1</v>
      </c>
      <c r="I374">
        <f>(Table1[[#This Row],[Num. TID Before]]-parameters!$D$8)/(parameters!$D$9-parameters!$D$8)</f>
        <v>0.1</v>
      </c>
      <c r="J374">
        <f>IF(Table1[[#This Row],[Before Utility (unclipped)]]&gt;1,1, IF(Table1[[#This Row],[Before Utility (unclipped)]]&lt;0,0, Table1[[#This Row],[Before Utility (unclipped)]]))</f>
        <v>0.1</v>
      </c>
      <c r="K374">
        <f>(Table1[[#This Row],[Num. TID After]]-parameters!$D$10)/(parameters!$D$11-parameters!$D$10)</f>
        <v>0.1</v>
      </c>
      <c r="L374">
        <f>IF(Table1[[#This Row],[After Utility (unclipped)]]&gt;1,1, IF(Table1[[#This Row],[After Utility (unclipped)]]&lt;0,0, Table1[[#This Row],[After Utility (unclipped)]]))</f>
        <v>0.1</v>
      </c>
      <c r="M374" s="25">
        <v>0</v>
      </c>
      <c r="N374" s="51">
        <v>0</v>
      </c>
      <c r="O374" s="51">
        <v>5</v>
      </c>
      <c r="P374" s="51">
        <v>0</v>
      </c>
      <c r="Q374" s="51">
        <v>1</v>
      </c>
      <c r="R374" s="52" t="s">
        <v>1017</v>
      </c>
      <c r="S374" s="51">
        <v>3</v>
      </c>
      <c r="T374" s="52" t="s">
        <v>1477</v>
      </c>
      <c r="U374" s="51">
        <v>3</v>
      </c>
      <c r="V374" s="25">
        <f>parameters!$J$4*Table1[[#This Row],[Mitigations Utility]] + parameters!$J$5*Table1[[#This Row],[Detections Utility]]</f>
        <v>8.5714285714285715E-2</v>
      </c>
      <c r="W374">
        <f>SUM(Table1[[#This Row],[Num. 800-53 (r5)]],Table1[[#This Row],[Num. CIS Controls]])</f>
        <v>6</v>
      </c>
      <c r="X374">
        <f>(Table1[[#This Row],[Total Mitigations]]-parameters!$D$2)/(parameters!$D$3-parameters!$D$2)</f>
        <v>0.10909090909090909</v>
      </c>
      <c r="Y374">
        <f>IF(Table1[[#This Row],[Mitigations Utility (unclipped)]]&gt;1,1, IF(Table1[[#This Row],[Mitigations Utility (unclipped)]]&lt;0,0, Table1[[#This Row],[Mitigations Utility (unclipped)]]) )</f>
        <v>0.10909090909090909</v>
      </c>
      <c r="Z374">
        <f>SUM(Table1[[#This Row],[Num. CAR]:[Num. Splunk]])</f>
        <v>6</v>
      </c>
      <c r="AA374">
        <f>(Table1[[#This Row],[Total Detections]]-parameters!$D$4)/(parameters!$D$5-parameters!$D$4)</f>
        <v>0.06</v>
      </c>
      <c r="AB374">
        <f>IF(Table1[[#This Row],[Detections Utility (unclipped)]]&gt;1,1, IF(Table1[[#This Row],[Detections Utility (unclipped)]]&lt;0,0, Table1[[#This Row],[Detections Utility (unclipped)]]) )</f>
        <v>0.06</v>
      </c>
      <c r="AC374" s="29" t="s">
        <v>341</v>
      </c>
      <c r="AD374" s="25" t="str" cm="1">
        <f t="array" ref="AD374">IF(SUMPRODUCT(--(NOT(ISERR(SEARCH({"Process","Command","Script","WMI","Module","Pipe","Service"},AC374)))))&gt;0,"1","0")</f>
        <v>0</v>
      </c>
      <c r="AE374" s="25">
        <f>IF(AD374="1",'TOP 10 TECHNIQUES'!C$15,0)</f>
        <v>0</v>
      </c>
      <c r="AF374" s="25" t="str" cm="1">
        <f t="array" ref="AF374">IF(SUMPRODUCT(--(NOT(ISERR(SEARCH({"Network","Firewall"},AC374)))))&gt;0,"1","0")</f>
        <v>1</v>
      </c>
      <c r="AG374" s="25">
        <f>IF(AF374="1",'TOP 10 TECHNIQUES'!C$16,0)</f>
        <v>0</v>
      </c>
      <c r="AH374" s="25" t="str" cm="1">
        <f t="array" ref="AH374">IF(SUMPRODUCT(--(NOT(ISERR(SEARCH({"File","Group","Logon","Schedule","User","Registry","Active","Application"},AC374)))))&gt;0,"1","0")</f>
        <v>0</v>
      </c>
      <c r="AI374" s="25">
        <f>IF(AH374="1",'TOP 10 TECHNIQUES'!C$17,0)</f>
        <v>0</v>
      </c>
      <c r="AJ374" s="25" t="str" cm="1">
        <f t="array" ref="AJ374">IF(SUMPRODUCT(--(NOT(ISERR(SEARCH({"Cloud","Cluster","Container","Image","Instance","Pod","Snapshot","Volume"},AC374)))))&gt;0,"1","0")</f>
        <v>0</v>
      </c>
      <c r="AK374" s="25">
        <f>IF(AJ374="1",'TOP 10 TECHNIQUES'!C$18,0)</f>
        <v>0</v>
      </c>
      <c r="AL374" s="25" t="str" cm="1">
        <f t="array" ref="AL374">IF(SUMPRODUCT(--(NOT(ISERR(SEARCH({"Drive","Firmware","Host","Kernel"},AC374)))))&gt;0,"1","0")</f>
        <v>0</v>
      </c>
      <c r="AM374" s="25">
        <f>IF(AL374="1",'TOP 10 TECHNIQUES'!C$19,0)</f>
        <v>0</v>
      </c>
      <c r="AN374" s="52">
        <v>2</v>
      </c>
      <c r="AO374" s="51">
        <v>1</v>
      </c>
      <c r="AP374" s="25">
        <f>parameters!$J$21*Table1[[#This Row],[TAT Utility]]+parameters!$J$22*Table1[[#This Row],[Count Utility]]</f>
        <v>8.5238095238095238E-2</v>
      </c>
      <c r="AQ374" s="25">
        <f>(Table1[[#This Row],[Total Top Att&amp;ck Score ]]-parameters!$D$19)/(parameters!$D$20-parameters!$D$19)</f>
        <v>6.1904761904761907E-2</v>
      </c>
      <c r="AR374" s="25">
        <f>IF(Table1[[#This Row],[TAT Utility (unclipped)]]&gt;1,1, IF(Table1[[#This Row],[TAT Utility (unclipped)]]&lt;0,0, Table1[[#This Row],[TAT Utility (unclipped)]]) )</f>
        <v>6.1904761904761907E-2</v>
      </c>
      <c r="AS374" s="25">
        <f>(Table1[[#This Row],[Ransomware (Total '# of ATT&amp;CK Observations)]]-parameters!$D$21)/(parameters!$D$22-parameters!$D$21)</f>
        <v>9.5238095238095233E-2</v>
      </c>
      <c r="AT374" s="25">
        <f>IF(Table1[[#This Row],[Count Utility (unclipped)]]&gt;1,1, IF(Table1[[#This Row],[Count Utility (unclipped)]]&lt;0,0, Table1[[#This Row],[Count Utility (unclipped)]]) )</f>
        <v>9.5238095238095233E-2</v>
      </c>
      <c r="AU3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5" spans="1:47" ht="32" x14ac:dyDescent="0.2">
      <c r="A375" s="25">
        <f>parameters!$J$21*Table1[[#This Row],[TAT Utility]]+parameters!$J$22*Table1[[#This Row],[Count Utility]]</f>
        <v>8.8915238095238089E-2</v>
      </c>
      <c r="B375" s="25">
        <f t="shared" si="5"/>
        <v>0.22248571428571429</v>
      </c>
      <c r="C375" s="25" t="s">
        <v>1478</v>
      </c>
      <c r="D375" s="25" t="s">
        <v>894</v>
      </c>
      <c r="E375" s="25" t="s">
        <v>1479</v>
      </c>
      <c r="F375" s="51">
        <v>1</v>
      </c>
      <c r="G375" s="51">
        <v>1</v>
      </c>
      <c r="H375" s="25">
        <f>parameters!$J$10*Table1[[#This Row],[Before Utility]]+parameters!$J$11*Table1[[#This Row],[After Utility]]</f>
        <v>0.1</v>
      </c>
      <c r="I375">
        <f>(Table1[[#This Row],[Num. TID Before]]-parameters!$D$8)/(parameters!$D$9-parameters!$D$8)</f>
        <v>0.1</v>
      </c>
      <c r="J375">
        <f>IF(Table1[[#This Row],[Before Utility (unclipped)]]&gt;1,1, IF(Table1[[#This Row],[Before Utility (unclipped)]]&lt;0,0, Table1[[#This Row],[Before Utility (unclipped)]]))</f>
        <v>0.1</v>
      </c>
      <c r="K375">
        <f>(Table1[[#This Row],[Num. TID After]]-parameters!$D$10)/(parameters!$D$11-parameters!$D$10)</f>
        <v>0.1</v>
      </c>
      <c r="L375">
        <f>IF(Table1[[#This Row],[After Utility (unclipped)]]&gt;1,1, IF(Table1[[#This Row],[After Utility (unclipped)]]&lt;0,0, Table1[[#This Row],[After Utility (unclipped)]]))</f>
        <v>0.1</v>
      </c>
      <c r="M375" s="25">
        <v>0</v>
      </c>
      <c r="N375" s="51">
        <v>0</v>
      </c>
      <c r="O375" s="51">
        <v>0</v>
      </c>
      <c r="P375" s="51">
        <v>0</v>
      </c>
      <c r="Q375" s="51">
        <v>0</v>
      </c>
      <c r="R375" s="52" t="s">
        <v>511</v>
      </c>
      <c r="S375" s="51">
        <v>9</v>
      </c>
      <c r="T375" s="51"/>
      <c r="U375" s="51">
        <v>0</v>
      </c>
      <c r="V375" s="25">
        <f>parameters!$J$4*Table1[[#This Row],[Mitigations Utility]] + parameters!$J$5*Table1[[#This Row],[Detections Utility]]</f>
        <v>8.5714285714285715E-2</v>
      </c>
      <c r="W375">
        <f>SUM(Table1[[#This Row],[Num. 800-53 (r5)]],Table1[[#This Row],[Num. CIS Controls]])</f>
        <v>9</v>
      </c>
      <c r="X375">
        <f>(Table1[[#This Row],[Total Mitigations]]-parameters!$D$2)/(parameters!$D$3-parameters!$D$2)</f>
        <v>0.16363636363636364</v>
      </c>
      <c r="Y375">
        <f>IF(Table1[[#This Row],[Mitigations Utility (unclipped)]]&gt;1,1, IF(Table1[[#This Row],[Mitigations Utility (unclipped)]]&lt;0,0, Table1[[#This Row],[Mitigations Utility (unclipped)]]) )</f>
        <v>0.16363636363636364</v>
      </c>
      <c r="Z375">
        <f>SUM(Table1[[#This Row],[Num. CAR]:[Num. Splunk]])</f>
        <v>0</v>
      </c>
      <c r="AA375">
        <f>(Table1[[#This Row],[Total Detections]]-parameters!$D$4)/(parameters!$D$5-parameters!$D$4)</f>
        <v>0</v>
      </c>
      <c r="AB375">
        <f>IF(Table1[[#This Row],[Detections Utility (unclipped)]]&gt;1,1, IF(Table1[[#This Row],[Detections Utility (unclipped)]]&lt;0,0, Table1[[#This Row],[Detections Utility (unclipped)]]) )</f>
        <v>0</v>
      </c>
      <c r="AC375" s="29" t="s">
        <v>206</v>
      </c>
      <c r="AD375" s="25" t="str" cm="1">
        <f t="array" ref="AD375">IF(SUMPRODUCT(--(NOT(ISERR(SEARCH({"Process","Command","Script","WMI","Module","Pipe","Service"},AC375)))))&gt;0,"1","0")</f>
        <v>1</v>
      </c>
      <c r="AE375" s="25">
        <f>IF(AD375="1",'TOP 10 TECHNIQUES'!C$15,0)</f>
        <v>0.19800000000000001</v>
      </c>
      <c r="AF375" s="25" t="str" cm="1">
        <f t="array" ref="AF375">IF(SUMPRODUCT(--(NOT(ISERR(SEARCH({"Network","Firewall"},AC375)))))&gt;0,"1","0")</f>
        <v>0</v>
      </c>
      <c r="AG375" s="25">
        <f>IF(AF375="1",'TOP 10 TECHNIQUES'!C$16,0)</f>
        <v>0</v>
      </c>
      <c r="AH375" s="25" t="str" cm="1">
        <f t="array" ref="AH375">IF(SUMPRODUCT(--(NOT(ISERR(SEARCH({"File","Group","Logon","Schedule","User","Registry","Active","Application"},AC375)))))&gt;0,"1","0")</f>
        <v>0</v>
      </c>
      <c r="AI375" s="25">
        <f>IF(AH375="1",'TOP 10 TECHNIQUES'!C$17,0)</f>
        <v>0</v>
      </c>
      <c r="AJ375" s="25" t="str" cm="1">
        <f t="array" ref="AJ375">IF(SUMPRODUCT(--(NOT(ISERR(SEARCH({"Cloud","Cluster","Container","Image","Instance","Pod","Snapshot","Volume"},AC375)))))&gt;0,"1","0")</f>
        <v>0</v>
      </c>
      <c r="AK375" s="25">
        <f>IF(AJ375="1",'TOP 10 TECHNIQUES'!C$18,0)</f>
        <v>0</v>
      </c>
      <c r="AL375" s="25" t="str" cm="1">
        <f t="array" ref="AL375">IF(SUMPRODUCT(--(NOT(ISERR(SEARCH({"Drive","Firmware","Host","Kernel"},AC375)))))&gt;0,"1","0")</f>
        <v>0</v>
      </c>
      <c r="AM375" s="25">
        <f>IF(AL375="1",'TOP 10 TECHNIQUES'!C$19,0)</f>
        <v>0</v>
      </c>
      <c r="AN375" s="60">
        <v>2</v>
      </c>
      <c r="AO375" s="51">
        <v>1</v>
      </c>
      <c r="AP375" s="25">
        <f>parameters!$J$21*Table1[[#This Row],[TAT Utility]]+parameters!$J$22*Table1[[#This Row],[Count Utility]]</f>
        <v>8.8915238095238089E-2</v>
      </c>
      <c r="AQ375" s="25">
        <f>(Table1[[#This Row],[Total Top Att&amp;ck Score ]]-parameters!$D$19)/(parameters!$D$20-parameters!$D$19)</f>
        <v>7.4161904761904762E-2</v>
      </c>
      <c r="AR375" s="25">
        <f>IF(Table1[[#This Row],[TAT Utility (unclipped)]]&gt;1,1, IF(Table1[[#This Row],[TAT Utility (unclipped)]]&lt;0,0, Table1[[#This Row],[TAT Utility (unclipped)]]) )</f>
        <v>7.4161904761904762E-2</v>
      </c>
      <c r="AS375" s="25">
        <f>(Table1[[#This Row],[Ransomware (Total '# of ATT&amp;CK Observations)]]-parameters!$D$21)/(parameters!$D$22-parameters!$D$21)</f>
        <v>9.5238095238095233E-2</v>
      </c>
      <c r="AT375" s="25">
        <f>IF(Table1[[#This Row],[Count Utility (unclipped)]]&gt;1,1, IF(Table1[[#This Row],[Count Utility (unclipped)]]&lt;0,0, Table1[[#This Row],[Count Utility (unclipped)]]) )</f>
        <v>9.5238095238095233E-2</v>
      </c>
      <c r="AU3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6" spans="1:47" ht="32" x14ac:dyDescent="0.2">
      <c r="A376" s="25">
        <f>parameters!$J$21*Table1[[#This Row],[TAT Utility]]+parameters!$J$22*Table1[[#This Row],[Count Utility]]</f>
        <v>5.803333333333334E-2</v>
      </c>
      <c r="B376" s="25">
        <f t="shared" si="5"/>
        <v>0.24700000000000003</v>
      </c>
      <c r="C376" s="25" t="s">
        <v>1480</v>
      </c>
      <c r="D376" s="25" t="s">
        <v>114</v>
      </c>
      <c r="E376" s="25" t="s">
        <v>1481</v>
      </c>
      <c r="F376" s="51">
        <v>1</v>
      </c>
      <c r="G376" s="51">
        <v>1</v>
      </c>
      <c r="H376" s="25">
        <f>parameters!$J$10*Table1[[#This Row],[Before Utility]]+parameters!$J$11*Table1[[#This Row],[After Utility]]</f>
        <v>0.1</v>
      </c>
      <c r="I376">
        <f>(Table1[[#This Row],[Num. TID Before]]-parameters!$D$8)/(parameters!$D$9-parameters!$D$8)</f>
        <v>0.1</v>
      </c>
      <c r="J376">
        <f>IF(Table1[[#This Row],[Before Utility (unclipped)]]&gt;1,1, IF(Table1[[#This Row],[Before Utility (unclipped)]]&lt;0,0, Table1[[#This Row],[Before Utility (unclipped)]]))</f>
        <v>0.1</v>
      </c>
      <c r="K376">
        <f>(Table1[[#This Row],[Num. TID After]]-parameters!$D$10)/(parameters!$D$11-parameters!$D$10)</f>
        <v>0.1</v>
      </c>
      <c r="L376">
        <f>IF(Table1[[#This Row],[After Utility (unclipped)]]&gt;1,1, IF(Table1[[#This Row],[After Utility (unclipped)]]&lt;0,0, Table1[[#This Row],[After Utility (unclipped)]]))</f>
        <v>0.1</v>
      </c>
      <c r="M376" s="25">
        <v>0</v>
      </c>
      <c r="N376" s="51">
        <v>0</v>
      </c>
      <c r="O376" s="51">
        <v>0</v>
      </c>
      <c r="P376" s="51">
        <v>0</v>
      </c>
      <c r="Q376" s="51">
        <v>0</v>
      </c>
      <c r="R376" s="51" t="s">
        <v>1275</v>
      </c>
      <c r="S376" s="51">
        <v>3</v>
      </c>
      <c r="T376" s="51" t="s">
        <v>1276</v>
      </c>
      <c r="U376" s="51">
        <v>6</v>
      </c>
      <c r="V376" s="25">
        <f>parameters!$J$4*Table1[[#This Row],[Mitigations Utility]] + parameters!$J$5*Table1[[#This Row],[Detections Utility]]</f>
        <v>8.5714285714285715E-2</v>
      </c>
      <c r="W376">
        <f>SUM(Table1[[#This Row],[Num. 800-53 (r5)]],Table1[[#This Row],[Num. CIS Controls]])</f>
        <v>9</v>
      </c>
      <c r="X376">
        <f>(Table1[[#This Row],[Total Mitigations]]-parameters!$D$2)/(parameters!$D$3-parameters!$D$2)</f>
        <v>0.16363636363636364</v>
      </c>
      <c r="Y376">
        <f>IF(Table1[[#This Row],[Mitigations Utility (unclipped)]]&gt;1,1, IF(Table1[[#This Row],[Mitigations Utility (unclipped)]]&lt;0,0, Table1[[#This Row],[Mitigations Utility (unclipped)]]) )</f>
        <v>0.16363636363636364</v>
      </c>
      <c r="Z376">
        <f>SUM(Table1[[#This Row],[Num. CAR]:[Num. Splunk]])</f>
        <v>0</v>
      </c>
      <c r="AA376">
        <f>(Table1[[#This Row],[Total Detections]]-parameters!$D$4)/(parameters!$D$5-parameters!$D$4)</f>
        <v>0</v>
      </c>
      <c r="AB376">
        <f>IF(Table1[[#This Row],[Detections Utility (unclipped)]]&gt;1,1, IF(Table1[[#This Row],[Detections Utility (unclipped)]]&lt;0,0, Table1[[#This Row],[Detections Utility (unclipped)]]) )</f>
        <v>0</v>
      </c>
      <c r="AC376" s="29" t="s">
        <v>519</v>
      </c>
      <c r="AD376" s="25" t="str" cm="1">
        <f t="array" ref="AD376">IF(SUMPRODUCT(--(NOT(ISERR(SEARCH({"Process","Command","Script","WMI","Module","Pipe","Service"},AC376)))))&gt;0,"1","0")</f>
        <v>1</v>
      </c>
      <c r="AE376" s="25">
        <f>IF(AD376="1",'TOP 10 TECHNIQUES'!C$15,0)</f>
        <v>0.19800000000000001</v>
      </c>
      <c r="AF376" s="25" t="str" cm="1">
        <f t="array" ref="AF376">IF(SUMPRODUCT(--(NOT(ISERR(SEARCH({"Network","Firewall"},AC376)))))&gt;0,"1","0")</f>
        <v>0</v>
      </c>
      <c r="AG376" s="25">
        <f>IF(AF376="1",'TOP 10 TECHNIQUES'!C$16,0)</f>
        <v>0</v>
      </c>
      <c r="AH376" s="25" t="str" cm="1">
        <f t="array" ref="AH376">IF(SUMPRODUCT(--(NOT(ISERR(SEARCH({"File","Group","Logon","Schedule","User","Registry","Active","Application"},AC376)))))&gt;0,"1","0")</f>
        <v>1</v>
      </c>
      <c r="AI376" s="25">
        <f>IF(AH376="1",'TOP 10 TECHNIQUES'!C$17,0)</f>
        <v>0.13200000000000001</v>
      </c>
      <c r="AJ376" s="25" t="str" cm="1">
        <f t="array" ref="AJ376">IF(SUMPRODUCT(--(NOT(ISERR(SEARCH({"Cloud","Cluster","Container","Image","Instance","Pod","Snapshot","Volume"},AC376)))))&gt;0,"1","0")</f>
        <v>0</v>
      </c>
      <c r="AK376" s="25">
        <f>IF(AJ376="1",'TOP 10 TECHNIQUES'!C$18,0)</f>
        <v>0</v>
      </c>
      <c r="AL376" s="25" t="str" cm="1">
        <f t="array" ref="AL376">IF(SUMPRODUCT(--(NOT(ISERR(SEARCH({"Drive","Firmware","Host","Kernel"},AC376)))))&gt;0,"1","0")</f>
        <v>1</v>
      </c>
      <c r="AM376" s="25">
        <f>IF(AL376="1",'TOP 10 TECHNIQUES'!C$19,0)</f>
        <v>0</v>
      </c>
      <c r="AN376" s="59">
        <v>1</v>
      </c>
      <c r="AO376" s="51">
        <v>1</v>
      </c>
      <c r="AP376" s="25">
        <f>parameters!$J$21*Table1[[#This Row],[TAT Utility]]+parameters!$J$22*Table1[[#This Row],[Count Utility]]</f>
        <v>5.803333333333334E-2</v>
      </c>
      <c r="AQ376" s="25">
        <f>(Table1[[#This Row],[Total Top Att&amp;ck Score ]]-parameters!$D$19)/(parameters!$D$20-parameters!$D$19)</f>
        <v>8.2333333333333342E-2</v>
      </c>
      <c r="AR376" s="25">
        <f>IF(Table1[[#This Row],[TAT Utility (unclipped)]]&gt;1,1, IF(Table1[[#This Row],[TAT Utility (unclipped)]]&lt;0,0, Table1[[#This Row],[TAT Utility (unclipped)]]) )</f>
        <v>8.2333333333333342E-2</v>
      </c>
      <c r="AS376" s="25">
        <f>(Table1[[#This Row],[Ransomware (Total '# of ATT&amp;CK Observations)]]-parameters!$D$21)/(parameters!$D$22-parameters!$D$21)</f>
        <v>4.7619047619047616E-2</v>
      </c>
      <c r="AT376" s="25">
        <f>IF(Table1[[#This Row],[Count Utility (unclipped)]]&gt;1,1, IF(Table1[[#This Row],[Count Utility (unclipped)]]&lt;0,0, Table1[[#This Row],[Count Utility (unclipped)]]) )</f>
        <v>4.7619047619047616E-2</v>
      </c>
      <c r="AU3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7" spans="1:47" x14ac:dyDescent="0.2">
      <c r="A377" s="25">
        <f>parameters!$J$21*Table1[[#This Row],[TAT Utility]]+parameters!$J$22*Table1[[#This Row],[Count Utility]]</f>
        <v>5.803333333333334E-2</v>
      </c>
      <c r="B377" s="25">
        <f t="shared" si="5"/>
        <v>0.24700000000000003</v>
      </c>
      <c r="C377" s="25" t="s">
        <v>1482</v>
      </c>
      <c r="D377" s="25" t="s">
        <v>114</v>
      </c>
      <c r="E377" s="25" t="s">
        <v>1483</v>
      </c>
      <c r="F377" s="51">
        <v>1</v>
      </c>
      <c r="G377" s="51">
        <v>1</v>
      </c>
      <c r="H377" s="25">
        <f>parameters!$J$10*Table1[[#This Row],[Before Utility]]+parameters!$J$11*Table1[[#This Row],[After Utility]]</f>
        <v>0.1</v>
      </c>
      <c r="I377">
        <f>(Table1[[#This Row],[Num. TID Before]]-parameters!$D$8)/(parameters!$D$9-parameters!$D$8)</f>
        <v>0.1</v>
      </c>
      <c r="J377">
        <f>IF(Table1[[#This Row],[Before Utility (unclipped)]]&gt;1,1, IF(Table1[[#This Row],[Before Utility (unclipped)]]&lt;0,0, Table1[[#This Row],[Before Utility (unclipped)]]))</f>
        <v>0.1</v>
      </c>
      <c r="K377">
        <f>(Table1[[#This Row],[Num. TID After]]-parameters!$D$10)/(parameters!$D$11-parameters!$D$10)</f>
        <v>0.1</v>
      </c>
      <c r="L377">
        <f>IF(Table1[[#This Row],[After Utility (unclipped)]]&gt;1,1, IF(Table1[[#This Row],[After Utility (unclipped)]]&lt;0,0, Table1[[#This Row],[After Utility (unclipped)]]))</f>
        <v>0.1</v>
      </c>
      <c r="M377" s="25">
        <v>0</v>
      </c>
      <c r="N377" s="51">
        <v>0</v>
      </c>
      <c r="O377" s="51">
        <v>0</v>
      </c>
      <c r="P377" s="51">
        <v>0</v>
      </c>
      <c r="Q377" s="51">
        <v>0</v>
      </c>
      <c r="R377" s="52" t="s">
        <v>1275</v>
      </c>
      <c r="S377" s="51">
        <v>3</v>
      </c>
      <c r="T377" s="51" t="s">
        <v>1276</v>
      </c>
      <c r="U377" s="51">
        <v>6</v>
      </c>
      <c r="V377" s="25">
        <f>parameters!$J$4*Table1[[#This Row],[Mitigations Utility]] + parameters!$J$5*Table1[[#This Row],[Detections Utility]]</f>
        <v>8.5714285714285715E-2</v>
      </c>
      <c r="W377">
        <f>SUM(Table1[[#This Row],[Num. 800-53 (r5)]],Table1[[#This Row],[Num. CIS Controls]])</f>
        <v>9</v>
      </c>
      <c r="X377">
        <f>(Table1[[#This Row],[Total Mitigations]]-parameters!$D$2)/(parameters!$D$3-parameters!$D$2)</f>
        <v>0.16363636363636364</v>
      </c>
      <c r="Y377">
        <f>IF(Table1[[#This Row],[Mitigations Utility (unclipped)]]&gt;1,1, IF(Table1[[#This Row],[Mitigations Utility (unclipped)]]&lt;0,0, Table1[[#This Row],[Mitigations Utility (unclipped)]]) )</f>
        <v>0.16363636363636364</v>
      </c>
      <c r="Z377">
        <f>SUM(Table1[[#This Row],[Num. CAR]:[Num. Splunk]])</f>
        <v>0</v>
      </c>
      <c r="AA377">
        <f>(Table1[[#This Row],[Total Detections]]-parameters!$D$4)/(parameters!$D$5-parameters!$D$4)</f>
        <v>0</v>
      </c>
      <c r="AB377">
        <f>IF(Table1[[#This Row],[Detections Utility (unclipped)]]&gt;1,1, IF(Table1[[#This Row],[Detections Utility (unclipped)]]&lt;0,0, Table1[[#This Row],[Detections Utility (unclipped)]]) )</f>
        <v>0</v>
      </c>
      <c r="AC377" s="29" t="s">
        <v>1484</v>
      </c>
      <c r="AD377" s="25" t="str" cm="1">
        <f t="array" ref="AD377">IF(SUMPRODUCT(--(NOT(ISERR(SEARCH({"Process","Command","Script","WMI","Module","Pipe","Service"},AC377)))))&gt;0,"1","0")</f>
        <v>1</v>
      </c>
      <c r="AE377" s="25">
        <f>IF(AD377="1",'TOP 10 TECHNIQUES'!C$15,0)</f>
        <v>0.19800000000000001</v>
      </c>
      <c r="AF377" s="25" t="str" cm="1">
        <f t="array" ref="AF377">IF(SUMPRODUCT(--(NOT(ISERR(SEARCH({"Network","Firewall"},AC377)))))&gt;0,"1","0")</f>
        <v>0</v>
      </c>
      <c r="AG377" s="25">
        <f>IF(AF377="1",'TOP 10 TECHNIQUES'!C$16,0)</f>
        <v>0</v>
      </c>
      <c r="AH377" s="25" t="str" cm="1">
        <f t="array" ref="AH377">IF(SUMPRODUCT(--(NOT(ISERR(SEARCH({"File","Group","Logon","Schedule","User","Registry","Active","Application"},AC377)))))&gt;0,"1","0")</f>
        <v>1</v>
      </c>
      <c r="AI377" s="25">
        <f>IF(AH377="1",'TOP 10 TECHNIQUES'!C$17,0)</f>
        <v>0.13200000000000001</v>
      </c>
      <c r="AJ377" s="25" t="str" cm="1">
        <f t="array" ref="AJ377">IF(SUMPRODUCT(--(NOT(ISERR(SEARCH({"Cloud","Cluster","Container","Image","Instance","Pod","Snapshot","Volume"},AC377)))))&gt;0,"1","0")</f>
        <v>0</v>
      </c>
      <c r="AK377" s="25">
        <f>IF(AJ377="1",'TOP 10 TECHNIQUES'!C$18,0)</f>
        <v>0</v>
      </c>
      <c r="AL377" s="25" t="str" cm="1">
        <f t="array" ref="AL377">IF(SUMPRODUCT(--(NOT(ISERR(SEARCH({"Drive","Firmware","Host","Kernel"},AC377)))))&gt;0,"1","0")</f>
        <v>0</v>
      </c>
      <c r="AM377" s="25">
        <f>IF(AL377="1",'TOP 10 TECHNIQUES'!C$19,0)</f>
        <v>0</v>
      </c>
      <c r="AN377" s="58">
        <v>1</v>
      </c>
      <c r="AO377" s="51">
        <v>1</v>
      </c>
      <c r="AP377" s="25">
        <f>parameters!$J$21*Table1[[#This Row],[TAT Utility]]+parameters!$J$22*Table1[[#This Row],[Count Utility]]</f>
        <v>5.803333333333334E-2</v>
      </c>
      <c r="AQ377" s="25">
        <f>(Table1[[#This Row],[Total Top Att&amp;ck Score ]]-parameters!$D$19)/(parameters!$D$20-parameters!$D$19)</f>
        <v>8.2333333333333342E-2</v>
      </c>
      <c r="AR377" s="25">
        <f>IF(Table1[[#This Row],[TAT Utility (unclipped)]]&gt;1,1, IF(Table1[[#This Row],[TAT Utility (unclipped)]]&lt;0,0, Table1[[#This Row],[TAT Utility (unclipped)]]) )</f>
        <v>8.2333333333333342E-2</v>
      </c>
      <c r="AS377" s="25">
        <f>(Table1[[#This Row],[Ransomware (Total '# of ATT&amp;CK Observations)]]-parameters!$D$21)/(parameters!$D$22-parameters!$D$21)</f>
        <v>4.7619047619047616E-2</v>
      </c>
      <c r="AT377" s="25">
        <f>IF(Table1[[#This Row],[Count Utility (unclipped)]]&gt;1,1, IF(Table1[[#This Row],[Count Utility (unclipped)]]&lt;0,0, Table1[[#This Row],[Count Utility (unclipped)]]) )</f>
        <v>4.7619047619047616E-2</v>
      </c>
      <c r="AU3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8" spans="1:47" x14ac:dyDescent="0.2">
      <c r="A378" s="25">
        <f>parameters!$J$21*Table1[[#This Row],[TAT Utility]]+parameters!$J$22*Table1[[#This Row],[Count Utility]]</f>
        <v>5.1904761904761905E-2</v>
      </c>
      <c r="B378" s="25">
        <f t="shared" si="5"/>
        <v>0.18571428571428572</v>
      </c>
      <c r="C378" s="25" t="s">
        <v>1485</v>
      </c>
      <c r="D378" s="25" t="s">
        <v>339</v>
      </c>
      <c r="E378" s="25" t="s">
        <v>1486</v>
      </c>
      <c r="F378" s="51">
        <v>1</v>
      </c>
      <c r="G378" s="51">
        <v>1</v>
      </c>
      <c r="H378" s="25">
        <f>parameters!$J$10*Table1[[#This Row],[Before Utility]]+parameters!$J$11*Table1[[#This Row],[After Utility]]</f>
        <v>0.1</v>
      </c>
      <c r="I378">
        <f>(Table1[[#This Row],[Num. TID Before]]-parameters!$D$8)/(parameters!$D$9-parameters!$D$8)</f>
        <v>0.1</v>
      </c>
      <c r="J378">
        <f>IF(Table1[[#This Row],[Before Utility (unclipped)]]&gt;1,1, IF(Table1[[#This Row],[Before Utility (unclipped)]]&lt;0,0, Table1[[#This Row],[Before Utility (unclipped)]]))</f>
        <v>0.1</v>
      </c>
      <c r="K378">
        <f>(Table1[[#This Row],[Num. TID After]]-parameters!$D$10)/(parameters!$D$11-parameters!$D$10)</f>
        <v>0.1</v>
      </c>
      <c r="L378">
        <f>IF(Table1[[#This Row],[After Utility (unclipped)]]&gt;1,1, IF(Table1[[#This Row],[After Utility (unclipped)]]&lt;0,0, Table1[[#This Row],[After Utility (unclipped)]]))</f>
        <v>0.1</v>
      </c>
      <c r="M378" s="25">
        <v>0</v>
      </c>
      <c r="N378" s="51">
        <v>0</v>
      </c>
      <c r="O378" s="51">
        <v>0</v>
      </c>
      <c r="P378" s="51">
        <v>0</v>
      </c>
      <c r="Q378" s="51">
        <v>0</v>
      </c>
      <c r="R378" s="51" t="s">
        <v>340</v>
      </c>
      <c r="S378" s="51">
        <v>2</v>
      </c>
      <c r="T378" s="51" t="s">
        <v>303</v>
      </c>
      <c r="U378" s="51">
        <v>7</v>
      </c>
      <c r="V378" s="25">
        <f>parameters!$J$4*Table1[[#This Row],[Mitigations Utility]] + parameters!$J$5*Table1[[#This Row],[Detections Utility]]</f>
        <v>8.5714285714285715E-2</v>
      </c>
      <c r="W378">
        <f>SUM(Table1[[#This Row],[Num. 800-53 (r5)]],Table1[[#This Row],[Num. CIS Controls]])</f>
        <v>9</v>
      </c>
      <c r="X378">
        <f>(Table1[[#This Row],[Total Mitigations]]-parameters!$D$2)/(parameters!$D$3-parameters!$D$2)</f>
        <v>0.16363636363636364</v>
      </c>
      <c r="Y378">
        <f>IF(Table1[[#This Row],[Mitigations Utility (unclipped)]]&gt;1,1, IF(Table1[[#This Row],[Mitigations Utility (unclipped)]]&lt;0,0, Table1[[#This Row],[Mitigations Utility (unclipped)]]) )</f>
        <v>0.16363636363636364</v>
      </c>
      <c r="Z378">
        <f>SUM(Table1[[#This Row],[Num. CAR]:[Num. Splunk]])</f>
        <v>0</v>
      </c>
      <c r="AA378">
        <f>(Table1[[#This Row],[Total Detections]]-parameters!$D$4)/(parameters!$D$5-parameters!$D$4)</f>
        <v>0</v>
      </c>
      <c r="AB378">
        <f>IF(Table1[[#This Row],[Detections Utility (unclipped)]]&gt;1,1, IF(Table1[[#This Row],[Detections Utility (unclipped)]]&lt;0,0, Table1[[#This Row],[Detections Utility (unclipped)]]) )</f>
        <v>0</v>
      </c>
      <c r="AC378" s="29" t="s">
        <v>341</v>
      </c>
      <c r="AD378" s="25" t="str" cm="1">
        <f t="array" ref="AD378">IF(SUMPRODUCT(--(NOT(ISERR(SEARCH({"Process","Command","Script","WMI","Module","Pipe","Service"},AC378)))))&gt;0,"1","0")</f>
        <v>0</v>
      </c>
      <c r="AE378" s="25">
        <f>IF(AD378="1",'TOP 10 TECHNIQUES'!C$15,0)</f>
        <v>0</v>
      </c>
      <c r="AF378" s="25" t="str" cm="1">
        <f t="array" ref="AF378">IF(SUMPRODUCT(--(NOT(ISERR(SEARCH({"Network","Firewall"},AC378)))))&gt;0,"1","0")</f>
        <v>1</v>
      </c>
      <c r="AG378" s="25">
        <f>IF(AF378="1",'TOP 10 TECHNIQUES'!C$16,0)</f>
        <v>0</v>
      </c>
      <c r="AH378" s="25" t="str" cm="1">
        <f t="array" ref="AH378">IF(SUMPRODUCT(--(NOT(ISERR(SEARCH({"File","Group","Logon","Schedule","User","Registry","Active","Application"},AC378)))))&gt;0,"1","0")</f>
        <v>0</v>
      </c>
      <c r="AI378" s="25">
        <f>IF(AH378="1",'TOP 10 TECHNIQUES'!C$17,0)</f>
        <v>0</v>
      </c>
      <c r="AJ378" s="25" t="str" cm="1">
        <f t="array" ref="AJ378">IF(SUMPRODUCT(--(NOT(ISERR(SEARCH({"Cloud","Cluster","Container","Image","Instance","Pod","Snapshot","Volume"},AC378)))))&gt;0,"1","0")</f>
        <v>0</v>
      </c>
      <c r="AK378" s="25">
        <f>IF(AJ378="1",'TOP 10 TECHNIQUES'!C$18,0)</f>
        <v>0</v>
      </c>
      <c r="AL378" s="25" t="str" cm="1">
        <f t="array" ref="AL378">IF(SUMPRODUCT(--(NOT(ISERR(SEARCH({"Drive","Firmware","Host","Kernel"},AC378)))))&gt;0,"1","0")</f>
        <v>0</v>
      </c>
      <c r="AM378" s="25">
        <f>IF(AL378="1",'TOP 10 TECHNIQUES'!C$19,0)</f>
        <v>0</v>
      </c>
      <c r="AN378" s="62" t="s">
        <v>1487</v>
      </c>
      <c r="AO378" s="51">
        <v>1</v>
      </c>
      <c r="AP378" s="25">
        <f>parameters!$J$21*Table1[[#This Row],[TAT Utility]]+parameters!$J$22*Table1[[#This Row],[Count Utility]]</f>
        <v>5.1904761904761905E-2</v>
      </c>
      <c r="AQ378" s="25">
        <f>(Table1[[#This Row],[Total Top Att&amp;ck Score ]]-parameters!$D$19)/(parameters!$D$20-parameters!$D$19)</f>
        <v>6.1904761904761907E-2</v>
      </c>
      <c r="AR378" s="25">
        <f>IF(Table1[[#This Row],[TAT Utility (unclipped)]]&gt;1,1, IF(Table1[[#This Row],[TAT Utility (unclipped)]]&lt;0,0, Table1[[#This Row],[TAT Utility (unclipped)]]) )</f>
        <v>6.1904761904761907E-2</v>
      </c>
      <c r="AS378" s="25">
        <f>(Table1[[#This Row],[Ransomware (Total '# of ATT&amp;CK Observations)]]-parameters!$D$21)/(parameters!$D$22-parameters!$D$21)</f>
        <v>4.7619047619047616E-2</v>
      </c>
      <c r="AT378" s="25">
        <f>IF(Table1[[#This Row],[Count Utility (unclipped)]]&gt;1,1, IF(Table1[[#This Row],[Count Utility (unclipped)]]&lt;0,0, Table1[[#This Row],[Count Utility (unclipped)]]) )</f>
        <v>4.7619047619047616E-2</v>
      </c>
      <c r="AU3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9" spans="1:47" x14ac:dyDescent="0.2">
      <c r="A379" s="25">
        <f>parameters!$J$21*Table1[[#This Row],[TAT Utility]]+parameters!$J$22*Table1[[#This Row],[Count Utility]]</f>
        <v>2.1022857142857145E-2</v>
      </c>
      <c r="B379" s="25">
        <f t="shared" si="5"/>
        <v>0.21022857142857146</v>
      </c>
      <c r="C379" s="25" t="s">
        <v>1488</v>
      </c>
      <c r="D379" s="25" t="s">
        <v>114</v>
      </c>
      <c r="E379" s="25" t="s">
        <v>1489</v>
      </c>
      <c r="F379" s="51">
        <v>1</v>
      </c>
      <c r="G379" s="51">
        <v>1</v>
      </c>
      <c r="H379" s="25">
        <f>parameters!$J$10*Table1[[#This Row],[Before Utility]]+parameters!$J$11*Table1[[#This Row],[After Utility]]</f>
        <v>0.1</v>
      </c>
      <c r="I379">
        <f>(Table1[[#This Row],[Num. TID Before]]-parameters!$D$8)/(parameters!$D$9-parameters!$D$8)</f>
        <v>0.1</v>
      </c>
      <c r="J379">
        <f>IF(Table1[[#This Row],[Before Utility (unclipped)]]&gt;1,1, IF(Table1[[#This Row],[Before Utility (unclipped)]]&lt;0,0, Table1[[#This Row],[Before Utility (unclipped)]]))</f>
        <v>0.1</v>
      </c>
      <c r="K379">
        <f>(Table1[[#This Row],[Num. TID After]]-parameters!$D$10)/(parameters!$D$11-parameters!$D$10)</f>
        <v>0.1</v>
      </c>
      <c r="L379">
        <f>IF(Table1[[#This Row],[After Utility (unclipped)]]&gt;1,1, IF(Table1[[#This Row],[After Utility (unclipped)]]&lt;0,0, Table1[[#This Row],[After Utility (unclipped)]]))</f>
        <v>0.1</v>
      </c>
      <c r="M379" s="25">
        <v>0</v>
      </c>
      <c r="N379" s="51">
        <v>0</v>
      </c>
      <c r="O379" s="51">
        <v>0</v>
      </c>
      <c r="P379" s="51">
        <v>0</v>
      </c>
      <c r="Q379" s="51">
        <v>0</v>
      </c>
      <c r="R379" s="52" t="s">
        <v>1275</v>
      </c>
      <c r="S379" s="51">
        <v>3</v>
      </c>
      <c r="T379" s="51" t="s">
        <v>1276</v>
      </c>
      <c r="U379" s="51">
        <v>6</v>
      </c>
      <c r="V379" s="25">
        <f>parameters!$J$4*Table1[[#This Row],[Mitigations Utility]] + parameters!$J$5*Table1[[#This Row],[Detections Utility]]</f>
        <v>8.5714285714285715E-2</v>
      </c>
      <c r="W379">
        <f>SUM(Table1[[#This Row],[Num. 800-53 (r5)]],Table1[[#This Row],[Num. CIS Controls]])</f>
        <v>9</v>
      </c>
      <c r="X379">
        <f>(Table1[[#This Row],[Total Mitigations]]-parameters!$D$2)/(parameters!$D$3-parameters!$D$2)</f>
        <v>0.16363636363636364</v>
      </c>
      <c r="Y379">
        <f>IF(Table1[[#This Row],[Mitigations Utility (unclipped)]]&gt;1,1, IF(Table1[[#This Row],[Mitigations Utility (unclipped)]]&lt;0,0, Table1[[#This Row],[Mitigations Utility (unclipped)]]) )</f>
        <v>0.16363636363636364</v>
      </c>
      <c r="Z379">
        <f>SUM(Table1[[#This Row],[Num. CAR]:[Num. Splunk]])</f>
        <v>0</v>
      </c>
      <c r="AA379">
        <f>(Table1[[#This Row],[Total Detections]]-parameters!$D$4)/(parameters!$D$5-parameters!$D$4)</f>
        <v>0</v>
      </c>
      <c r="AB379">
        <f>IF(Table1[[#This Row],[Detections Utility (unclipped)]]&gt;1,1, IF(Table1[[#This Row],[Detections Utility (unclipped)]]&lt;0,0, Table1[[#This Row],[Detections Utility (unclipped)]]) )</f>
        <v>0</v>
      </c>
      <c r="AC379" s="29" t="s">
        <v>1469</v>
      </c>
      <c r="AD379" s="25" t="str" cm="1">
        <f t="array" ref="AD379">IF(SUMPRODUCT(--(NOT(ISERR(SEARCH({"Process","Command","Script","WMI","Module","Pipe","Service"},AC379)))))&gt;0,"1","0")</f>
        <v>0</v>
      </c>
      <c r="AE379" s="25">
        <f>IF(AD379="1",'TOP 10 TECHNIQUES'!C$15,0)</f>
        <v>0</v>
      </c>
      <c r="AF379" s="25" t="str" cm="1">
        <f t="array" ref="AF379">IF(SUMPRODUCT(--(NOT(ISERR(SEARCH({"Network","Firewall"},AC379)))))&gt;0,"1","0")</f>
        <v>0</v>
      </c>
      <c r="AG379" s="25">
        <f>IF(AF379="1",'TOP 10 TECHNIQUES'!C$16,0)</f>
        <v>0</v>
      </c>
      <c r="AH379" s="25" t="str" cm="1">
        <f t="array" ref="AH379">IF(SUMPRODUCT(--(NOT(ISERR(SEARCH({"File","Group","Logon","Schedule","User","Registry","Active","Application"},AC379)))))&gt;0,"1","0")</f>
        <v>1</v>
      </c>
      <c r="AI379" s="25">
        <f>IF(AH379="1",'TOP 10 TECHNIQUES'!C$17,0)</f>
        <v>0.13200000000000001</v>
      </c>
      <c r="AJ379" s="25" t="str" cm="1">
        <f t="array" ref="AJ379">IF(SUMPRODUCT(--(NOT(ISERR(SEARCH({"Cloud","Cluster","Container","Image","Instance","Pod","Snapshot","Volume"},AC379)))))&gt;0,"1","0")</f>
        <v>0</v>
      </c>
      <c r="AK379" s="25">
        <f>IF(AJ379="1",'TOP 10 TECHNIQUES'!C$18,0)</f>
        <v>0</v>
      </c>
      <c r="AL379" s="25" t="str" cm="1">
        <f t="array" ref="AL379">IF(SUMPRODUCT(--(NOT(ISERR(SEARCH({"Drive","Firmware","Host","Kernel"},AC379)))))&gt;0,"1","0")</f>
        <v>0</v>
      </c>
      <c r="AM379" s="25">
        <f>IF(AL379="1",'TOP 10 TECHNIQUES'!C$19,0)</f>
        <v>0</v>
      </c>
      <c r="AN379" s="59">
        <v>0</v>
      </c>
      <c r="AO379" s="51">
        <v>0</v>
      </c>
      <c r="AP379" s="25">
        <f>parameters!$J$21*Table1[[#This Row],[TAT Utility]]+parameters!$J$22*Table1[[#This Row],[Count Utility]]</f>
        <v>2.1022857142857145E-2</v>
      </c>
      <c r="AQ379" s="25">
        <f>(Table1[[#This Row],[Total Top Att&amp;ck Score ]]-parameters!$D$19)/(parameters!$D$20-parameters!$D$19)</f>
        <v>7.0076190476190486E-2</v>
      </c>
      <c r="AR379" s="25">
        <f>IF(Table1[[#This Row],[TAT Utility (unclipped)]]&gt;1,1, IF(Table1[[#This Row],[TAT Utility (unclipped)]]&lt;0,0, Table1[[#This Row],[TAT Utility (unclipped)]]) )</f>
        <v>7.0076190476190486E-2</v>
      </c>
      <c r="AS379" s="25">
        <f>(Table1[[#This Row],[Ransomware (Total '# of ATT&amp;CK Observations)]]-parameters!$D$21)/(parameters!$D$22-parameters!$D$21)</f>
        <v>0</v>
      </c>
      <c r="AT379" s="25">
        <f>IF(Table1[[#This Row],[Count Utility (unclipped)]]&gt;1,1, IF(Table1[[#This Row],[Count Utility (unclipped)]]&lt;0,0, Table1[[#This Row],[Count Utility (unclipped)]]) )</f>
        <v>0</v>
      </c>
      <c r="AU3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0" spans="1:47" ht="32" x14ac:dyDescent="0.2">
      <c r="A380" s="25">
        <f>parameters!$J$21*Table1[[#This Row],[TAT Utility]]+parameters!$J$22*Table1[[#This Row],[Count Utility]]</f>
        <v>2.4700000000000003E-2</v>
      </c>
      <c r="B380" s="25">
        <f t="shared" si="5"/>
        <v>0.24700000000000003</v>
      </c>
      <c r="C380" s="25" t="s">
        <v>1490</v>
      </c>
      <c r="D380" s="25" t="s">
        <v>302</v>
      </c>
      <c r="E380" s="25" t="s">
        <v>1491</v>
      </c>
      <c r="F380" s="51">
        <v>1</v>
      </c>
      <c r="G380" s="51">
        <v>1</v>
      </c>
      <c r="H380" s="25">
        <f>parameters!$J$10*Table1[[#This Row],[Before Utility]]+parameters!$J$11*Table1[[#This Row],[After Utility]]</f>
        <v>0.1</v>
      </c>
      <c r="I380">
        <f>(Table1[[#This Row],[Num. TID Before]]-parameters!$D$8)/(parameters!$D$9-parameters!$D$8)</f>
        <v>0.1</v>
      </c>
      <c r="J380">
        <f>IF(Table1[[#This Row],[Before Utility (unclipped)]]&gt;1,1, IF(Table1[[#This Row],[Before Utility (unclipped)]]&lt;0,0, Table1[[#This Row],[Before Utility (unclipped)]]))</f>
        <v>0.1</v>
      </c>
      <c r="K380">
        <f>(Table1[[#This Row],[Num. TID After]]-parameters!$D$10)/(parameters!$D$11-parameters!$D$10)</f>
        <v>0.1</v>
      </c>
      <c r="L380">
        <f>IF(Table1[[#This Row],[After Utility (unclipped)]]&gt;1,1, IF(Table1[[#This Row],[After Utility (unclipped)]]&lt;0,0, Table1[[#This Row],[After Utility (unclipped)]]))</f>
        <v>0.1</v>
      </c>
      <c r="M380" s="25">
        <v>0</v>
      </c>
      <c r="N380" s="51">
        <v>0</v>
      </c>
      <c r="O380" s="51">
        <v>0</v>
      </c>
      <c r="P380" s="51">
        <v>0</v>
      </c>
      <c r="Q380" s="51">
        <v>0</v>
      </c>
      <c r="R380" s="52" t="s">
        <v>156</v>
      </c>
      <c r="S380" s="51">
        <v>2</v>
      </c>
      <c r="T380" s="51" t="s">
        <v>303</v>
      </c>
      <c r="U380" s="51">
        <v>7</v>
      </c>
      <c r="V380" s="25">
        <f>parameters!$J$4*Table1[[#This Row],[Mitigations Utility]] + parameters!$J$5*Table1[[#This Row],[Detections Utility]]</f>
        <v>8.5714285714285715E-2</v>
      </c>
      <c r="W380">
        <f>SUM(Table1[[#This Row],[Num. 800-53 (r5)]],Table1[[#This Row],[Num. CIS Controls]])</f>
        <v>9</v>
      </c>
      <c r="X380">
        <f>(Table1[[#This Row],[Total Mitigations]]-parameters!$D$2)/(parameters!$D$3-parameters!$D$2)</f>
        <v>0.16363636363636364</v>
      </c>
      <c r="Y380">
        <f>IF(Table1[[#This Row],[Mitigations Utility (unclipped)]]&gt;1,1, IF(Table1[[#This Row],[Mitigations Utility (unclipped)]]&lt;0,0, Table1[[#This Row],[Mitigations Utility (unclipped)]]) )</f>
        <v>0.16363636363636364</v>
      </c>
      <c r="Z380">
        <f>SUM(Table1[[#This Row],[Num. CAR]:[Num. Splunk]])</f>
        <v>0</v>
      </c>
      <c r="AA380">
        <f>(Table1[[#This Row],[Total Detections]]-parameters!$D$4)/(parameters!$D$5-parameters!$D$4)</f>
        <v>0</v>
      </c>
      <c r="AB380">
        <f>IF(Table1[[#This Row],[Detections Utility (unclipped)]]&gt;1,1, IF(Table1[[#This Row],[Detections Utility (unclipped)]]&lt;0,0, Table1[[#This Row],[Detections Utility (unclipped)]]) )</f>
        <v>0</v>
      </c>
      <c r="AC380" s="29" t="s">
        <v>416</v>
      </c>
      <c r="AD380" s="25" t="str" cm="1">
        <f t="array" ref="AD380">IF(SUMPRODUCT(--(NOT(ISERR(SEARCH({"Process","Command","Script","WMI","Module","Pipe","Service"},AC380)))))&gt;0,"1","0")</f>
        <v>1</v>
      </c>
      <c r="AE380" s="25">
        <f>IF(AD380="1",'TOP 10 TECHNIQUES'!C$15,0)</f>
        <v>0.19800000000000001</v>
      </c>
      <c r="AF380" s="25" t="str" cm="1">
        <f t="array" ref="AF380">IF(SUMPRODUCT(--(NOT(ISERR(SEARCH({"Network","Firewall"},AC380)))))&gt;0,"1","0")</f>
        <v>0</v>
      </c>
      <c r="AG380" s="25">
        <f>IF(AF380="1",'TOP 10 TECHNIQUES'!C$16,0)</f>
        <v>0</v>
      </c>
      <c r="AH380" s="25" t="str" cm="1">
        <f t="array" ref="AH380">IF(SUMPRODUCT(--(NOT(ISERR(SEARCH({"File","Group","Logon","Schedule","User","Registry","Active","Application"},AC380)))))&gt;0,"1","0")</f>
        <v>1</v>
      </c>
      <c r="AI380" s="25">
        <f>IF(AH380="1",'TOP 10 TECHNIQUES'!C$17,0)</f>
        <v>0.13200000000000001</v>
      </c>
      <c r="AJ380" s="25" t="str" cm="1">
        <f t="array" ref="AJ380">IF(SUMPRODUCT(--(NOT(ISERR(SEARCH({"Cloud","Cluster","Container","Image","Instance","Pod","Snapshot","Volume"},AC380)))))&gt;0,"1","0")</f>
        <v>0</v>
      </c>
      <c r="AK380" s="25">
        <f>IF(AJ380="1",'TOP 10 TECHNIQUES'!C$18,0)</f>
        <v>0</v>
      </c>
      <c r="AL380" s="25" t="str" cm="1">
        <f t="array" ref="AL380">IF(SUMPRODUCT(--(NOT(ISERR(SEARCH({"Drive","Firmware","Host","Kernel"},AC380)))))&gt;0,"1","0")</f>
        <v>0</v>
      </c>
      <c r="AM380" s="25">
        <f>IF(AL380="1",'TOP 10 TECHNIQUES'!C$19,0)</f>
        <v>0</v>
      </c>
      <c r="AN380" s="52">
        <v>0</v>
      </c>
      <c r="AO380" s="51">
        <v>0</v>
      </c>
      <c r="AP380" s="25">
        <f>parameters!$J$21*Table1[[#This Row],[TAT Utility]]+parameters!$J$22*Table1[[#This Row],[Count Utility]]</f>
        <v>2.4700000000000003E-2</v>
      </c>
      <c r="AQ380" s="25">
        <f>(Table1[[#This Row],[Total Top Att&amp;ck Score ]]-parameters!$D$19)/(parameters!$D$20-parameters!$D$19)</f>
        <v>8.2333333333333342E-2</v>
      </c>
      <c r="AR380" s="25">
        <f>IF(Table1[[#This Row],[TAT Utility (unclipped)]]&gt;1,1, IF(Table1[[#This Row],[TAT Utility (unclipped)]]&lt;0,0, Table1[[#This Row],[TAT Utility (unclipped)]]) )</f>
        <v>8.2333333333333342E-2</v>
      </c>
      <c r="AS380" s="25">
        <f>(Table1[[#This Row],[Ransomware (Total '# of ATT&amp;CK Observations)]]-parameters!$D$21)/(parameters!$D$22-parameters!$D$21)</f>
        <v>0</v>
      </c>
      <c r="AT380" s="25">
        <f>IF(Table1[[#This Row],[Count Utility (unclipped)]]&gt;1,1, IF(Table1[[#This Row],[Count Utility (unclipped)]]&lt;0,0, Table1[[#This Row],[Count Utility (unclipped)]]) )</f>
        <v>0</v>
      </c>
      <c r="AU3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1" spans="1:47" x14ac:dyDescent="0.2">
      <c r="A381" s="25">
        <f>parameters!$J$21*Table1[[#This Row],[TAT Utility]]+parameters!$J$22*Table1[[#This Row],[Count Utility]]</f>
        <v>1.8571428571428572E-2</v>
      </c>
      <c r="B381" s="25">
        <f t="shared" si="5"/>
        <v>0.18571428571428572</v>
      </c>
      <c r="C381" s="25" t="s">
        <v>1492</v>
      </c>
      <c r="D381" s="25" t="s">
        <v>339</v>
      </c>
      <c r="E381" s="25" t="s">
        <v>1493</v>
      </c>
      <c r="F381" s="51">
        <v>1</v>
      </c>
      <c r="G381" s="51">
        <v>1</v>
      </c>
      <c r="H381" s="25">
        <f>parameters!$J$10*Table1[[#This Row],[Before Utility]]+parameters!$J$11*Table1[[#This Row],[After Utility]]</f>
        <v>0.1</v>
      </c>
      <c r="I381">
        <f>(Table1[[#This Row],[Num. TID Before]]-parameters!$D$8)/(parameters!$D$9-parameters!$D$8)</f>
        <v>0.1</v>
      </c>
      <c r="J381">
        <f>IF(Table1[[#This Row],[Before Utility (unclipped)]]&gt;1,1, IF(Table1[[#This Row],[Before Utility (unclipped)]]&lt;0,0, Table1[[#This Row],[Before Utility (unclipped)]]))</f>
        <v>0.1</v>
      </c>
      <c r="K381">
        <f>(Table1[[#This Row],[Num. TID After]]-parameters!$D$10)/(parameters!$D$11-parameters!$D$10)</f>
        <v>0.1</v>
      </c>
      <c r="L381">
        <f>IF(Table1[[#This Row],[After Utility (unclipped)]]&gt;1,1, IF(Table1[[#This Row],[After Utility (unclipped)]]&lt;0,0, Table1[[#This Row],[After Utility (unclipped)]]))</f>
        <v>0.1</v>
      </c>
      <c r="M381" s="25">
        <v>0</v>
      </c>
      <c r="N381" s="51">
        <v>0</v>
      </c>
      <c r="O381" s="51">
        <v>0</v>
      </c>
      <c r="P381" s="51">
        <v>0</v>
      </c>
      <c r="Q381" s="51">
        <v>0</v>
      </c>
      <c r="R381" s="51" t="s">
        <v>340</v>
      </c>
      <c r="S381" s="51">
        <v>2</v>
      </c>
      <c r="T381" s="51" t="s">
        <v>303</v>
      </c>
      <c r="U381" s="51">
        <v>7</v>
      </c>
      <c r="V381" s="25">
        <f>parameters!$J$4*Table1[[#This Row],[Mitigations Utility]] + parameters!$J$5*Table1[[#This Row],[Detections Utility]]</f>
        <v>8.5714285714285715E-2</v>
      </c>
      <c r="W381">
        <f>SUM(Table1[[#This Row],[Num. 800-53 (r5)]],Table1[[#This Row],[Num. CIS Controls]])</f>
        <v>9</v>
      </c>
      <c r="X381">
        <f>(Table1[[#This Row],[Total Mitigations]]-parameters!$D$2)/(parameters!$D$3-parameters!$D$2)</f>
        <v>0.16363636363636364</v>
      </c>
      <c r="Y381">
        <f>IF(Table1[[#This Row],[Mitigations Utility (unclipped)]]&gt;1,1, IF(Table1[[#This Row],[Mitigations Utility (unclipped)]]&lt;0,0, Table1[[#This Row],[Mitigations Utility (unclipped)]]) )</f>
        <v>0.16363636363636364</v>
      </c>
      <c r="Z381">
        <f>SUM(Table1[[#This Row],[Num. CAR]:[Num. Splunk]])</f>
        <v>0</v>
      </c>
      <c r="AA381">
        <f>(Table1[[#This Row],[Total Detections]]-parameters!$D$4)/(parameters!$D$5-parameters!$D$4)</f>
        <v>0</v>
      </c>
      <c r="AB381">
        <f>IF(Table1[[#This Row],[Detections Utility (unclipped)]]&gt;1,1, IF(Table1[[#This Row],[Detections Utility (unclipped)]]&lt;0,0, Table1[[#This Row],[Detections Utility (unclipped)]]) )</f>
        <v>0</v>
      </c>
      <c r="AC381" s="29" t="s">
        <v>341</v>
      </c>
      <c r="AD381" s="25" t="str" cm="1">
        <f t="array" ref="AD381">IF(SUMPRODUCT(--(NOT(ISERR(SEARCH({"Process","Command","Script","WMI","Module","Pipe","Service"},AC381)))))&gt;0,"1","0")</f>
        <v>0</v>
      </c>
      <c r="AE381" s="25">
        <f>IF(AD381="1",'TOP 10 TECHNIQUES'!C$15,0)</f>
        <v>0</v>
      </c>
      <c r="AF381" s="25" t="str" cm="1">
        <f t="array" ref="AF381">IF(SUMPRODUCT(--(NOT(ISERR(SEARCH({"Network","Firewall"},AC381)))))&gt;0,"1","0")</f>
        <v>1</v>
      </c>
      <c r="AG381" s="25">
        <f>IF(AF381="1",'TOP 10 TECHNIQUES'!C$16,0)</f>
        <v>0</v>
      </c>
      <c r="AH381" s="25" t="str" cm="1">
        <f t="array" ref="AH381">IF(SUMPRODUCT(--(NOT(ISERR(SEARCH({"File","Group","Logon","Schedule","User","Registry","Active","Application"},AC381)))))&gt;0,"1","0")</f>
        <v>0</v>
      </c>
      <c r="AI381" s="25">
        <f>IF(AH381="1",'TOP 10 TECHNIQUES'!C$17,0)</f>
        <v>0</v>
      </c>
      <c r="AJ381" s="25" t="str" cm="1">
        <f t="array" ref="AJ381">IF(SUMPRODUCT(--(NOT(ISERR(SEARCH({"Cloud","Cluster","Container","Image","Instance","Pod","Snapshot","Volume"},AC381)))))&gt;0,"1","0")</f>
        <v>0</v>
      </c>
      <c r="AK381" s="25">
        <f>IF(AJ381="1",'TOP 10 TECHNIQUES'!C$18,0)</f>
        <v>0</v>
      </c>
      <c r="AL381" s="25" t="str" cm="1">
        <f t="array" ref="AL381">IF(SUMPRODUCT(--(NOT(ISERR(SEARCH({"Drive","Firmware","Host","Kernel"},AC381)))))&gt;0,"1","0")</f>
        <v>0</v>
      </c>
      <c r="AM381" s="25">
        <f>IF(AL381="1",'TOP 10 TECHNIQUES'!C$19,0)</f>
        <v>0</v>
      </c>
      <c r="AN381" s="61">
        <v>0</v>
      </c>
      <c r="AO381" s="51">
        <v>0</v>
      </c>
      <c r="AP381" s="25">
        <f>parameters!$J$21*Table1[[#This Row],[TAT Utility]]+parameters!$J$22*Table1[[#This Row],[Count Utility]]</f>
        <v>1.8571428571428572E-2</v>
      </c>
      <c r="AQ381" s="25">
        <f>(Table1[[#This Row],[Total Top Att&amp;ck Score ]]-parameters!$D$19)/(parameters!$D$20-parameters!$D$19)</f>
        <v>6.1904761904761907E-2</v>
      </c>
      <c r="AR381" s="25">
        <f>IF(Table1[[#This Row],[TAT Utility (unclipped)]]&gt;1,1, IF(Table1[[#This Row],[TAT Utility (unclipped)]]&lt;0,0, Table1[[#This Row],[TAT Utility (unclipped)]]) )</f>
        <v>6.1904761904761907E-2</v>
      </c>
      <c r="AS381" s="25">
        <f>(Table1[[#This Row],[Ransomware (Total '# of ATT&amp;CK Observations)]]-parameters!$D$21)/(parameters!$D$22-parameters!$D$21)</f>
        <v>0</v>
      </c>
      <c r="AT381" s="25">
        <f>IF(Table1[[#This Row],[Count Utility (unclipped)]]&gt;1,1, IF(Table1[[#This Row],[Count Utility (unclipped)]]&lt;0,0, Table1[[#This Row],[Count Utility (unclipped)]]) )</f>
        <v>0</v>
      </c>
      <c r="AU3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2" spans="1:47" ht="32" x14ac:dyDescent="0.2">
      <c r="A382" s="25">
        <f>parameters!$J$21*Table1[[#This Row],[TAT Utility]]+parameters!$J$22*Table1[[#This Row],[Count Utility]]</f>
        <v>2.2248571428571427E-2</v>
      </c>
      <c r="B382" s="25">
        <f t="shared" si="5"/>
        <v>0.22248571428571429</v>
      </c>
      <c r="C382" s="25" t="s">
        <v>1494</v>
      </c>
      <c r="D382" s="25" t="s">
        <v>114</v>
      </c>
      <c r="E382" s="25" t="s">
        <v>1495</v>
      </c>
      <c r="F382" s="51">
        <v>1</v>
      </c>
      <c r="G382" s="51">
        <v>1</v>
      </c>
      <c r="H382" s="25">
        <f>parameters!$J$10*Table1[[#This Row],[Before Utility]]+parameters!$J$11*Table1[[#This Row],[After Utility]]</f>
        <v>0.1</v>
      </c>
      <c r="I382">
        <f>(Table1[[#This Row],[Num. TID Before]]-parameters!$D$8)/(parameters!$D$9-parameters!$D$8)</f>
        <v>0.1</v>
      </c>
      <c r="J382">
        <f>IF(Table1[[#This Row],[Before Utility (unclipped)]]&gt;1,1, IF(Table1[[#This Row],[Before Utility (unclipped)]]&lt;0,0, Table1[[#This Row],[Before Utility (unclipped)]]))</f>
        <v>0.1</v>
      </c>
      <c r="K382">
        <f>(Table1[[#This Row],[Num. TID After]]-parameters!$D$10)/(parameters!$D$11-parameters!$D$10)</f>
        <v>0.1</v>
      </c>
      <c r="L382">
        <f>IF(Table1[[#This Row],[After Utility (unclipped)]]&gt;1,1, IF(Table1[[#This Row],[After Utility (unclipped)]]&lt;0,0, Table1[[#This Row],[After Utility (unclipped)]]))</f>
        <v>0.1</v>
      </c>
      <c r="M382" s="25">
        <v>0</v>
      </c>
      <c r="N382" s="51">
        <v>0</v>
      </c>
      <c r="O382" s="51">
        <v>0</v>
      </c>
      <c r="P382" s="51">
        <v>0</v>
      </c>
      <c r="Q382" s="51">
        <v>0</v>
      </c>
      <c r="R382" s="52" t="s">
        <v>1275</v>
      </c>
      <c r="S382" s="51">
        <v>3</v>
      </c>
      <c r="T382" s="51" t="s">
        <v>1276</v>
      </c>
      <c r="U382" s="51">
        <v>6</v>
      </c>
      <c r="V382" s="25">
        <f>parameters!$J$4*Table1[[#This Row],[Mitigations Utility]] + parameters!$J$5*Table1[[#This Row],[Detections Utility]]</f>
        <v>8.5714285714285715E-2</v>
      </c>
      <c r="W382">
        <f>SUM(Table1[[#This Row],[Num. 800-53 (r5)]],Table1[[#This Row],[Num. CIS Controls]])</f>
        <v>9</v>
      </c>
      <c r="X382">
        <f>(Table1[[#This Row],[Total Mitigations]]-parameters!$D$2)/(parameters!$D$3-parameters!$D$2)</f>
        <v>0.16363636363636364</v>
      </c>
      <c r="Y382">
        <f>IF(Table1[[#This Row],[Mitigations Utility (unclipped)]]&gt;1,1, IF(Table1[[#This Row],[Mitigations Utility (unclipped)]]&lt;0,0, Table1[[#This Row],[Mitigations Utility (unclipped)]]) )</f>
        <v>0.16363636363636364</v>
      </c>
      <c r="Z382">
        <f>SUM(Table1[[#This Row],[Num. CAR]:[Num. Splunk]])</f>
        <v>0</v>
      </c>
      <c r="AA382">
        <f>(Table1[[#This Row],[Total Detections]]-parameters!$D$4)/(parameters!$D$5-parameters!$D$4)</f>
        <v>0</v>
      </c>
      <c r="AB382">
        <f>IF(Table1[[#This Row],[Detections Utility (unclipped)]]&gt;1,1, IF(Table1[[#This Row],[Detections Utility (unclipped)]]&lt;0,0, Table1[[#This Row],[Detections Utility (unclipped)]]) )</f>
        <v>0</v>
      </c>
      <c r="AC382" s="29" t="s">
        <v>117</v>
      </c>
      <c r="AD382" s="25" t="str" cm="1">
        <f t="array" ref="AD382">IF(SUMPRODUCT(--(NOT(ISERR(SEARCH({"Process","Command","Script","WMI","Module","Pipe","Service"},AC382)))))&gt;0,"1","0")</f>
        <v>1</v>
      </c>
      <c r="AE382" s="25">
        <f>IF(AD382="1",'TOP 10 TECHNIQUES'!C$15,0)</f>
        <v>0.19800000000000001</v>
      </c>
      <c r="AF382" s="25" t="str" cm="1">
        <f t="array" ref="AF382">IF(SUMPRODUCT(--(NOT(ISERR(SEARCH({"Network","Firewall"},AC382)))))&gt;0,"1","0")</f>
        <v>0</v>
      </c>
      <c r="AG382" s="25">
        <f>IF(AF382="1",'TOP 10 TECHNIQUES'!C$16,0)</f>
        <v>0</v>
      </c>
      <c r="AH382" s="25" t="str" cm="1">
        <f t="array" ref="AH382">IF(SUMPRODUCT(--(NOT(ISERR(SEARCH({"File","Group","Logon","Schedule","User","Registry","Active","Application"},AC382)))))&gt;0,"1","0")</f>
        <v>0</v>
      </c>
      <c r="AI382" s="25">
        <f>IF(AH382="1",'TOP 10 TECHNIQUES'!C$17,0)</f>
        <v>0</v>
      </c>
      <c r="AJ382" s="25" t="str" cm="1">
        <f t="array" ref="AJ382">IF(SUMPRODUCT(--(NOT(ISERR(SEARCH({"Cloud","Cluster","Container","Image","Instance","Pod","Snapshot","Volume"},AC382)))))&gt;0,"1","0")</f>
        <v>0</v>
      </c>
      <c r="AK382" s="25">
        <f>IF(AJ382="1",'TOP 10 TECHNIQUES'!C$18,0)</f>
        <v>0</v>
      </c>
      <c r="AL382" s="25" t="str" cm="1">
        <f t="array" ref="AL382">IF(SUMPRODUCT(--(NOT(ISERR(SEARCH({"Drive","Firmware","Host","Kernel"},AC382)))))&gt;0,"1","0")</f>
        <v>0</v>
      </c>
      <c r="AM382" s="25">
        <f>IF(AL382="1",'TOP 10 TECHNIQUES'!C$19,0)</f>
        <v>0</v>
      </c>
      <c r="AN382" s="59">
        <v>0</v>
      </c>
      <c r="AO382" s="51">
        <v>0</v>
      </c>
      <c r="AP382" s="25">
        <f>parameters!$J$21*Table1[[#This Row],[TAT Utility]]+parameters!$J$22*Table1[[#This Row],[Count Utility]]</f>
        <v>2.2248571428571427E-2</v>
      </c>
      <c r="AQ382" s="25">
        <f>(Table1[[#This Row],[Total Top Att&amp;ck Score ]]-parameters!$D$19)/(parameters!$D$20-parameters!$D$19)</f>
        <v>7.4161904761904762E-2</v>
      </c>
      <c r="AR382" s="25">
        <f>IF(Table1[[#This Row],[TAT Utility (unclipped)]]&gt;1,1, IF(Table1[[#This Row],[TAT Utility (unclipped)]]&lt;0,0, Table1[[#This Row],[TAT Utility (unclipped)]]) )</f>
        <v>7.4161904761904762E-2</v>
      </c>
      <c r="AS382" s="25">
        <f>(Table1[[#This Row],[Ransomware (Total '# of ATT&amp;CK Observations)]]-parameters!$D$21)/(parameters!$D$22-parameters!$D$21)</f>
        <v>0</v>
      </c>
      <c r="AT382" s="25">
        <f>IF(Table1[[#This Row],[Count Utility (unclipped)]]&gt;1,1, IF(Table1[[#This Row],[Count Utility (unclipped)]]&lt;0,0, Table1[[#This Row],[Count Utility (unclipped)]]) )</f>
        <v>0</v>
      </c>
      <c r="AU3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3" spans="1:47" x14ac:dyDescent="0.2">
      <c r="A383" s="25">
        <f>parameters!$J$21*Table1[[#This Row],[TAT Utility]]+parameters!$J$22*Table1[[#This Row],[Count Utility]]</f>
        <v>2.2248571428571427E-2</v>
      </c>
      <c r="B383" s="25">
        <f t="shared" si="5"/>
        <v>0.22248571428571429</v>
      </c>
      <c r="C383" s="25" t="s">
        <v>1496</v>
      </c>
      <c r="D383" s="25" t="s">
        <v>114</v>
      </c>
      <c r="E383" s="25" t="s">
        <v>1497</v>
      </c>
      <c r="F383" s="51">
        <v>1</v>
      </c>
      <c r="G383" s="51">
        <v>1</v>
      </c>
      <c r="H383" s="25">
        <f>parameters!$J$10*Table1[[#This Row],[Before Utility]]+parameters!$J$11*Table1[[#This Row],[After Utility]]</f>
        <v>0.1</v>
      </c>
      <c r="I383">
        <f>(Table1[[#This Row],[Num. TID Before]]-parameters!$D$8)/(parameters!$D$9-parameters!$D$8)</f>
        <v>0.1</v>
      </c>
      <c r="J383">
        <f>IF(Table1[[#This Row],[Before Utility (unclipped)]]&gt;1,1, IF(Table1[[#This Row],[Before Utility (unclipped)]]&lt;0,0, Table1[[#This Row],[Before Utility (unclipped)]]))</f>
        <v>0.1</v>
      </c>
      <c r="K383">
        <f>(Table1[[#This Row],[Num. TID After]]-parameters!$D$10)/(parameters!$D$11-parameters!$D$10)</f>
        <v>0.1</v>
      </c>
      <c r="L383">
        <f>IF(Table1[[#This Row],[After Utility (unclipped)]]&gt;1,1, IF(Table1[[#This Row],[After Utility (unclipped)]]&lt;0,0, Table1[[#This Row],[After Utility (unclipped)]]))</f>
        <v>0.1</v>
      </c>
      <c r="M383" s="25">
        <v>0</v>
      </c>
      <c r="N383" s="51">
        <v>0</v>
      </c>
      <c r="O383" s="51">
        <v>0</v>
      </c>
      <c r="P383" s="51">
        <v>0</v>
      </c>
      <c r="Q383" s="51">
        <v>0</v>
      </c>
      <c r="R383" s="52" t="s">
        <v>1275</v>
      </c>
      <c r="S383" s="51">
        <v>3</v>
      </c>
      <c r="T383" s="51" t="s">
        <v>1276</v>
      </c>
      <c r="U383" s="51">
        <v>6</v>
      </c>
      <c r="V383" s="25">
        <f>parameters!$J$4*Table1[[#This Row],[Mitigations Utility]] + parameters!$J$5*Table1[[#This Row],[Detections Utility]]</f>
        <v>8.5714285714285715E-2</v>
      </c>
      <c r="W383">
        <f>SUM(Table1[[#This Row],[Num. 800-53 (r5)]],Table1[[#This Row],[Num. CIS Controls]])</f>
        <v>9</v>
      </c>
      <c r="X383">
        <f>(Table1[[#This Row],[Total Mitigations]]-parameters!$D$2)/(parameters!$D$3-parameters!$D$2)</f>
        <v>0.16363636363636364</v>
      </c>
      <c r="Y383">
        <f>IF(Table1[[#This Row],[Mitigations Utility (unclipped)]]&gt;1,1, IF(Table1[[#This Row],[Mitigations Utility (unclipped)]]&lt;0,0, Table1[[#This Row],[Mitigations Utility (unclipped)]]) )</f>
        <v>0.16363636363636364</v>
      </c>
      <c r="Z383">
        <f>SUM(Table1[[#This Row],[Num. CAR]:[Num. Splunk]])</f>
        <v>0</v>
      </c>
      <c r="AA383">
        <f>(Table1[[#This Row],[Total Detections]]-parameters!$D$4)/(parameters!$D$5-parameters!$D$4)</f>
        <v>0</v>
      </c>
      <c r="AB383">
        <f>IF(Table1[[#This Row],[Detections Utility (unclipped)]]&gt;1,1, IF(Table1[[#This Row],[Detections Utility (unclipped)]]&lt;0,0, Table1[[#This Row],[Detections Utility (unclipped)]]) )</f>
        <v>0</v>
      </c>
      <c r="AC383" s="29" t="s">
        <v>1498</v>
      </c>
      <c r="AD383" s="25" t="str" cm="1">
        <f t="array" ref="AD383">IF(SUMPRODUCT(--(NOT(ISERR(SEARCH({"Process","Command","Script","WMI","Module","Pipe","Service"},AC383)))))&gt;0,"1","0")</f>
        <v>1</v>
      </c>
      <c r="AE383" s="25">
        <f>IF(AD383="1",'TOP 10 TECHNIQUES'!C$15,0)</f>
        <v>0.19800000000000001</v>
      </c>
      <c r="AF383" s="25" t="str" cm="1">
        <f t="array" ref="AF383">IF(SUMPRODUCT(--(NOT(ISERR(SEARCH({"Network","Firewall"},AC383)))))&gt;0,"1","0")</f>
        <v>0</v>
      </c>
      <c r="AG383" s="25">
        <f>IF(AF383="1",'TOP 10 TECHNIQUES'!C$16,0)</f>
        <v>0</v>
      </c>
      <c r="AH383" s="25" t="str" cm="1">
        <f t="array" ref="AH383">IF(SUMPRODUCT(--(NOT(ISERR(SEARCH({"File","Group","Logon","Schedule","User","Registry","Active","Application"},AC383)))))&gt;0,"1","0")</f>
        <v>0</v>
      </c>
      <c r="AI383" s="25">
        <f>IF(AH383="1",'TOP 10 TECHNIQUES'!C$17,0)</f>
        <v>0</v>
      </c>
      <c r="AJ383" s="25" t="str" cm="1">
        <f t="array" ref="AJ383">IF(SUMPRODUCT(--(NOT(ISERR(SEARCH({"Cloud","Cluster","Container","Image","Instance","Pod","Snapshot","Volume"},AC383)))))&gt;0,"1","0")</f>
        <v>0</v>
      </c>
      <c r="AK383" s="25">
        <f>IF(AJ383="1",'TOP 10 TECHNIQUES'!C$18,0)</f>
        <v>0</v>
      </c>
      <c r="AL383" s="25" t="str" cm="1">
        <f t="array" ref="AL383">IF(SUMPRODUCT(--(NOT(ISERR(SEARCH({"Drive","Firmware","Host","Kernel"},AC383)))))&gt;0,"1","0")</f>
        <v>0</v>
      </c>
      <c r="AM383" s="25">
        <f>IF(AL383="1",'TOP 10 TECHNIQUES'!C$19,0)</f>
        <v>0</v>
      </c>
      <c r="AN383" s="58">
        <v>0</v>
      </c>
      <c r="AO383" s="51">
        <v>0</v>
      </c>
      <c r="AP383" s="25">
        <f>parameters!$J$21*Table1[[#This Row],[TAT Utility]]+parameters!$J$22*Table1[[#This Row],[Count Utility]]</f>
        <v>2.2248571428571427E-2</v>
      </c>
      <c r="AQ383" s="25">
        <f>(Table1[[#This Row],[Total Top Att&amp;ck Score ]]-parameters!$D$19)/(parameters!$D$20-parameters!$D$19)</f>
        <v>7.4161904761904762E-2</v>
      </c>
      <c r="AR383" s="25">
        <f>IF(Table1[[#This Row],[TAT Utility (unclipped)]]&gt;1,1, IF(Table1[[#This Row],[TAT Utility (unclipped)]]&lt;0,0, Table1[[#This Row],[TAT Utility (unclipped)]]) )</f>
        <v>7.4161904761904762E-2</v>
      </c>
      <c r="AS383" s="25">
        <f>(Table1[[#This Row],[Ransomware (Total '# of ATT&amp;CK Observations)]]-parameters!$D$21)/(parameters!$D$22-parameters!$D$21)</f>
        <v>0</v>
      </c>
      <c r="AT383" s="25">
        <f>IF(Table1[[#This Row],[Count Utility (unclipped)]]&gt;1,1, IF(Table1[[#This Row],[Count Utility (unclipped)]]&lt;0,0, Table1[[#This Row],[Count Utility (unclipped)]]) )</f>
        <v>0</v>
      </c>
      <c r="AU3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4" spans="1:47" ht="32" x14ac:dyDescent="0.2">
      <c r="A384" s="25">
        <f>parameters!$J$21*Table1[[#This Row],[TAT Utility]]+parameters!$J$22*Table1[[#This Row],[Count Utility]]</f>
        <v>2.2248571428571427E-2</v>
      </c>
      <c r="B384" s="25">
        <f t="shared" si="5"/>
        <v>0.22248571428571429</v>
      </c>
      <c r="C384" s="25" t="s">
        <v>1499</v>
      </c>
      <c r="D384" s="25" t="s">
        <v>205</v>
      </c>
      <c r="E384" s="25" t="s">
        <v>1500</v>
      </c>
      <c r="F384" s="51">
        <v>1</v>
      </c>
      <c r="G384" s="51">
        <v>1</v>
      </c>
      <c r="H384" s="25">
        <f>parameters!$J$10*Table1[[#This Row],[Before Utility]]+parameters!$J$11*Table1[[#This Row],[After Utility]]</f>
        <v>0.1</v>
      </c>
      <c r="I384">
        <f>(Table1[[#This Row],[Num. TID Before]]-parameters!$D$8)/(parameters!$D$9-parameters!$D$8)</f>
        <v>0.1</v>
      </c>
      <c r="J384">
        <f>IF(Table1[[#This Row],[Before Utility (unclipped)]]&gt;1,1, IF(Table1[[#This Row],[Before Utility (unclipped)]]&lt;0,0, Table1[[#This Row],[Before Utility (unclipped)]]))</f>
        <v>0.1</v>
      </c>
      <c r="K384">
        <f>(Table1[[#This Row],[Num. TID After]]-parameters!$D$10)/(parameters!$D$11-parameters!$D$10)</f>
        <v>0.1</v>
      </c>
      <c r="L384">
        <f>IF(Table1[[#This Row],[After Utility (unclipped)]]&gt;1,1, IF(Table1[[#This Row],[After Utility (unclipped)]]&lt;0,0, Table1[[#This Row],[After Utility (unclipped)]]))</f>
        <v>0.1</v>
      </c>
      <c r="M384" s="25">
        <v>0</v>
      </c>
      <c r="N384" s="51">
        <v>0</v>
      </c>
      <c r="O384" s="51">
        <v>3</v>
      </c>
      <c r="P384" s="51">
        <v>1</v>
      </c>
      <c r="Q384" s="51">
        <v>0</v>
      </c>
      <c r="R384" s="52" t="s">
        <v>1325</v>
      </c>
      <c r="S384" s="51">
        <v>3</v>
      </c>
      <c r="T384" s="51" t="s">
        <v>1501</v>
      </c>
      <c r="U384" s="51">
        <v>4</v>
      </c>
      <c r="V384" s="25">
        <f>parameters!$J$4*Table1[[#This Row],[Mitigations Utility]] + parameters!$J$5*Table1[[#This Row],[Detections Utility]]</f>
        <v>8.5714285714285715E-2</v>
      </c>
      <c r="W384">
        <f>SUM(Table1[[#This Row],[Num. 800-53 (r5)]],Table1[[#This Row],[Num. CIS Controls]])</f>
        <v>7</v>
      </c>
      <c r="X384">
        <f>(Table1[[#This Row],[Total Mitigations]]-parameters!$D$2)/(parameters!$D$3-parameters!$D$2)</f>
        <v>0.12727272727272726</v>
      </c>
      <c r="Y384">
        <f>IF(Table1[[#This Row],[Mitigations Utility (unclipped)]]&gt;1,1, IF(Table1[[#This Row],[Mitigations Utility (unclipped)]]&lt;0,0, Table1[[#This Row],[Mitigations Utility (unclipped)]]) )</f>
        <v>0.12727272727272726</v>
      </c>
      <c r="Z384">
        <f>SUM(Table1[[#This Row],[Num. CAR]:[Num. Splunk]])</f>
        <v>4</v>
      </c>
      <c r="AA384">
        <f>(Table1[[#This Row],[Total Detections]]-parameters!$D$4)/(parameters!$D$5-parameters!$D$4)</f>
        <v>0.04</v>
      </c>
      <c r="AB384">
        <f>IF(Table1[[#This Row],[Detections Utility (unclipped)]]&gt;1,1, IF(Table1[[#This Row],[Detections Utility (unclipped)]]&lt;0,0, Table1[[#This Row],[Detections Utility (unclipped)]]) )</f>
        <v>0.04</v>
      </c>
      <c r="AC384" s="29" t="s">
        <v>92</v>
      </c>
      <c r="AD384" s="25" t="str" cm="1">
        <f t="array" ref="AD384">IF(SUMPRODUCT(--(NOT(ISERR(SEARCH({"Process","Command","Script","WMI","Module","Pipe","Service"},AC384)))))&gt;0,"1","0")</f>
        <v>1</v>
      </c>
      <c r="AE384" s="25">
        <f>IF(AD384="1",'TOP 10 TECHNIQUES'!C$15,0)</f>
        <v>0.19800000000000001</v>
      </c>
      <c r="AF384" s="25" t="str" cm="1">
        <f t="array" ref="AF384">IF(SUMPRODUCT(--(NOT(ISERR(SEARCH({"Network","Firewall"},AC384)))))&gt;0,"1","0")</f>
        <v>0</v>
      </c>
      <c r="AG384" s="25">
        <f>IF(AF384="1",'TOP 10 TECHNIQUES'!C$16,0)</f>
        <v>0</v>
      </c>
      <c r="AH384" s="25" t="str" cm="1">
        <f t="array" ref="AH384">IF(SUMPRODUCT(--(NOT(ISERR(SEARCH({"File","Group","Logon","Schedule","User","Registry","Active","Application"},AC384)))))&gt;0,"1","0")</f>
        <v>0</v>
      </c>
      <c r="AI384" s="25">
        <f>IF(AH384="1",'TOP 10 TECHNIQUES'!C$17,0)</f>
        <v>0</v>
      </c>
      <c r="AJ384" s="25" t="str" cm="1">
        <f t="array" ref="AJ384">IF(SUMPRODUCT(--(NOT(ISERR(SEARCH({"Cloud","Cluster","Container","Image","Instance","Pod","Snapshot","Volume"},AC384)))))&gt;0,"1","0")</f>
        <v>0</v>
      </c>
      <c r="AK384" s="25">
        <f>IF(AJ384="1",'TOP 10 TECHNIQUES'!C$18,0)</f>
        <v>0</v>
      </c>
      <c r="AL384" s="25" t="str" cm="1">
        <f t="array" ref="AL384">IF(SUMPRODUCT(--(NOT(ISERR(SEARCH({"Drive","Firmware","Host","Kernel"},AC384)))))&gt;0,"1","0")</f>
        <v>0</v>
      </c>
      <c r="AM384" s="25">
        <f>IF(AL384="1",'TOP 10 TECHNIQUES'!C$19,0)</f>
        <v>0</v>
      </c>
      <c r="AN384" s="59">
        <v>0</v>
      </c>
      <c r="AO384" s="51">
        <v>0</v>
      </c>
      <c r="AP384" s="25">
        <f>parameters!$J$21*Table1[[#This Row],[TAT Utility]]+parameters!$J$22*Table1[[#This Row],[Count Utility]]</f>
        <v>2.2248571428571427E-2</v>
      </c>
      <c r="AQ384" s="25">
        <f>(Table1[[#This Row],[Total Top Att&amp;ck Score ]]-parameters!$D$19)/(parameters!$D$20-parameters!$D$19)</f>
        <v>7.4161904761904762E-2</v>
      </c>
      <c r="AR384" s="25">
        <f>IF(Table1[[#This Row],[TAT Utility (unclipped)]]&gt;1,1, IF(Table1[[#This Row],[TAT Utility (unclipped)]]&lt;0,0, Table1[[#This Row],[TAT Utility (unclipped)]]) )</f>
        <v>7.4161904761904762E-2</v>
      </c>
      <c r="AS384" s="25">
        <f>(Table1[[#This Row],[Ransomware (Total '# of ATT&amp;CK Observations)]]-parameters!$D$21)/(parameters!$D$22-parameters!$D$21)</f>
        <v>0</v>
      </c>
      <c r="AT384" s="25">
        <f>IF(Table1[[#This Row],[Count Utility (unclipped)]]&gt;1,1, IF(Table1[[#This Row],[Count Utility (unclipped)]]&lt;0,0, Table1[[#This Row],[Count Utility (unclipped)]]) )</f>
        <v>0</v>
      </c>
      <c r="AU3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5" spans="1:47" ht="32" x14ac:dyDescent="0.2">
      <c r="A385" s="25">
        <f>parameters!$J$21*Table1[[#This Row],[TAT Utility]]+parameters!$J$22*Table1[[#This Row],[Count Utility]]</f>
        <v>2.4700000000000003E-2</v>
      </c>
      <c r="B385" s="25">
        <f t="shared" si="5"/>
        <v>0.24700000000000003</v>
      </c>
      <c r="C385" s="25" t="s">
        <v>1502</v>
      </c>
      <c r="D385" s="25" t="s">
        <v>1503</v>
      </c>
      <c r="E385" s="25" t="s">
        <v>89</v>
      </c>
      <c r="F385" s="51">
        <v>1</v>
      </c>
      <c r="G385" s="51">
        <v>1</v>
      </c>
      <c r="H385" s="25">
        <f>parameters!$J$10*Table1[[#This Row],[Before Utility]]+parameters!$J$11*Table1[[#This Row],[After Utility]]</f>
        <v>0.1</v>
      </c>
      <c r="I385">
        <f>(Table1[[#This Row],[Num. TID Before]]-parameters!$D$8)/(parameters!$D$9-parameters!$D$8)</f>
        <v>0.1</v>
      </c>
      <c r="J385">
        <f>IF(Table1[[#This Row],[Before Utility (unclipped)]]&gt;1,1, IF(Table1[[#This Row],[Before Utility (unclipped)]]&lt;0,0, Table1[[#This Row],[Before Utility (unclipped)]]))</f>
        <v>0.1</v>
      </c>
      <c r="K385">
        <f>(Table1[[#This Row],[Num. TID After]]-parameters!$D$10)/(parameters!$D$11-parameters!$D$10)</f>
        <v>0.1</v>
      </c>
      <c r="L385">
        <f>IF(Table1[[#This Row],[After Utility (unclipped)]]&gt;1,1, IF(Table1[[#This Row],[After Utility (unclipped)]]&lt;0,0, Table1[[#This Row],[After Utility (unclipped)]]))</f>
        <v>0.1</v>
      </c>
      <c r="M385" s="25">
        <v>0</v>
      </c>
      <c r="N385" s="51">
        <v>0</v>
      </c>
      <c r="O385" s="51">
        <v>18</v>
      </c>
      <c r="P385" s="51">
        <v>0</v>
      </c>
      <c r="Q385" s="51">
        <v>0</v>
      </c>
      <c r="R385" s="51"/>
      <c r="S385" s="51">
        <v>0</v>
      </c>
      <c r="T385" s="51"/>
      <c r="U385" s="51">
        <v>0</v>
      </c>
      <c r="V385" s="25">
        <f>parameters!$J$4*Table1[[#This Row],[Mitigations Utility]] + parameters!$J$5*Table1[[#This Row],[Detections Utility]]</f>
        <v>8.5714285714285701E-2</v>
      </c>
      <c r="W385">
        <f>SUM(Table1[[#This Row],[Num. 800-53 (r5)]],Table1[[#This Row],[Num. CIS Controls]])</f>
        <v>0</v>
      </c>
      <c r="X385">
        <f>(Table1[[#This Row],[Total Mitigations]]-parameters!$D$2)/(parameters!$D$3-parameters!$D$2)</f>
        <v>0</v>
      </c>
      <c r="Y385">
        <f>IF(Table1[[#This Row],[Mitigations Utility (unclipped)]]&gt;1,1, IF(Table1[[#This Row],[Mitigations Utility (unclipped)]]&lt;0,0, Table1[[#This Row],[Mitigations Utility (unclipped)]]) )</f>
        <v>0</v>
      </c>
      <c r="Z385">
        <f>SUM(Table1[[#This Row],[Num. CAR]:[Num. Splunk]])</f>
        <v>18</v>
      </c>
      <c r="AA385">
        <f>(Table1[[#This Row],[Total Detections]]-parameters!$D$4)/(parameters!$D$5-parameters!$D$4)</f>
        <v>0.18</v>
      </c>
      <c r="AB385">
        <f>IF(Table1[[#This Row],[Detections Utility (unclipped)]]&gt;1,1, IF(Table1[[#This Row],[Detections Utility (unclipped)]]&lt;0,0, Table1[[#This Row],[Detections Utility (unclipped)]]) )</f>
        <v>0.18</v>
      </c>
      <c r="AC385" s="29" t="s">
        <v>433</v>
      </c>
      <c r="AD385" s="25" t="str" cm="1">
        <f t="array" ref="AD385">IF(SUMPRODUCT(--(NOT(ISERR(SEARCH({"Process","Command","Script","WMI","Module","Pipe","Service"},AC385)))))&gt;0,"1","0")</f>
        <v>1</v>
      </c>
      <c r="AE385" s="25">
        <f>IF(AD385="1",'TOP 10 TECHNIQUES'!C$15,0)</f>
        <v>0.19800000000000001</v>
      </c>
      <c r="AF385" s="25" t="str" cm="1">
        <f t="array" ref="AF385">IF(SUMPRODUCT(--(NOT(ISERR(SEARCH({"Network","Firewall"},AC385)))))&gt;0,"1","0")</f>
        <v>0</v>
      </c>
      <c r="AG385" s="25">
        <f>IF(AF385="1",'TOP 10 TECHNIQUES'!C$16,0)</f>
        <v>0</v>
      </c>
      <c r="AH385" s="25" t="str" cm="1">
        <f t="array" ref="AH385">IF(SUMPRODUCT(--(NOT(ISERR(SEARCH({"File","Group","Logon","Schedule","User","Registry","Active","Application"},AC385)))))&gt;0,"1","0")</f>
        <v>1</v>
      </c>
      <c r="AI385" s="25">
        <f>IF(AH385="1",'TOP 10 TECHNIQUES'!C$17,0)</f>
        <v>0.13200000000000001</v>
      </c>
      <c r="AJ385" s="25" t="str" cm="1">
        <f t="array" ref="AJ385">IF(SUMPRODUCT(--(NOT(ISERR(SEARCH({"Cloud","Cluster","Container","Image","Instance","Pod","Snapshot","Volume"},AC385)))))&gt;0,"1","0")</f>
        <v>0</v>
      </c>
      <c r="AK385" s="25">
        <f>IF(AJ385="1",'TOP 10 TECHNIQUES'!C$18,0)</f>
        <v>0</v>
      </c>
      <c r="AL385" s="25" t="str" cm="1">
        <f t="array" ref="AL385">IF(SUMPRODUCT(--(NOT(ISERR(SEARCH({"Drive","Firmware","Host","Kernel"},AC385)))))&gt;0,"1","0")</f>
        <v>0</v>
      </c>
      <c r="AM385" s="25">
        <f>IF(AL385="1",'TOP 10 TECHNIQUES'!C$19,0)</f>
        <v>0</v>
      </c>
      <c r="AN385" s="51"/>
      <c r="AO385" s="51"/>
      <c r="AP385" s="25">
        <f>parameters!$J$21*Table1[[#This Row],[TAT Utility]]+parameters!$J$22*Table1[[#This Row],[Count Utility]]</f>
        <v>2.4700000000000003E-2</v>
      </c>
      <c r="AQ385" s="25">
        <f>(Table1[[#This Row],[Total Top Att&amp;ck Score ]]-parameters!$D$19)/(parameters!$D$20-parameters!$D$19)</f>
        <v>8.2333333333333342E-2</v>
      </c>
      <c r="AR385" s="25">
        <f>IF(Table1[[#This Row],[TAT Utility (unclipped)]]&gt;1,1, IF(Table1[[#This Row],[TAT Utility (unclipped)]]&lt;0,0, Table1[[#This Row],[TAT Utility (unclipped)]]) )</f>
        <v>8.2333333333333342E-2</v>
      </c>
      <c r="AS385" s="25">
        <f>(Table1[[#This Row],[Ransomware (Total '# of ATT&amp;CK Observations)]]-parameters!$D$21)/(parameters!$D$22-parameters!$D$21)</f>
        <v>0</v>
      </c>
      <c r="AT385" s="25">
        <f>IF(Table1[[#This Row],[Count Utility (unclipped)]]&gt;1,1, IF(Table1[[#This Row],[Count Utility (unclipped)]]&lt;0,0, Table1[[#This Row],[Count Utility (unclipped)]]) )</f>
        <v>0</v>
      </c>
      <c r="AU3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6" spans="1:47" ht="32" x14ac:dyDescent="0.2">
      <c r="A386" s="25">
        <f>parameters!$J$21*Table1[[#This Row],[TAT Utility]]+parameters!$J$22*Table1[[#This Row],[Count Utility]]</f>
        <v>5.3817142857142855E-2</v>
      </c>
      <c r="B386" s="25">
        <f t="shared" si="5"/>
        <v>0.20483809523809526</v>
      </c>
      <c r="C386" s="25" t="s">
        <v>1504</v>
      </c>
      <c r="D386" s="25" t="s">
        <v>233</v>
      </c>
      <c r="E386" s="25" t="s">
        <v>1505</v>
      </c>
      <c r="F386" s="51">
        <v>1</v>
      </c>
      <c r="G386" s="51">
        <v>1</v>
      </c>
      <c r="H386" s="25">
        <f>parameters!$J$10*Table1[[#This Row],[Before Utility]]+parameters!$J$11*Table1[[#This Row],[After Utility]]</f>
        <v>0.1</v>
      </c>
      <c r="I386">
        <f>(Table1[[#This Row],[Num. TID Before]]-parameters!$D$8)/(parameters!$D$9-parameters!$D$8)</f>
        <v>0.1</v>
      </c>
      <c r="J386">
        <f>IF(Table1[[#This Row],[Before Utility (unclipped)]]&gt;1,1, IF(Table1[[#This Row],[Before Utility (unclipped)]]&lt;0,0, Table1[[#This Row],[Before Utility (unclipped)]]))</f>
        <v>0.1</v>
      </c>
      <c r="K386">
        <f>(Table1[[#This Row],[Num. TID After]]-parameters!$D$10)/(parameters!$D$11-parameters!$D$10)</f>
        <v>0.1</v>
      </c>
      <c r="L386">
        <f>IF(Table1[[#This Row],[After Utility (unclipped)]]&gt;1,1, IF(Table1[[#This Row],[After Utility (unclipped)]]&lt;0,0, Table1[[#This Row],[After Utility (unclipped)]]))</f>
        <v>0.1</v>
      </c>
      <c r="M386" s="25">
        <v>0</v>
      </c>
      <c r="N386" s="51">
        <v>0</v>
      </c>
      <c r="O386" s="51">
        <v>3</v>
      </c>
      <c r="P386" s="51">
        <v>0</v>
      </c>
      <c r="Q386" s="51">
        <v>0</v>
      </c>
      <c r="R386" s="52" t="s">
        <v>423</v>
      </c>
      <c r="S386" s="51">
        <v>3</v>
      </c>
      <c r="T386" s="52" t="s">
        <v>1506</v>
      </c>
      <c r="U386" s="51">
        <v>4</v>
      </c>
      <c r="V386" s="25">
        <f>parameters!$J$4*Table1[[#This Row],[Mitigations Utility]] + parameters!$J$5*Table1[[#This Row],[Detections Utility]]</f>
        <v>8.0952380952380942E-2</v>
      </c>
      <c r="W386">
        <f>SUM(Table1[[#This Row],[Num. 800-53 (r5)]],Table1[[#This Row],[Num. CIS Controls]])</f>
        <v>7</v>
      </c>
      <c r="X386">
        <f>(Table1[[#This Row],[Total Mitigations]]-parameters!$D$2)/(parameters!$D$3-parameters!$D$2)</f>
        <v>0.12727272727272726</v>
      </c>
      <c r="Y386">
        <f>IF(Table1[[#This Row],[Mitigations Utility (unclipped)]]&gt;1,1, IF(Table1[[#This Row],[Mitigations Utility (unclipped)]]&lt;0,0, Table1[[#This Row],[Mitigations Utility (unclipped)]]) )</f>
        <v>0.12727272727272726</v>
      </c>
      <c r="Z386">
        <f>SUM(Table1[[#This Row],[Num. CAR]:[Num. Splunk]])</f>
        <v>3</v>
      </c>
      <c r="AA386">
        <f>(Table1[[#This Row],[Total Detections]]-parameters!$D$4)/(parameters!$D$5-parameters!$D$4)</f>
        <v>0.03</v>
      </c>
      <c r="AB386">
        <f>IF(Table1[[#This Row],[Detections Utility (unclipped)]]&gt;1,1, IF(Table1[[#This Row],[Detections Utility (unclipped)]]&lt;0,0, Table1[[#This Row],[Detections Utility (unclipped)]]) )</f>
        <v>0.03</v>
      </c>
      <c r="AC386" s="29" t="s">
        <v>1507</v>
      </c>
      <c r="AD386" s="25" t="str" cm="1">
        <f t="array" ref="AD386">IF(SUMPRODUCT(--(NOT(ISERR(SEARCH({"Process","Command","Script","WMI","Module","Pipe","Service"},AC386)))))&gt;0,"1","0")</f>
        <v>0</v>
      </c>
      <c r="AE386" s="25">
        <f>IF(AD386="1",'TOP 10 TECHNIQUES'!C$15,0)</f>
        <v>0</v>
      </c>
      <c r="AF386" s="25" t="str" cm="1">
        <f t="array" ref="AF386">IF(SUMPRODUCT(--(NOT(ISERR(SEARCH({"Network","Firewall"},AC386)))))&gt;0,"1","0")</f>
        <v>0</v>
      </c>
      <c r="AG386" s="25">
        <f>IF(AF386="1",'TOP 10 TECHNIQUES'!C$16,0)</f>
        <v>0</v>
      </c>
      <c r="AH386" s="25" t="str" cm="1">
        <f t="array" ref="AH386">IF(SUMPRODUCT(--(NOT(ISERR(SEARCH({"File","Group","Logon","Schedule","User","Registry","Active","Application"},AC386)))))&gt;0,"1","0")</f>
        <v>1</v>
      </c>
      <c r="AI386" s="25">
        <f>IF(AH386="1",'TOP 10 TECHNIQUES'!C$17,0)</f>
        <v>0.13200000000000001</v>
      </c>
      <c r="AJ386" s="25" t="str" cm="1">
        <f t="array" ref="AJ386">IF(SUMPRODUCT(--(NOT(ISERR(SEARCH({"Cloud","Cluster","Container","Image","Instance","Pod","Snapshot","Volume"},AC386)))))&gt;0,"1","0")</f>
        <v>0</v>
      </c>
      <c r="AK386" s="25">
        <f>IF(AJ386="1",'TOP 10 TECHNIQUES'!C$18,0)</f>
        <v>0</v>
      </c>
      <c r="AL386" s="25" t="str" cm="1">
        <f t="array" ref="AL386">IF(SUMPRODUCT(--(NOT(ISERR(SEARCH({"Drive","Firmware","Host","Kernel"},AC386)))))&gt;0,"1","0")</f>
        <v>0</v>
      </c>
      <c r="AM386" s="25">
        <f>IF(AL386="1",'TOP 10 TECHNIQUES'!C$19,0)</f>
        <v>0</v>
      </c>
      <c r="AN386" s="52">
        <v>1</v>
      </c>
      <c r="AO386" s="51">
        <v>1</v>
      </c>
      <c r="AP386" s="25">
        <f>parameters!$J$21*Table1[[#This Row],[TAT Utility]]+parameters!$J$22*Table1[[#This Row],[Count Utility]]</f>
        <v>5.3817142857142855E-2</v>
      </c>
      <c r="AQ386" s="25">
        <f>(Table1[[#This Row],[Total Top Att&amp;ck Score ]]-parameters!$D$19)/(parameters!$D$20-parameters!$D$19)</f>
        <v>6.8279365079365092E-2</v>
      </c>
      <c r="AR386" s="25">
        <f>IF(Table1[[#This Row],[TAT Utility (unclipped)]]&gt;1,1, IF(Table1[[#This Row],[TAT Utility (unclipped)]]&lt;0,0, Table1[[#This Row],[TAT Utility (unclipped)]]) )</f>
        <v>6.8279365079365092E-2</v>
      </c>
      <c r="AS386" s="25">
        <f>(Table1[[#This Row],[Ransomware (Total '# of ATT&amp;CK Observations)]]-parameters!$D$21)/(parameters!$D$22-parameters!$D$21)</f>
        <v>4.7619047619047616E-2</v>
      </c>
      <c r="AT386" s="25">
        <f>IF(Table1[[#This Row],[Count Utility (unclipped)]]&gt;1,1, IF(Table1[[#This Row],[Count Utility (unclipped)]]&lt;0,0, Table1[[#This Row],[Count Utility (unclipped)]]) )</f>
        <v>4.7619047619047616E-2</v>
      </c>
      <c r="AU3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7" spans="1:47" x14ac:dyDescent="0.2">
      <c r="A387" s="25">
        <f>parameters!$J$21*Table1[[#This Row],[TAT Utility]]+parameters!$J$22*Table1[[#This Row],[Count Utility]]</f>
        <v>9.01E-2</v>
      </c>
      <c r="B387" s="25">
        <f t="shared" si="5"/>
        <v>0.23433333333333334</v>
      </c>
      <c r="C387" s="25" t="s">
        <v>1508</v>
      </c>
      <c r="D387" s="25" t="s">
        <v>170</v>
      </c>
      <c r="E387" s="25" t="s">
        <v>1509</v>
      </c>
      <c r="F387" s="51">
        <v>1</v>
      </c>
      <c r="G387" s="51">
        <v>1</v>
      </c>
      <c r="H387" s="25">
        <f>parameters!$J$10*Table1[[#This Row],[Before Utility]]+parameters!$J$11*Table1[[#This Row],[After Utility]]</f>
        <v>0.1</v>
      </c>
      <c r="I387">
        <f>(Table1[[#This Row],[Num. TID Before]]-parameters!$D$8)/(parameters!$D$9-parameters!$D$8)</f>
        <v>0.1</v>
      </c>
      <c r="J387">
        <f>IF(Table1[[#This Row],[Before Utility (unclipped)]]&gt;1,1, IF(Table1[[#This Row],[Before Utility (unclipped)]]&lt;0,0, Table1[[#This Row],[Before Utility (unclipped)]]))</f>
        <v>0.1</v>
      </c>
      <c r="K387">
        <f>(Table1[[#This Row],[Num. TID After]]-parameters!$D$10)/(parameters!$D$11-parameters!$D$10)</f>
        <v>0.1</v>
      </c>
      <c r="L387">
        <f>IF(Table1[[#This Row],[After Utility (unclipped)]]&gt;1,1, IF(Table1[[#This Row],[After Utility (unclipped)]]&lt;0,0, Table1[[#This Row],[After Utility (unclipped)]]))</f>
        <v>0.1</v>
      </c>
      <c r="M387" s="25">
        <v>0</v>
      </c>
      <c r="N387" s="51">
        <v>0</v>
      </c>
      <c r="O387" s="51">
        <v>0</v>
      </c>
      <c r="P387" s="51">
        <v>2</v>
      </c>
      <c r="Q387" s="51">
        <v>0</v>
      </c>
      <c r="R387" s="52" t="s">
        <v>423</v>
      </c>
      <c r="S387" s="51">
        <v>3</v>
      </c>
      <c r="T387" s="52" t="s">
        <v>247</v>
      </c>
      <c r="U387" s="51">
        <v>4</v>
      </c>
      <c r="V387" s="25">
        <f>parameters!$J$4*Table1[[#This Row],[Mitigations Utility]] + parameters!$J$5*Table1[[#This Row],[Detections Utility]]</f>
        <v>7.6190476190476183E-2</v>
      </c>
      <c r="W387">
        <f>SUM(Table1[[#This Row],[Num. 800-53 (r5)]],Table1[[#This Row],[Num. CIS Controls]])</f>
        <v>7</v>
      </c>
      <c r="X387">
        <f>(Table1[[#This Row],[Total Mitigations]]-parameters!$D$2)/(parameters!$D$3-parameters!$D$2)</f>
        <v>0.12727272727272726</v>
      </c>
      <c r="Y387">
        <f>IF(Table1[[#This Row],[Mitigations Utility (unclipped)]]&gt;1,1, IF(Table1[[#This Row],[Mitigations Utility (unclipped)]]&lt;0,0, Table1[[#This Row],[Mitigations Utility (unclipped)]]) )</f>
        <v>0.12727272727272726</v>
      </c>
      <c r="Z387">
        <f>SUM(Table1[[#This Row],[Num. CAR]:[Num. Splunk]])</f>
        <v>2</v>
      </c>
      <c r="AA387">
        <f>(Table1[[#This Row],[Total Detections]]-parameters!$D$4)/(parameters!$D$5-parameters!$D$4)</f>
        <v>0.02</v>
      </c>
      <c r="AB387">
        <f>IF(Table1[[#This Row],[Detections Utility (unclipped)]]&gt;1,1, IF(Table1[[#This Row],[Detections Utility (unclipped)]]&lt;0,0, Table1[[#This Row],[Detections Utility (unclipped)]]) )</f>
        <v>0.02</v>
      </c>
      <c r="AC387" s="29" t="s">
        <v>399</v>
      </c>
      <c r="AD387" s="25" t="str" cm="1">
        <f t="array" ref="AD387">IF(SUMPRODUCT(--(NOT(ISERR(SEARCH({"Process","Command","Script","WMI","Module","Pipe","Service"},AC387)))))&gt;0,"1","0")</f>
        <v>1</v>
      </c>
      <c r="AE387" s="25">
        <f>IF(AD387="1",'TOP 10 TECHNIQUES'!C$15,0)</f>
        <v>0.19800000000000001</v>
      </c>
      <c r="AF387" s="25" t="str" cm="1">
        <f t="array" ref="AF387">IF(SUMPRODUCT(--(NOT(ISERR(SEARCH({"Network","Firewall"},AC387)))))&gt;0,"1","0")</f>
        <v>0</v>
      </c>
      <c r="AG387" s="25">
        <f>IF(AF387="1",'TOP 10 TECHNIQUES'!C$16,0)</f>
        <v>0</v>
      </c>
      <c r="AH387" s="25" t="str" cm="1">
        <f t="array" ref="AH387">IF(SUMPRODUCT(--(NOT(ISERR(SEARCH({"File","Group","Logon","Schedule","User","Registry","Active","Application"},AC387)))))&gt;0,"1","0")</f>
        <v>1</v>
      </c>
      <c r="AI387" s="25">
        <f>IF(AH387="1",'TOP 10 TECHNIQUES'!C$17,0)</f>
        <v>0.13200000000000001</v>
      </c>
      <c r="AJ387" s="25" t="str" cm="1">
        <f t="array" ref="AJ387">IF(SUMPRODUCT(--(NOT(ISERR(SEARCH({"Cloud","Cluster","Container","Image","Instance","Pod","Snapshot","Volume"},AC387)))))&gt;0,"1","0")</f>
        <v>0</v>
      </c>
      <c r="AK387" s="25">
        <f>IF(AJ387="1",'TOP 10 TECHNIQUES'!C$18,0)</f>
        <v>0</v>
      </c>
      <c r="AL387" s="25" t="str" cm="1">
        <f t="array" ref="AL387">IF(SUMPRODUCT(--(NOT(ISERR(SEARCH({"Drive","Firmware","Host","Kernel"},AC387)))))&gt;0,"1","0")</f>
        <v>0</v>
      </c>
      <c r="AM387" s="25">
        <f>IF(AL387="1",'TOP 10 TECHNIQUES'!C$19,0)</f>
        <v>0</v>
      </c>
      <c r="AN387" s="52">
        <v>2</v>
      </c>
      <c r="AO387" s="51">
        <v>1</v>
      </c>
      <c r="AP387" s="25">
        <f>parameters!$J$21*Table1[[#This Row],[TAT Utility]]+parameters!$J$22*Table1[[#This Row],[Count Utility]]</f>
        <v>9.01E-2</v>
      </c>
      <c r="AQ387" s="25">
        <f>(Table1[[#This Row],[Total Top Att&amp;ck Score ]]-parameters!$D$19)/(parameters!$D$20-parameters!$D$19)</f>
        <v>7.8111111111111117E-2</v>
      </c>
      <c r="AR387" s="25">
        <f>IF(Table1[[#This Row],[TAT Utility (unclipped)]]&gt;1,1, IF(Table1[[#This Row],[TAT Utility (unclipped)]]&lt;0,0, Table1[[#This Row],[TAT Utility (unclipped)]]) )</f>
        <v>7.8111111111111117E-2</v>
      </c>
      <c r="AS387" s="25">
        <f>(Table1[[#This Row],[Ransomware (Total '# of ATT&amp;CK Observations)]]-parameters!$D$21)/(parameters!$D$22-parameters!$D$21)</f>
        <v>9.5238095238095233E-2</v>
      </c>
      <c r="AT387" s="25">
        <f>IF(Table1[[#This Row],[Count Utility (unclipped)]]&gt;1,1, IF(Table1[[#This Row],[Count Utility (unclipped)]]&lt;0,0, Table1[[#This Row],[Count Utility (unclipped)]]) )</f>
        <v>9.5238095238095233E-2</v>
      </c>
      <c r="AU3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8" spans="1:47" ht="48" x14ac:dyDescent="0.2">
      <c r="A388" s="25">
        <f>parameters!$J$21*Table1[[#This Row],[TAT Utility]]+parameters!$J$22*Table1[[#This Row],[Count Utility]]</f>
        <v>2.3433333333333334E-2</v>
      </c>
      <c r="B388" s="25">
        <f t="shared" ref="B388:B451" si="6">SUM(H388,M388,V388)*(1+SUM(AE388,AG388,AI388,AK388,AM388))</f>
        <v>0.23433333333333334</v>
      </c>
      <c r="C388" s="25" t="s">
        <v>1510</v>
      </c>
      <c r="D388" s="25" t="s">
        <v>202</v>
      </c>
      <c r="E388" s="25" t="s">
        <v>1511</v>
      </c>
      <c r="F388" s="51">
        <v>1</v>
      </c>
      <c r="G388" s="51">
        <v>1</v>
      </c>
      <c r="H388" s="25">
        <f>parameters!$J$10*Table1[[#This Row],[Before Utility]]+parameters!$J$11*Table1[[#This Row],[After Utility]]</f>
        <v>0.1</v>
      </c>
      <c r="I388">
        <f>(Table1[[#This Row],[Num. TID Before]]-parameters!$D$8)/(parameters!$D$9-parameters!$D$8)</f>
        <v>0.1</v>
      </c>
      <c r="J388">
        <f>IF(Table1[[#This Row],[Before Utility (unclipped)]]&gt;1,1, IF(Table1[[#This Row],[Before Utility (unclipped)]]&lt;0,0, Table1[[#This Row],[Before Utility (unclipped)]]))</f>
        <v>0.1</v>
      </c>
      <c r="K388">
        <f>(Table1[[#This Row],[Num. TID After]]-parameters!$D$10)/(parameters!$D$11-parameters!$D$10)</f>
        <v>0.1</v>
      </c>
      <c r="L388">
        <f>IF(Table1[[#This Row],[After Utility (unclipped)]]&gt;1,1, IF(Table1[[#This Row],[After Utility (unclipped)]]&lt;0,0, Table1[[#This Row],[After Utility (unclipped)]]))</f>
        <v>0.1</v>
      </c>
      <c r="M388" s="25">
        <v>0</v>
      </c>
      <c r="N388" s="51">
        <v>0</v>
      </c>
      <c r="O388" s="51">
        <v>0</v>
      </c>
      <c r="P388" s="51">
        <v>2</v>
      </c>
      <c r="Q388" s="51">
        <v>0</v>
      </c>
      <c r="R388" s="52" t="s">
        <v>1461</v>
      </c>
      <c r="S388" s="51">
        <v>2</v>
      </c>
      <c r="T388" s="52" t="s">
        <v>1512</v>
      </c>
      <c r="U388" s="51">
        <v>5</v>
      </c>
      <c r="V388" s="25">
        <f>parameters!$J$4*Table1[[#This Row],[Mitigations Utility]] + parameters!$J$5*Table1[[#This Row],[Detections Utility]]</f>
        <v>7.6190476190476183E-2</v>
      </c>
      <c r="W388">
        <f>SUM(Table1[[#This Row],[Num. 800-53 (r5)]],Table1[[#This Row],[Num. CIS Controls]])</f>
        <v>7</v>
      </c>
      <c r="X388">
        <f>(Table1[[#This Row],[Total Mitigations]]-parameters!$D$2)/(parameters!$D$3-parameters!$D$2)</f>
        <v>0.12727272727272726</v>
      </c>
      <c r="Y388">
        <f>IF(Table1[[#This Row],[Mitigations Utility (unclipped)]]&gt;1,1, IF(Table1[[#This Row],[Mitigations Utility (unclipped)]]&lt;0,0, Table1[[#This Row],[Mitigations Utility (unclipped)]]) )</f>
        <v>0.12727272727272726</v>
      </c>
      <c r="Z388">
        <f>SUM(Table1[[#This Row],[Num. CAR]:[Num. Splunk]])</f>
        <v>2</v>
      </c>
      <c r="AA388">
        <f>(Table1[[#This Row],[Total Detections]]-parameters!$D$4)/(parameters!$D$5-parameters!$D$4)</f>
        <v>0.02</v>
      </c>
      <c r="AB388">
        <f>IF(Table1[[#This Row],[Detections Utility (unclipped)]]&gt;1,1, IF(Table1[[#This Row],[Detections Utility (unclipped)]]&lt;0,0, Table1[[#This Row],[Detections Utility (unclipped)]]) )</f>
        <v>0.02</v>
      </c>
      <c r="AC388" s="29" t="s">
        <v>236</v>
      </c>
      <c r="AD388" s="25" t="str" cm="1">
        <f t="array" ref="AD388">IF(SUMPRODUCT(--(NOT(ISERR(SEARCH({"Process","Command","Script","WMI","Module","Pipe","Service"},AC388)))))&gt;0,"1","0")</f>
        <v>1</v>
      </c>
      <c r="AE388" s="25">
        <f>IF(AD388="1",'TOP 10 TECHNIQUES'!C$15,0)</f>
        <v>0.19800000000000001</v>
      </c>
      <c r="AF388" s="25" t="str" cm="1">
        <f t="array" ref="AF388">IF(SUMPRODUCT(--(NOT(ISERR(SEARCH({"Network","Firewall"},AC388)))))&gt;0,"1","0")</f>
        <v>0</v>
      </c>
      <c r="AG388" s="25">
        <f>IF(AF388="1",'TOP 10 TECHNIQUES'!C$16,0)</f>
        <v>0</v>
      </c>
      <c r="AH388" s="25" t="str" cm="1">
        <f t="array" ref="AH388">IF(SUMPRODUCT(--(NOT(ISERR(SEARCH({"File","Group","Logon","Schedule","User","Registry","Active","Application"},AC388)))))&gt;0,"1","0")</f>
        <v>1</v>
      </c>
      <c r="AI388" s="25">
        <f>IF(AH388="1",'TOP 10 TECHNIQUES'!C$17,0)</f>
        <v>0.13200000000000001</v>
      </c>
      <c r="AJ388" s="25" t="str" cm="1">
        <f t="array" ref="AJ388">IF(SUMPRODUCT(--(NOT(ISERR(SEARCH({"Cloud","Cluster","Container","Image","Instance","Pod","Snapshot","Volume"},AC388)))))&gt;0,"1","0")</f>
        <v>0</v>
      </c>
      <c r="AK388" s="25">
        <f>IF(AJ388="1",'TOP 10 TECHNIQUES'!C$18,0)</f>
        <v>0</v>
      </c>
      <c r="AL388" s="25" t="str" cm="1">
        <f t="array" ref="AL388">IF(SUMPRODUCT(--(NOT(ISERR(SEARCH({"Drive","Firmware","Host","Kernel"},AC388)))))&gt;0,"1","0")</f>
        <v>0</v>
      </c>
      <c r="AM388" s="25">
        <f>IF(AL388="1",'TOP 10 TECHNIQUES'!C$19,0)</f>
        <v>0</v>
      </c>
      <c r="AN388" s="52">
        <v>0</v>
      </c>
      <c r="AO388" s="51">
        <v>0</v>
      </c>
      <c r="AP388" s="25">
        <f>parameters!$J$21*Table1[[#This Row],[TAT Utility]]+parameters!$J$22*Table1[[#This Row],[Count Utility]]</f>
        <v>2.3433333333333334E-2</v>
      </c>
      <c r="AQ388" s="25">
        <f>(Table1[[#This Row],[Total Top Att&amp;ck Score ]]-parameters!$D$19)/(parameters!$D$20-parameters!$D$19)</f>
        <v>7.8111111111111117E-2</v>
      </c>
      <c r="AR388" s="25">
        <f>IF(Table1[[#This Row],[TAT Utility (unclipped)]]&gt;1,1, IF(Table1[[#This Row],[TAT Utility (unclipped)]]&lt;0,0, Table1[[#This Row],[TAT Utility (unclipped)]]) )</f>
        <v>7.8111111111111117E-2</v>
      </c>
      <c r="AS388" s="25">
        <f>(Table1[[#This Row],[Ransomware (Total '# of ATT&amp;CK Observations)]]-parameters!$D$21)/(parameters!$D$22-parameters!$D$21)</f>
        <v>0</v>
      </c>
      <c r="AT388" s="25">
        <f>IF(Table1[[#This Row],[Count Utility (unclipped)]]&gt;1,1, IF(Table1[[#This Row],[Count Utility (unclipped)]]&lt;0,0, Table1[[#This Row],[Count Utility (unclipped)]]) )</f>
        <v>0</v>
      </c>
      <c r="AU3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9" spans="1:47" ht="32" x14ac:dyDescent="0.2">
      <c r="A389" s="25">
        <f>parameters!$J$21*Table1[[#This Row],[TAT Utility]]+parameters!$J$22*Table1[[#This Row],[Count Utility]]</f>
        <v>2.3433333333333334E-2</v>
      </c>
      <c r="B389" s="25">
        <f t="shared" si="6"/>
        <v>0.23433333333333334</v>
      </c>
      <c r="C389" s="25" t="s">
        <v>1513</v>
      </c>
      <c r="D389" s="25" t="s">
        <v>202</v>
      </c>
      <c r="E389" s="25" t="s">
        <v>1514</v>
      </c>
      <c r="F389" s="51">
        <v>1</v>
      </c>
      <c r="G389" s="51">
        <v>1</v>
      </c>
      <c r="H389" s="25">
        <f>parameters!$J$10*Table1[[#This Row],[Before Utility]]+parameters!$J$11*Table1[[#This Row],[After Utility]]</f>
        <v>0.1</v>
      </c>
      <c r="I389">
        <f>(Table1[[#This Row],[Num. TID Before]]-parameters!$D$8)/(parameters!$D$9-parameters!$D$8)</f>
        <v>0.1</v>
      </c>
      <c r="J389">
        <f>IF(Table1[[#This Row],[Before Utility (unclipped)]]&gt;1,1, IF(Table1[[#This Row],[Before Utility (unclipped)]]&lt;0,0, Table1[[#This Row],[Before Utility (unclipped)]]))</f>
        <v>0.1</v>
      </c>
      <c r="K389">
        <f>(Table1[[#This Row],[Num. TID After]]-parameters!$D$10)/(parameters!$D$11-parameters!$D$10)</f>
        <v>0.1</v>
      </c>
      <c r="L389">
        <f>IF(Table1[[#This Row],[After Utility (unclipped)]]&gt;1,1, IF(Table1[[#This Row],[After Utility (unclipped)]]&lt;0,0, Table1[[#This Row],[After Utility (unclipped)]]))</f>
        <v>0.1</v>
      </c>
      <c r="M389" s="25">
        <v>0</v>
      </c>
      <c r="N389" s="51">
        <v>0</v>
      </c>
      <c r="O389" s="51">
        <v>1</v>
      </c>
      <c r="P389" s="51">
        <v>1</v>
      </c>
      <c r="Q389" s="51">
        <v>0</v>
      </c>
      <c r="R389" s="52" t="s">
        <v>1461</v>
      </c>
      <c r="S389" s="51">
        <v>2</v>
      </c>
      <c r="T389" s="52" t="s">
        <v>1512</v>
      </c>
      <c r="U389" s="51">
        <v>5</v>
      </c>
      <c r="V389" s="25">
        <f>parameters!$J$4*Table1[[#This Row],[Mitigations Utility]] + parameters!$J$5*Table1[[#This Row],[Detections Utility]]</f>
        <v>7.6190476190476183E-2</v>
      </c>
      <c r="W389">
        <f>SUM(Table1[[#This Row],[Num. 800-53 (r5)]],Table1[[#This Row],[Num. CIS Controls]])</f>
        <v>7</v>
      </c>
      <c r="X389">
        <f>(Table1[[#This Row],[Total Mitigations]]-parameters!$D$2)/(parameters!$D$3-parameters!$D$2)</f>
        <v>0.12727272727272726</v>
      </c>
      <c r="Y389">
        <f>IF(Table1[[#This Row],[Mitigations Utility (unclipped)]]&gt;1,1, IF(Table1[[#This Row],[Mitigations Utility (unclipped)]]&lt;0,0, Table1[[#This Row],[Mitigations Utility (unclipped)]]) )</f>
        <v>0.12727272727272726</v>
      </c>
      <c r="Z389">
        <f>SUM(Table1[[#This Row],[Num. CAR]:[Num. Splunk]])</f>
        <v>2</v>
      </c>
      <c r="AA389">
        <f>(Table1[[#This Row],[Total Detections]]-parameters!$D$4)/(parameters!$D$5-parameters!$D$4)</f>
        <v>0.02</v>
      </c>
      <c r="AB389">
        <f>IF(Table1[[#This Row],[Detections Utility (unclipped)]]&gt;1,1, IF(Table1[[#This Row],[Detections Utility (unclipped)]]&lt;0,0, Table1[[#This Row],[Detections Utility (unclipped)]]) )</f>
        <v>0.02</v>
      </c>
      <c r="AC389" s="29" t="s">
        <v>1515</v>
      </c>
      <c r="AD389" s="25" t="str" cm="1">
        <f t="array" ref="AD389">IF(SUMPRODUCT(--(NOT(ISERR(SEARCH({"Process","Command","Script","WMI","Module","Pipe","Service"},AC389)))))&gt;0,"1","0")</f>
        <v>1</v>
      </c>
      <c r="AE389" s="25">
        <f>IF(AD389="1",'TOP 10 TECHNIQUES'!C$15,0)</f>
        <v>0.19800000000000001</v>
      </c>
      <c r="AF389" s="25" t="str" cm="1">
        <f t="array" ref="AF389">IF(SUMPRODUCT(--(NOT(ISERR(SEARCH({"Network","Firewall"},AC389)))))&gt;0,"1","0")</f>
        <v>0</v>
      </c>
      <c r="AG389" s="25">
        <f>IF(AF389="1",'TOP 10 TECHNIQUES'!C$16,0)</f>
        <v>0</v>
      </c>
      <c r="AH389" s="25" t="str" cm="1">
        <f t="array" ref="AH389">IF(SUMPRODUCT(--(NOT(ISERR(SEARCH({"File","Group","Logon","Schedule","User","Registry","Active","Application"},AC389)))))&gt;0,"1","0")</f>
        <v>1</v>
      </c>
      <c r="AI389" s="25">
        <f>IF(AH389="1",'TOP 10 TECHNIQUES'!C$17,0)</f>
        <v>0.13200000000000001</v>
      </c>
      <c r="AJ389" s="25" t="str" cm="1">
        <f t="array" ref="AJ389">IF(SUMPRODUCT(--(NOT(ISERR(SEARCH({"Cloud","Cluster","Container","Image","Instance","Pod","Snapshot","Volume"},AC389)))))&gt;0,"1","0")</f>
        <v>0</v>
      </c>
      <c r="AK389" s="25">
        <f>IF(AJ389="1",'TOP 10 TECHNIQUES'!C$18,0)</f>
        <v>0</v>
      </c>
      <c r="AL389" s="25" t="str" cm="1">
        <f t="array" ref="AL389">IF(SUMPRODUCT(--(NOT(ISERR(SEARCH({"Drive","Firmware","Host","Kernel"},AC389)))))&gt;0,"1","0")</f>
        <v>0</v>
      </c>
      <c r="AM389" s="25">
        <f>IF(AL389="1",'TOP 10 TECHNIQUES'!C$19,0)</f>
        <v>0</v>
      </c>
      <c r="AN389" s="60">
        <v>0</v>
      </c>
      <c r="AO389" s="51">
        <v>0</v>
      </c>
      <c r="AP389" s="25">
        <f>parameters!$J$21*Table1[[#This Row],[TAT Utility]]+parameters!$J$22*Table1[[#This Row],[Count Utility]]</f>
        <v>2.3433333333333334E-2</v>
      </c>
      <c r="AQ389" s="25">
        <f>(Table1[[#This Row],[Total Top Att&amp;ck Score ]]-parameters!$D$19)/(parameters!$D$20-parameters!$D$19)</f>
        <v>7.8111111111111117E-2</v>
      </c>
      <c r="AR389" s="25">
        <f>IF(Table1[[#This Row],[TAT Utility (unclipped)]]&gt;1,1, IF(Table1[[#This Row],[TAT Utility (unclipped)]]&lt;0,0, Table1[[#This Row],[TAT Utility (unclipped)]]) )</f>
        <v>7.8111111111111117E-2</v>
      </c>
      <c r="AS389" s="25">
        <f>(Table1[[#This Row],[Ransomware (Total '# of ATT&amp;CK Observations)]]-parameters!$D$21)/(parameters!$D$22-parameters!$D$21)</f>
        <v>0</v>
      </c>
      <c r="AT389" s="25">
        <f>IF(Table1[[#This Row],[Count Utility (unclipped)]]&gt;1,1, IF(Table1[[#This Row],[Count Utility (unclipped)]]&lt;0,0, Table1[[#This Row],[Count Utility (unclipped)]]) )</f>
        <v>0</v>
      </c>
      <c r="AU3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0" spans="1:47" ht="64" x14ac:dyDescent="0.2">
      <c r="A390" s="25">
        <f>parameters!$J$21*Table1[[#This Row],[TAT Utility]]+parameters!$J$22*Table1[[#This Row],[Count Utility]]</f>
        <v>2.2799999999999997E-2</v>
      </c>
      <c r="B390" s="25">
        <f t="shared" si="6"/>
        <v>0.22800000000000001</v>
      </c>
      <c r="C390" s="25" t="s">
        <v>1516</v>
      </c>
      <c r="D390" s="25" t="s">
        <v>1517</v>
      </c>
      <c r="E390" s="25" t="s">
        <v>89</v>
      </c>
      <c r="F390" s="51">
        <v>1</v>
      </c>
      <c r="G390" s="51">
        <v>1</v>
      </c>
      <c r="H390" s="25">
        <f>parameters!$J$10*Table1[[#This Row],[Before Utility]]+parameters!$J$11*Table1[[#This Row],[After Utility]]</f>
        <v>0.1</v>
      </c>
      <c r="I390">
        <f>(Table1[[#This Row],[Num. TID Before]]-parameters!$D$8)/(parameters!$D$9-parameters!$D$8)</f>
        <v>0.1</v>
      </c>
      <c r="J390">
        <f>IF(Table1[[#This Row],[Before Utility (unclipped)]]&gt;1,1, IF(Table1[[#This Row],[Before Utility (unclipped)]]&lt;0,0, Table1[[#This Row],[Before Utility (unclipped)]]))</f>
        <v>0.1</v>
      </c>
      <c r="K390">
        <f>(Table1[[#This Row],[Num. TID After]]-parameters!$D$10)/(parameters!$D$11-parameters!$D$10)</f>
        <v>0.1</v>
      </c>
      <c r="L390">
        <f>IF(Table1[[#This Row],[After Utility (unclipped)]]&gt;1,1, IF(Table1[[#This Row],[After Utility (unclipped)]]&lt;0,0, Table1[[#This Row],[After Utility (unclipped)]]))</f>
        <v>0.1</v>
      </c>
      <c r="M390" s="25">
        <v>0</v>
      </c>
      <c r="N390" s="51">
        <v>0</v>
      </c>
      <c r="O390" s="51">
        <v>15</v>
      </c>
      <c r="P390" s="51">
        <v>0</v>
      </c>
      <c r="Q390" s="51">
        <v>0</v>
      </c>
      <c r="R390" s="51"/>
      <c r="S390" s="51">
        <v>0</v>
      </c>
      <c r="T390" s="51"/>
      <c r="U390" s="51">
        <v>0</v>
      </c>
      <c r="V390" s="25">
        <f>parameters!$J$4*Table1[[#This Row],[Mitigations Utility]] + parameters!$J$5*Table1[[#This Row],[Detections Utility]]</f>
        <v>7.1428571428571425E-2</v>
      </c>
      <c r="W390">
        <f>SUM(Table1[[#This Row],[Num. 800-53 (r5)]],Table1[[#This Row],[Num. CIS Controls]])</f>
        <v>0</v>
      </c>
      <c r="X390">
        <f>(Table1[[#This Row],[Total Mitigations]]-parameters!$D$2)/(parameters!$D$3-parameters!$D$2)</f>
        <v>0</v>
      </c>
      <c r="Y390">
        <f>IF(Table1[[#This Row],[Mitigations Utility (unclipped)]]&gt;1,1, IF(Table1[[#This Row],[Mitigations Utility (unclipped)]]&lt;0,0, Table1[[#This Row],[Mitigations Utility (unclipped)]]) )</f>
        <v>0</v>
      </c>
      <c r="Z390">
        <f>SUM(Table1[[#This Row],[Num. CAR]:[Num. Splunk]])</f>
        <v>15</v>
      </c>
      <c r="AA390">
        <f>(Table1[[#This Row],[Total Detections]]-parameters!$D$4)/(parameters!$D$5-parameters!$D$4)</f>
        <v>0.15</v>
      </c>
      <c r="AB390">
        <f>IF(Table1[[#This Row],[Detections Utility (unclipped)]]&gt;1,1, IF(Table1[[#This Row],[Detections Utility (unclipped)]]&lt;0,0, Table1[[#This Row],[Detections Utility (unclipped)]]) )</f>
        <v>0.15</v>
      </c>
      <c r="AC390" s="29" t="s">
        <v>107</v>
      </c>
      <c r="AD390" s="25" t="str" cm="1">
        <f t="array" ref="AD390">IF(SUMPRODUCT(--(NOT(ISERR(SEARCH({"Process","Command","Script","WMI","Module","Pipe","Service"},AC390)))))&gt;0,"1","0")</f>
        <v>1</v>
      </c>
      <c r="AE390" s="25">
        <f>IF(AD390="1",'TOP 10 TECHNIQUES'!C$15,0)</f>
        <v>0.19800000000000001</v>
      </c>
      <c r="AF390" s="25" t="str" cm="1">
        <f t="array" ref="AF390">IF(SUMPRODUCT(--(NOT(ISERR(SEARCH({"Network","Firewall"},AC390)))))&gt;0,"1","0")</f>
        <v>1</v>
      </c>
      <c r="AG390" s="25">
        <f>IF(AF390="1",'TOP 10 TECHNIQUES'!C$16,0)</f>
        <v>0</v>
      </c>
      <c r="AH390" s="25" t="str" cm="1">
        <f t="array" ref="AH390">IF(SUMPRODUCT(--(NOT(ISERR(SEARCH({"File","Group","Logon","Schedule","User","Registry","Active","Application"},AC390)))))&gt;0,"1","0")</f>
        <v>1</v>
      </c>
      <c r="AI390" s="25">
        <f>IF(AH390="1",'TOP 10 TECHNIQUES'!C$17,0)</f>
        <v>0.13200000000000001</v>
      </c>
      <c r="AJ390" s="25" t="str" cm="1">
        <f t="array" ref="AJ390">IF(SUMPRODUCT(--(NOT(ISERR(SEARCH({"Cloud","Cluster","Container","Image","Instance","Pod","Snapshot","Volume"},AC390)))))&gt;0,"1","0")</f>
        <v>0</v>
      </c>
      <c r="AK390" s="25">
        <f>IF(AJ390="1",'TOP 10 TECHNIQUES'!C$18,0)</f>
        <v>0</v>
      </c>
      <c r="AL390" s="25" t="str" cm="1">
        <f t="array" ref="AL390">IF(SUMPRODUCT(--(NOT(ISERR(SEARCH({"Drive","Firmware","Host","Kernel"},AC390)))))&gt;0,"1","0")</f>
        <v>0</v>
      </c>
      <c r="AM390" s="25">
        <f>IF(AL390="1",'TOP 10 TECHNIQUES'!C$19,0)</f>
        <v>0</v>
      </c>
      <c r="AN390" s="63"/>
      <c r="AO390" s="51"/>
      <c r="AP390" s="25">
        <f>parameters!$J$21*Table1[[#This Row],[TAT Utility]]+parameters!$J$22*Table1[[#This Row],[Count Utility]]</f>
        <v>2.2799999999999997E-2</v>
      </c>
      <c r="AQ390" s="25">
        <f>(Table1[[#This Row],[Total Top Att&amp;ck Score ]]-parameters!$D$19)/(parameters!$D$20-parameters!$D$19)</f>
        <v>7.5999999999999998E-2</v>
      </c>
      <c r="AR390" s="25">
        <f>IF(Table1[[#This Row],[TAT Utility (unclipped)]]&gt;1,1, IF(Table1[[#This Row],[TAT Utility (unclipped)]]&lt;0,0, Table1[[#This Row],[TAT Utility (unclipped)]]) )</f>
        <v>7.5999999999999998E-2</v>
      </c>
      <c r="AS390" s="25">
        <f>(Table1[[#This Row],[Ransomware (Total '# of ATT&amp;CK Observations)]]-parameters!$D$21)/(parameters!$D$22-parameters!$D$21)</f>
        <v>0</v>
      </c>
      <c r="AT390" s="25">
        <f>IF(Table1[[#This Row],[Count Utility (unclipped)]]&gt;1,1, IF(Table1[[#This Row],[Count Utility (unclipped)]]&lt;0,0, Table1[[#This Row],[Count Utility (unclipped)]]) )</f>
        <v>0</v>
      </c>
      <c r="AU3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1" spans="1:47" ht="32" x14ac:dyDescent="0.2">
      <c r="A391" s="25">
        <f>parameters!$J$21*Table1[[#This Row],[TAT Utility]]+parameters!$J$22*Table1[[#This Row],[Count Utility]]</f>
        <v>2.2799999999999997E-2</v>
      </c>
      <c r="B391" s="25">
        <f t="shared" si="6"/>
        <v>0.22800000000000001</v>
      </c>
      <c r="C391" s="25" t="s">
        <v>1518</v>
      </c>
      <c r="D391" s="25" t="s">
        <v>271</v>
      </c>
      <c r="E391" s="25" t="s">
        <v>1519</v>
      </c>
      <c r="F391" s="51">
        <v>1</v>
      </c>
      <c r="G391" s="51">
        <v>1</v>
      </c>
      <c r="H391" s="25">
        <f>parameters!$J$10*Table1[[#This Row],[Before Utility]]+parameters!$J$11*Table1[[#This Row],[After Utility]]</f>
        <v>0.1</v>
      </c>
      <c r="I391">
        <f>(Table1[[#This Row],[Num. TID Before]]-parameters!$D$8)/(parameters!$D$9-parameters!$D$8)</f>
        <v>0.1</v>
      </c>
      <c r="J391">
        <f>IF(Table1[[#This Row],[Before Utility (unclipped)]]&gt;1,1, IF(Table1[[#This Row],[Before Utility (unclipped)]]&lt;0,0, Table1[[#This Row],[Before Utility (unclipped)]]))</f>
        <v>0.1</v>
      </c>
      <c r="K391">
        <f>(Table1[[#This Row],[Num. TID After]]-parameters!$D$10)/(parameters!$D$11-parameters!$D$10)</f>
        <v>0.1</v>
      </c>
      <c r="L391">
        <f>IF(Table1[[#This Row],[After Utility (unclipped)]]&gt;1,1, IF(Table1[[#This Row],[After Utility (unclipped)]]&lt;0,0, Table1[[#This Row],[After Utility (unclipped)]]))</f>
        <v>0.1</v>
      </c>
      <c r="M391" s="25">
        <v>0</v>
      </c>
      <c r="N391" s="51">
        <v>0</v>
      </c>
      <c r="O391" s="51">
        <v>1</v>
      </c>
      <c r="P391" s="51">
        <v>0</v>
      </c>
      <c r="Q391" s="51">
        <v>0</v>
      </c>
      <c r="R391" s="51">
        <v>2.5</v>
      </c>
      <c r="S391" s="51">
        <v>1</v>
      </c>
      <c r="T391" s="52" t="s">
        <v>319</v>
      </c>
      <c r="U391" s="51">
        <v>6</v>
      </c>
      <c r="V391" s="25">
        <f>parameters!$J$4*Table1[[#This Row],[Mitigations Utility]] + parameters!$J$5*Table1[[#This Row],[Detections Utility]]</f>
        <v>7.1428571428571425E-2</v>
      </c>
      <c r="W391">
        <f>SUM(Table1[[#This Row],[Num. 800-53 (r5)]],Table1[[#This Row],[Num. CIS Controls]])</f>
        <v>7</v>
      </c>
      <c r="X391">
        <f>(Table1[[#This Row],[Total Mitigations]]-parameters!$D$2)/(parameters!$D$3-parameters!$D$2)</f>
        <v>0.12727272727272726</v>
      </c>
      <c r="Y391">
        <f>IF(Table1[[#This Row],[Mitigations Utility (unclipped)]]&gt;1,1, IF(Table1[[#This Row],[Mitigations Utility (unclipped)]]&lt;0,0, Table1[[#This Row],[Mitigations Utility (unclipped)]]) )</f>
        <v>0.12727272727272726</v>
      </c>
      <c r="Z391">
        <f>SUM(Table1[[#This Row],[Num. CAR]:[Num. Splunk]])</f>
        <v>1</v>
      </c>
      <c r="AA391">
        <f>(Table1[[#This Row],[Total Detections]]-parameters!$D$4)/(parameters!$D$5-parameters!$D$4)</f>
        <v>0.01</v>
      </c>
      <c r="AB391">
        <f>IF(Table1[[#This Row],[Detections Utility (unclipped)]]&gt;1,1, IF(Table1[[#This Row],[Detections Utility (unclipped)]]&lt;0,0, Table1[[#This Row],[Detections Utility (unclipped)]]) )</f>
        <v>0.01</v>
      </c>
      <c r="AC391" s="29" t="s">
        <v>1520</v>
      </c>
      <c r="AD391" s="25" t="str" cm="1">
        <f t="array" ref="AD391">IF(SUMPRODUCT(--(NOT(ISERR(SEARCH({"Process","Command","Script","WMI","Module","Pipe","Service"},AC391)))))&gt;0,"1","0")</f>
        <v>1</v>
      </c>
      <c r="AE391" s="25">
        <f>IF(AD391="1",'TOP 10 TECHNIQUES'!C$15,0)</f>
        <v>0.19800000000000001</v>
      </c>
      <c r="AF391" s="25" t="str" cm="1">
        <f t="array" ref="AF391">IF(SUMPRODUCT(--(NOT(ISERR(SEARCH({"Network","Firewall"},AC391)))))&gt;0,"1","0")</f>
        <v>0</v>
      </c>
      <c r="AG391" s="25">
        <f>IF(AF391="1",'TOP 10 TECHNIQUES'!C$16,0)</f>
        <v>0</v>
      </c>
      <c r="AH391" s="25" t="str" cm="1">
        <f t="array" ref="AH391">IF(SUMPRODUCT(--(NOT(ISERR(SEARCH({"File","Group","Logon","Schedule","User","Registry","Active","Application"},AC391)))))&gt;0,"1","0")</f>
        <v>1</v>
      </c>
      <c r="AI391" s="25">
        <f>IF(AH391="1",'TOP 10 TECHNIQUES'!C$17,0)</f>
        <v>0.13200000000000001</v>
      </c>
      <c r="AJ391" s="25" t="str" cm="1">
        <f t="array" ref="AJ391">IF(SUMPRODUCT(--(NOT(ISERR(SEARCH({"Cloud","Cluster","Container","Image","Instance","Pod","Snapshot","Volume"},AC391)))))&gt;0,"1","0")</f>
        <v>0</v>
      </c>
      <c r="AK391" s="25">
        <f>IF(AJ391="1",'TOP 10 TECHNIQUES'!C$18,0)</f>
        <v>0</v>
      </c>
      <c r="AL391" s="25" t="str" cm="1">
        <f t="array" ref="AL391">IF(SUMPRODUCT(--(NOT(ISERR(SEARCH({"Drive","Firmware","Host","Kernel"},AC391)))))&gt;0,"1","0")</f>
        <v>0</v>
      </c>
      <c r="AM391" s="25">
        <f>IF(AL391="1",'TOP 10 TECHNIQUES'!C$19,0)</f>
        <v>0</v>
      </c>
      <c r="AN391" s="60">
        <v>0</v>
      </c>
      <c r="AO391" s="51">
        <v>0</v>
      </c>
      <c r="AP391" s="25">
        <f>parameters!$J$21*Table1[[#This Row],[TAT Utility]]+parameters!$J$22*Table1[[#This Row],[Count Utility]]</f>
        <v>2.2799999999999997E-2</v>
      </c>
      <c r="AQ391" s="25">
        <f>(Table1[[#This Row],[Total Top Att&amp;ck Score ]]-parameters!$D$19)/(parameters!$D$20-parameters!$D$19)</f>
        <v>7.5999999999999998E-2</v>
      </c>
      <c r="AR391" s="25">
        <f>IF(Table1[[#This Row],[TAT Utility (unclipped)]]&gt;1,1, IF(Table1[[#This Row],[TAT Utility (unclipped)]]&lt;0,0, Table1[[#This Row],[TAT Utility (unclipped)]]) )</f>
        <v>7.5999999999999998E-2</v>
      </c>
      <c r="AS391" s="25">
        <f>(Table1[[#This Row],[Ransomware (Total '# of ATT&amp;CK Observations)]]-parameters!$D$21)/(parameters!$D$22-parameters!$D$21)</f>
        <v>0</v>
      </c>
      <c r="AT391" s="25">
        <f>IF(Table1[[#This Row],[Count Utility (unclipped)]]&gt;1,1, IF(Table1[[#This Row],[Count Utility (unclipped)]]&lt;0,0, Table1[[#This Row],[Count Utility (unclipped)]]) )</f>
        <v>0</v>
      </c>
      <c r="AU3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2" spans="1:47" ht="80" x14ac:dyDescent="0.2">
      <c r="A392" s="25">
        <f>parameters!$J$21*Table1[[#This Row],[TAT Utility]]+parameters!$J$22*Table1[[#This Row],[Count Utility]]</f>
        <v>2.0537142857142855E-2</v>
      </c>
      <c r="B392" s="25">
        <f t="shared" si="6"/>
        <v>0.20537142857142857</v>
      </c>
      <c r="C392" s="25" t="s">
        <v>1521</v>
      </c>
      <c r="D392" s="25" t="s">
        <v>129</v>
      </c>
      <c r="E392" s="25" t="s">
        <v>1522</v>
      </c>
      <c r="F392" s="51">
        <v>1</v>
      </c>
      <c r="G392" s="51">
        <v>1</v>
      </c>
      <c r="H392" s="25">
        <f>parameters!$J$10*Table1[[#This Row],[Before Utility]]+parameters!$J$11*Table1[[#This Row],[After Utility]]</f>
        <v>0.1</v>
      </c>
      <c r="I392">
        <f>(Table1[[#This Row],[Num. TID Before]]-parameters!$D$8)/(parameters!$D$9-parameters!$D$8)</f>
        <v>0.1</v>
      </c>
      <c r="J392">
        <f>IF(Table1[[#This Row],[Before Utility (unclipped)]]&gt;1,1, IF(Table1[[#This Row],[Before Utility (unclipped)]]&lt;0,0, Table1[[#This Row],[Before Utility (unclipped)]]))</f>
        <v>0.1</v>
      </c>
      <c r="K392">
        <f>(Table1[[#This Row],[Num. TID After]]-parameters!$D$10)/(parameters!$D$11-parameters!$D$10)</f>
        <v>0.1</v>
      </c>
      <c r="L392">
        <f>IF(Table1[[#This Row],[After Utility (unclipped)]]&gt;1,1, IF(Table1[[#This Row],[After Utility (unclipped)]]&lt;0,0, Table1[[#This Row],[After Utility (unclipped)]]))</f>
        <v>0.1</v>
      </c>
      <c r="M392" s="25">
        <v>0</v>
      </c>
      <c r="N392" s="51">
        <v>0</v>
      </c>
      <c r="O392" s="51">
        <v>2</v>
      </c>
      <c r="P392" s="51">
        <v>1</v>
      </c>
      <c r="Q392" s="51">
        <v>0</v>
      </c>
      <c r="R392" s="52" t="s">
        <v>491</v>
      </c>
      <c r="S392" s="51">
        <v>2</v>
      </c>
      <c r="T392" s="52" t="s">
        <v>1523</v>
      </c>
      <c r="U392" s="51">
        <v>4</v>
      </c>
      <c r="V392" s="25">
        <f>parameters!$J$4*Table1[[#This Row],[Mitigations Utility]] + parameters!$J$5*Table1[[#This Row],[Detections Utility]]</f>
        <v>7.1428571428571425E-2</v>
      </c>
      <c r="W392">
        <f>SUM(Table1[[#This Row],[Num. 800-53 (r5)]],Table1[[#This Row],[Num. CIS Controls]])</f>
        <v>6</v>
      </c>
      <c r="X392">
        <f>(Table1[[#This Row],[Total Mitigations]]-parameters!$D$2)/(parameters!$D$3-parameters!$D$2)</f>
        <v>0.10909090909090909</v>
      </c>
      <c r="Y392">
        <f>IF(Table1[[#This Row],[Mitigations Utility (unclipped)]]&gt;1,1, IF(Table1[[#This Row],[Mitigations Utility (unclipped)]]&lt;0,0, Table1[[#This Row],[Mitigations Utility (unclipped)]]) )</f>
        <v>0.10909090909090909</v>
      </c>
      <c r="Z392">
        <f>SUM(Table1[[#This Row],[Num. CAR]:[Num. Splunk]])</f>
        <v>3</v>
      </c>
      <c r="AA392">
        <f>(Table1[[#This Row],[Total Detections]]-parameters!$D$4)/(parameters!$D$5-parameters!$D$4)</f>
        <v>0.03</v>
      </c>
      <c r="AB392">
        <f>IF(Table1[[#This Row],[Detections Utility (unclipped)]]&gt;1,1, IF(Table1[[#This Row],[Detections Utility (unclipped)]]&lt;0,0, Table1[[#This Row],[Detections Utility (unclipped)]]) )</f>
        <v>0.03</v>
      </c>
      <c r="AC392" s="29" t="s">
        <v>1524</v>
      </c>
      <c r="AD392" s="25" t="str" cm="1">
        <f t="array" ref="AD392">IF(SUMPRODUCT(--(NOT(ISERR(SEARCH({"Process","Command","Script","WMI","Module","Pipe","Service"},AC392)))))&gt;0,"1","0")</f>
        <v>0</v>
      </c>
      <c r="AE392" s="25">
        <f>IF(AD392="1",'TOP 10 TECHNIQUES'!C$15,0)</f>
        <v>0</v>
      </c>
      <c r="AF392" s="25" t="str" cm="1">
        <f t="array" ref="AF392">IF(SUMPRODUCT(--(NOT(ISERR(SEARCH({"Network","Firewall"},AC392)))))&gt;0,"1","0")</f>
        <v>0</v>
      </c>
      <c r="AG392" s="25">
        <f>IF(AF392="1",'TOP 10 TECHNIQUES'!C$16,0)</f>
        <v>0</v>
      </c>
      <c r="AH392" s="25" t="str" cm="1">
        <f t="array" ref="AH392">IF(SUMPRODUCT(--(NOT(ISERR(SEARCH({"File","Group","Logon","Schedule","User","Registry","Active","Application"},AC392)))))&gt;0,"1","0")</f>
        <v>0</v>
      </c>
      <c r="AI392" s="25">
        <f>IF(AH392="1",'TOP 10 TECHNIQUES'!C$17,0)</f>
        <v>0</v>
      </c>
      <c r="AJ392" s="25" t="str" cm="1">
        <f t="array" ref="AJ392">IF(SUMPRODUCT(--(NOT(ISERR(SEARCH({"Cloud","Cluster","Container","Image","Instance","Pod","Snapshot","Volume"},AC392)))))&gt;0,"1","0")</f>
        <v>1</v>
      </c>
      <c r="AK392" s="25">
        <f>IF(AJ392="1",'TOP 10 TECHNIQUES'!C$18,0)</f>
        <v>0.19800000000000001</v>
      </c>
      <c r="AL392" s="25" t="str" cm="1">
        <f t="array" ref="AL392">IF(SUMPRODUCT(--(NOT(ISERR(SEARCH({"Drive","Firmware","Host","Kernel"},AC392)))))&gt;0,"1","0")</f>
        <v>0</v>
      </c>
      <c r="AM392" s="25">
        <f>IF(AL392="1",'TOP 10 TECHNIQUES'!C$19,0)</f>
        <v>0</v>
      </c>
      <c r="AN392" s="60">
        <v>0</v>
      </c>
      <c r="AO392" s="51">
        <v>0</v>
      </c>
      <c r="AP392" s="25">
        <f>parameters!$J$21*Table1[[#This Row],[TAT Utility]]+parameters!$J$22*Table1[[#This Row],[Count Utility]]</f>
        <v>2.0537142857142855E-2</v>
      </c>
      <c r="AQ392" s="25">
        <f>(Table1[[#This Row],[Total Top Att&amp;ck Score ]]-parameters!$D$19)/(parameters!$D$20-parameters!$D$19)</f>
        <v>6.8457142857142855E-2</v>
      </c>
      <c r="AR392" s="25">
        <f>IF(Table1[[#This Row],[TAT Utility (unclipped)]]&gt;1,1, IF(Table1[[#This Row],[TAT Utility (unclipped)]]&lt;0,0, Table1[[#This Row],[TAT Utility (unclipped)]]) )</f>
        <v>6.8457142857142855E-2</v>
      </c>
      <c r="AS392" s="25">
        <f>(Table1[[#This Row],[Ransomware (Total '# of ATT&amp;CK Observations)]]-parameters!$D$21)/(parameters!$D$22-parameters!$D$21)</f>
        <v>0</v>
      </c>
      <c r="AT392" s="25">
        <f>IF(Table1[[#This Row],[Count Utility (unclipped)]]&gt;1,1, IF(Table1[[#This Row],[Count Utility (unclipped)]]&lt;0,0, Table1[[#This Row],[Count Utility (unclipped)]]) )</f>
        <v>0</v>
      </c>
      <c r="AU3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3" spans="1:47" ht="64" x14ac:dyDescent="0.2">
      <c r="A393" s="25">
        <f>parameters!$J$21*Table1[[#This Row],[TAT Utility]]+parameters!$J$22*Table1[[#This Row],[Count Utility]]</f>
        <v>0.1555</v>
      </c>
      <c r="B393" s="25">
        <f t="shared" si="6"/>
        <v>0.22166666666666671</v>
      </c>
      <c r="C393" s="25" t="s">
        <v>1525</v>
      </c>
      <c r="D393" s="25" t="s">
        <v>1290</v>
      </c>
      <c r="E393" s="25" t="s">
        <v>89</v>
      </c>
      <c r="F393" s="51">
        <v>1</v>
      </c>
      <c r="G393" s="51">
        <v>1</v>
      </c>
      <c r="H393" s="25">
        <f>parameters!$J$10*Table1[[#This Row],[Before Utility]]+parameters!$J$11*Table1[[#This Row],[After Utility]]</f>
        <v>0.1</v>
      </c>
      <c r="I393">
        <f>(Table1[[#This Row],[Num. TID Before]]-parameters!$D$8)/(parameters!$D$9-parameters!$D$8)</f>
        <v>0.1</v>
      </c>
      <c r="J393">
        <f>IF(Table1[[#This Row],[Before Utility (unclipped)]]&gt;1,1, IF(Table1[[#This Row],[Before Utility (unclipped)]]&lt;0,0, Table1[[#This Row],[Before Utility (unclipped)]]))</f>
        <v>0.1</v>
      </c>
      <c r="K393">
        <f>(Table1[[#This Row],[Num. TID After]]-parameters!$D$10)/(parameters!$D$11-parameters!$D$10)</f>
        <v>0.1</v>
      </c>
      <c r="L393">
        <f>IF(Table1[[#This Row],[After Utility (unclipped)]]&gt;1,1, IF(Table1[[#This Row],[After Utility (unclipped)]]&lt;0,0, Table1[[#This Row],[After Utility (unclipped)]]))</f>
        <v>0.1</v>
      </c>
      <c r="M393" s="25">
        <v>0</v>
      </c>
      <c r="N393" s="51">
        <v>0</v>
      </c>
      <c r="O393" s="51">
        <v>0</v>
      </c>
      <c r="P393" s="51">
        <v>0</v>
      </c>
      <c r="Q393" s="51">
        <v>0</v>
      </c>
      <c r="R393" s="53" t="s">
        <v>423</v>
      </c>
      <c r="S393" s="51">
        <v>3</v>
      </c>
      <c r="T393" s="51" t="s">
        <v>1526</v>
      </c>
      <c r="U393" s="51">
        <v>4</v>
      </c>
      <c r="V393" s="25">
        <f>parameters!$J$4*Table1[[#This Row],[Mitigations Utility]] + parameters!$J$5*Table1[[#This Row],[Detections Utility]]</f>
        <v>6.6666666666666666E-2</v>
      </c>
      <c r="W393">
        <f>SUM(Table1[[#This Row],[Num. 800-53 (r5)]],Table1[[#This Row],[Num. CIS Controls]])</f>
        <v>7</v>
      </c>
      <c r="X393">
        <f>(Table1[[#This Row],[Total Mitigations]]-parameters!$D$2)/(parameters!$D$3-parameters!$D$2)</f>
        <v>0.12727272727272726</v>
      </c>
      <c r="Y393">
        <f>IF(Table1[[#This Row],[Mitigations Utility (unclipped)]]&gt;1,1, IF(Table1[[#This Row],[Mitigations Utility (unclipped)]]&lt;0,0, Table1[[#This Row],[Mitigations Utility (unclipped)]]) )</f>
        <v>0.12727272727272726</v>
      </c>
      <c r="Z393">
        <f>SUM(Table1[[#This Row],[Num. CAR]:[Num. Splunk]])</f>
        <v>0</v>
      </c>
      <c r="AA393">
        <f>(Table1[[#This Row],[Total Detections]]-parameters!$D$4)/(parameters!$D$5-parameters!$D$4)</f>
        <v>0</v>
      </c>
      <c r="AB393">
        <f>IF(Table1[[#This Row],[Detections Utility (unclipped)]]&gt;1,1, IF(Table1[[#This Row],[Detections Utility (unclipped)]]&lt;0,0, Table1[[#This Row],[Detections Utility (unclipped)]]) )</f>
        <v>0</v>
      </c>
      <c r="AC393" s="29" t="s">
        <v>107</v>
      </c>
      <c r="AD393" s="25" t="str" cm="1">
        <f t="array" ref="AD393">IF(SUMPRODUCT(--(NOT(ISERR(SEARCH({"Process","Command","Script","WMI","Module","Pipe","Service"},AC393)))))&gt;0,"1","0")</f>
        <v>1</v>
      </c>
      <c r="AE393" s="25">
        <f>IF(AD393="1",'TOP 10 TECHNIQUES'!C$15,0)</f>
        <v>0.19800000000000001</v>
      </c>
      <c r="AF393" s="25" t="str" cm="1">
        <f t="array" ref="AF393">IF(SUMPRODUCT(--(NOT(ISERR(SEARCH({"Network","Firewall"},AC393)))))&gt;0,"1","0")</f>
        <v>1</v>
      </c>
      <c r="AG393" s="25">
        <f>IF(AF393="1",'TOP 10 TECHNIQUES'!C$16,0)</f>
        <v>0</v>
      </c>
      <c r="AH393" s="25" t="str" cm="1">
        <f t="array" ref="AH393">IF(SUMPRODUCT(--(NOT(ISERR(SEARCH({"File","Group","Logon","Schedule","User","Registry","Active","Application"},AC393)))))&gt;0,"1","0")</f>
        <v>1</v>
      </c>
      <c r="AI393" s="25">
        <f>IF(AH393="1",'TOP 10 TECHNIQUES'!C$17,0)</f>
        <v>0.13200000000000001</v>
      </c>
      <c r="AJ393" s="25" t="str" cm="1">
        <f t="array" ref="AJ393">IF(SUMPRODUCT(--(NOT(ISERR(SEARCH({"Cloud","Cluster","Container","Image","Instance","Pod","Snapshot","Volume"},AC393)))))&gt;0,"1","0")</f>
        <v>0</v>
      </c>
      <c r="AK393" s="25">
        <f>IF(AJ393="1",'TOP 10 TECHNIQUES'!C$18,0)</f>
        <v>0</v>
      </c>
      <c r="AL393" s="25" t="str" cm="1">
        <f t="array" ref="AL393">IF(SUMPRODUCT(--(NOT(ISERR(SEARCH({"Drive","Firmware","Host","Kernel"},AC393)))))&gt;0,"1","0")</f>
        <v>0</v>
      </c>
      <c r="AM393" s="25">
        <f>IF(AL393="1",'TOP 10 TECHNIQUES'!C$19,0)</f>
        <v>0</v>
      </c>
      <c r="AN393" s="61">
        <v>4</v>
      </c>
      <c r="AO393" s="51">
        <v>1</v>
      </c>
      <c r="AP393" s="25">
        <f>parameters!$J$21*Table1[[#This Row],[TAT Utility]]+parameters!$J$22*Table1[[#This Row],[Count Utility]]</f>
        <v>0.1555</v>
      </c>
      <c r="AQ393" s="25">
        <f>(Table1[[#This Row],[Total Top Att&amp;ck Score ]]-parameters!$D$19)/(parameters!$D$20-parameters!$D$19)</f>
        <v>7.3888888888888907E-2</v>
      </c>
      <c r="AR393" s="25">
        <f>IF(Table1[[#This Row],[TAT Utility (unclipped)]]&gt;1,1, IF(Table1[[#This Row],[TAT Utility (unclipped)]]&lt;0,0, Table1[[#This Row],[TAT Utility (unclipped)]]) )</f>
        <v>7.3888888888888907E-2</v>
      </c>
      <c r="AS393" s="25">
        <f>(Table1[[#This Row],[Ransomware (Total '# of ATT&amp;CK Observations)]]-parameters!$D$21)/(parameters!$D$22-parameters!$D$21)</f>
        <v>0.19047619047619047</v>
      </c>
      <c r="AT393" s="25">
        <f>IF(Table1[[#This Row],[Count Utility (unclipped)]]&gt;1,1, IF(Table1[[#This Row],[Count Utility (unclipped)]]&lt;0,0, Table1[[#This Row],[Count Utility (unclipped)]]) )</f>
        <v>0.19047619047619047</v>
      </c>
      <c r="AU3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4" spans="1:47" ht="32" x14ac:dyDescent="0.2">
      <c r="A394" s="25">
        <f>parameters!$J$21*Table1[[#This Row],[TAT Utility]]+parameters!$J$22*Table1[[#This Row],[Count Utility]]</f>
        <v>5.33E-2</v>
      </c>
      <c r="B394" s="25">
        <f t="shared" si="6"/>
        <v>0.19966666666666669</v>
      </c>
      <c r="C394" s="25" t="s">
        <v>1527</v>
      </c>
      <c r="D394" s="25" t="s">
        <v>894</v>
      </c>
      <c r="E394" s="25" t="s">
        <v>1528</v>
      </c>
      <c r="F394" s="51">
        <v>1</v>
      </c>
      <c r="G394" s="51">
        <v>1</v>
      </c>
      <c r="H394" s="25">
        <f>parameters!$J$10*Table1[[#This Row],[Before Utility]]+parameters!$J$11*Table1[[#This Row],[After Utility]]</f>
        <v>0.1</v>
      </c>
      <c r="I394">
        <f>(Table1[[#This Row],[Num. TID Before]]-parameters!$D$8)/(parameters!$D$9-parameters!$D$8)</f>
        <v>0.1</v>
      </c>
      <c r="J394">
        <f>IF(Table1[[#This Row],[Before Utility (unclipped)]]&gt;1,1, IF(Table1[[#This Row],[Before Utility (unclipped)]]&lt;0,0, Table1[[#This Row],[Before Utility (unclipped)]]))</f>
        <v>0.1</v>
      </c>
      <c r="K394">
        <f>(Table1[[#This Row],[Num. TID After]]-parameters!$D$10)/(parameters!$D$11-parameters!$D$10)</f>
        <v>0.1</v>
      </c>
      <c r="L394">
        <f>IF(Table1[[#This Row],[After Utility (unclipped)]]&gt;1,1, IF(Table1[[#This Row],[After Utility (unclipped)]]&lt;0,0, Table1[[#This Row],[After Utility (unclipped)]]))</f>
        <v>0.1</v>
      </c>
      <c r="M394" s="25">
        <v>0</v>
      </c>
      <c r="N394" s="51">
        <v>0</v>
      </c>
      <c r="O394" s="51">
        <v>0</v>
      </c>
      <c r="P394" s="51">
        <v>0</v>
      </c>
      <c r="Q394" s="51">
        <v>0</v>
      </c>
      <c r="R394" s="52" t="s">
        <v>161</v>
      </c>
      <c r="S394" s="51">
        <v>7</v>
      </c>
      <c r="T394" s="51"/>
      <c r="U394" s="51">
        <v>0</v>
      </c>
      <c r="V394" s="25">
        <f>parameters!$J$4*Table1[[#This Row],[Mitigations Utility]] + parameters!$J$5*Table1[[#This Row],[Detections Utility]]</f>
        <v>6.6666666666666666E-2</v>
      </c>
      <c r="W394">
        <f>SUM(Table1[[#This Row],[Num. 800-53 (r5)]],Table1[[#This Row],[Num. CIS Controls]])</f>
        <v>7</v>
      </c>
      <c r="X394">
        <f>(Table1[[#This Row],[Total Mitigations]]-parameters!$D$2)/(parameters!$D$3-parameters!$D$2)</f>
        <v>0.12727272727272726</v>
      </c>
      <c r="Y394">
        <f>IF(Table1[[#This Row],[Mitigations Utility (unclipped)]]&gt;1,1, IF(Table1[[#This Row],[Mitigations Utility (unclipped)]]&lt;0,0, Table1[[#This Row],[Mitigations Utility (unclipped)]]) )</f>
        <v>0.12727272727272726</v>
      </c>
      <c r="Z394">
        <f>SUM(Table1[[#This Row],[Num. CAR]:[Num. Splunk]])</f>
        <v>0</v>
      </c>
      <c r="AA394">
        <f>(Table1[[#This Row],[Total Detections]]-parameters!$D$4)/(parameters!$D$5-parameters!$D$4)</f>
        <v>0</v>
      </c>
      <c r="AB394">
        <f>IF(Table1[[#This Row],[Detections Utility (unclipped)]]&gt;1,1, IF(Table1[[#This Row],[Detections Utility (unclipped)]]&lt;0,0, Table1[[#This Row],[Detections Utility (unclipped)]]) )</f>
        <v>0</v>
      </c>
      <c r="AC394" s="29" t="s">
        <v>206</v>
      </c>
      <c r="AD394" s="25" t="str" cm="1">
        <f t="array" ref="AD394">IF(SUMPRODUCT(--(NOT(ISERR(SEARCH({"Process","Command","Script","WMI","Module","Pipe","Service"},AC394)))))&gt;0,"1","0")</f>
        <v>1</v>
      </c>
      <c r="AE394" s="25">
        <f>IF(AD394="1",'TOP 10 TECHNIQUES'!C$15,0)</f>
        <v>0.19800000000000001</v>
      </c>
      <c r="AF394" s="25" t="str" cm="1">
        <f t="array" ref="AF394">IF(SUMPRODUCT(--(NOT(ISERR(SEARCH({"Network","Firewall"},AC394)))))&gt;0,"1","0")</f>
        <v>0</v>
      </c>
      <c r="AG394" s="25">
        <f>IF(AF394="1",'TOP 10 TECHNIQUES'!C$16,0)</f>
        <v>0</v>
      </c>
      <c r="AH394" s="25" t="str" cm="1">
        <f t="array" ref="AH394">IF(SUMPRODUCT(--(NOT(ISERR(SEARCH({"File","Group","Logon","Schedule","User","Registry","Active","Application"},AC394)))))&gt;0,"1","0")</f>
        <v>0</v>
      </c>
      <c r="AI394" s="25">
        <f>IF(AH394="1",'TOP 10 TECHNIQUES'!C$17,0)</f>
        <v>0</v>
      </c>
      <c r="AJ394" s="25" t="str" cm="1">
        <f t="array" ref="AJ394">IF(SUMPRODUCT(--(NOT(ISERR(SEARCH({"Cloud","Cluster","Container","Image","Instance","Pod","Snapshot","Volume"},AC394)))))&gt;0,"1","0")</f>
        <v>0</v>
      </c>
      <c r="AK394" s="25">
        <f>IF(AJ394="1",'TOP 10 TECHNIQUES'!C$18,0)</f>
        <v>0</v>
      </c>
      <c r="AL394" s="25" t="str" cm="1">
        <f t="array" ref="AL394">IF(SUMPRODUCT(--(NOT(ISERR(SEARCH({"Drive","Firmware","Host","Kernel"},AC394)))))&gt;0,"1","0")</f>
        <v>0</v>
      </c>
      <c r="AM394" s="25">
        <f>IF(AL394="1",'TOP 10 TECHNIQUES'!C$19,0)</f>
        <v>0</v>
      </c>
      <c r="AN394" s="52">
        <v>1</v>
      </c>
      <c r="AO394" s="51">
        <v>1</v>
      </c>
      <c r="AP394" s="25">
        <f>parameters!$J$21*Table1[[#This Row],[TAT Utility]]+parameters!$J$22*Table1[[#This Row],[Count Utility]]</f>
        <v>5.33E-2</v>
      </c>
      <c r="AQ394" s="25">
        <f>(Table1[[#This Row],[Total Top Att&amp;ck Score ]]-parameters!$D$19)/(parameters!$D$20-parameters!$D$19)</f>
        <v>6.6555555555555562E-2</v>
      </c>
      <c r="AR394" s="25">
        <f>IF(Table1[[#This Row],[TAT Utility (unclipped)]]&gt;1,1, IF(Table1[[#This Row],[TAT Utility (unclipped)]]&lt;0,0, Table1[[#This Row],[TAT Utility (unclipped)]]) )</f>
        <v>6.6555555555555562E-2</v>
      </c>
      <c r="AS394" s="25">
        <f>(Table1[[#This Row],[Ransomware (Total '# of ATT&amp;CK Observations)]]-parameters!$D$21)/(parameters!$D$22-parameters!$D$21)</f>
        <v>4.7619047619047616E-2</v>
      </c>
      <c r="AT394" s="25">
        <f>IF(Table1[[#This Row],[Count Utility (unclipped)]]&gt;1,1, IF(Table1[[#This Row],[Count Utility (unclipped)]]&lt;0,0, Table1[[#This Row],[Count Utility (unclipped)]]) )</f>
        <v>4.7619047619047616E-2</v>
      </c>
      <c r="AU3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5" spans="1:47" ht="32" x14ac:dyDescent="0.2">
      <c r="A395" s="25">
        <f>parameters!$J$21*Table1[[#This Row],[TAT Utility]]+parameters!$J$22*Table1[[#This Row],[Count Utility]]</f>
        <v>2.2166666666666671E-2</v>
      </c>
      <c r="B395" s="25">
        <f t="shared" si="6"/>
        <v>0.22166666666666671</v>
      </c>
      <c r="C395" s="25" t="s">
        <v>1529</v>
      </c>
      <c r="D395" s="25" t="s">
        <v>119</v>
      </c>
      <c r="E395" s="25" t="s">
        <v>1530</v>
      </c>
      <c r="F395" s="51">
        <v>1</v>
      </c>
      <c r="G395" s="51">
        <v>1</v>
      </c>
      <c r="H395" s="25">
        <f>parameters!$J$10*Table1[[#This Row],[Before Utility]]+parameters!$J$11*Table1[[#This Row],[After Utility]]</f>
        <v>0.1</v>
      </c>
      <c r="I395">
        <f>(Table1[[#This Row],[Num. TID Before]]-parameters!$D$8)/(parameters!$D$9-parameters!$D$8)</f>
        <v>0.1</v>
      </c>
      <c r="J395">
        <f>IF(Table1[[#This Row],[Before Utility (unclipped)]]&gt;1,1, IF(Table1[[#This Row],[Before Utility (unclipped)]]&lt;0,0, Table1[[#This Row],[Before Utility (unclipped)]]))</f>
        <v>0.1</v>
      </c>
      <c r="K395">
        <f>(Table1[[#This Row],[Num. TID After]]-parameters!$D$10)/(parameters!$D$11-parameters!$D$10)</f>
        <v>0.1</v>
      </c>
      <c r="L395">
        <f>IF(Table1[[#This Row],[After Utility (unclipped)]]&gt;1,1, IF(Table1[[#This Row],[After Utility (unclipped)]]&lt;0,0, Table1[[#This Row],[After Utility (unclipped)]]))</f>
        <v>0.1</v>
      </c>
      <c r="M395" s="25">
        <v>0</v>
      </c>
      <c r="N395" s="51">
        <v>0</v>
      </c>
      <c r="O395" s="51">
        <v>0</v>
      </c>
      <c r="P395" s="51">
        <v>0</v>
      </c>
      <c r="Q395" s="51">
        <v>0</v>
      </c>
      <c r="R395" s="53" t="s">
        <v>1271</v>
      </c>
      <c r="S395" s="51">
        <v>2</v>
      </c>
      <c r="T395" s="51" t="s">
        <v>1531</v>
      </c>
      <c r="U395" s="51">
        <v>5</v>
      </c>
      <c r="V395" s="25">
        <f>parameters!$J$4*Table1[[#This Row],[Mitigations Utility]] + parameters!$J$5*Table1[[#This Row],[Detections Utility]]</f>
        <v>6.6666666666666666E-2</v>
      </c>
      <c r="W395">
        <f>SUM(Table1[[#This Row],[Num. 800-53 (r5)]],Table1[[#This Row],[Num. CIS Controls]])</f>
        <v>7</v>
      </c>
      <c r="X395">
        <f>(Table1[[#This Row],[Total Mitigations]]-parameters!$D$2)/(parameters!$D$3-parameters!$D$2)</f>
        <v>0.12727272727272726</v>
      </c>
      <c r="Y395">
        <f>IF(Table1[[#This Row],[Mitigations Utility (unclipped)]]&gt;1,1, IF(Table1[[#This Row],[Mitigations Utility (unclipped)]]&lt;0,0, Table1[[#This Row],[Mitigations Utility (unclipped)]]) )</f>
        <v>0.12727272727272726</v>
      </c>
      <c r="Z395">
        <f>SUM(Table1[[#This Row],[Num. CAR]:[Num. Splunk]])</f>
        <v>0</v>
      </c>
      <c r="AA395">
        <f>(Table1[[#This Row],[Total Detections]]-parameters!$D$4)/(parameters!$D$5-parameters!$D$4)</f>
        <v>0</v>
      </c>
      <c r="AB395">
        <f>IF(Table1[[#This Row],[Detections Utility (unclipped)]]&gt;1,1, IF(Table1[[#This Row],[Detections Utility (unclipped)]]&lt;0,0, Table1[[#This Row],[Detections Utility (unclipped)]]) )</f>
        <v>0</v>
      </c>
      <c r="AC395" s="29" t="s">
        <v>1532</v>
      </c>
      <c r="AD395" s="25" t="str" cm="1">
        <f t="array" ref="AD395">IF(SUMPRODUCT(--(NOT(ISERR(SEARCH({"Process","Command","Script","WMI","Module","Pipe","Service"},AC395)))))&gt;0,"1","0")</f>
        <v>1</v>
      </c>
      <c r="AE395" s="25">
        <f>IF(AD395="1",'TOP 10 TECHNIQUES'!C$15,0)</f>
        <v>0.19800000000000001</v>
      </c>
      <c r="AF395" s="25" t="str" cm="1">
        <f t="array" ref="AF395">IF(SUMPRODUCT(--(NOT(ISERR(SEARCH({"Network","Firewall"},AC395)))))&gt;0,"1","0")</f>
        <v>0</v>
      </c>
      <c r="AG395" s="25">
        <f>IF(AF395="1",'TOP 10 TECHNIQUES'!C$16,0)</f>
        <v>0</v>
      </c>
      <c r="AH395" s="25" t="str" cm="1">
        <f t="array" ref="AH395">IF(SUMPRODUCT(--(NOT(ISERR(SEARCH({"File","Group","Logon","Schedule","User","Registry","Active","Application"},AC395)))))&gt;0,"1","0")</f>
        <v>1</v>
      </c>
      <c r="AI395" s="25">
        <f>IF(AH395="1",'TOP 10 TECHNIQUES'!C$17,0)</f>
        <v>0.13200000000000001</v>
      </c>
      <c r="AJ395" s="25" t="str" cm="1">
        <f t="array" ref="AJ395">IF(SUMPRODUCT(--(NOT(ISERR(SEARCH({"Cloud","Cluster","Container","Image","Instance","Pod","Snapshot","Volume"},AC395)))))&gt;0,"1","0")</f>
        <v>0</v>
      </c>
      <c r="AK395" s="25">
        <f>IF(AJ395="1",'TOP 10 TECHNIQUES'!C$18,0)</f>
        <v>0</v>
      </c>
      <c r="AL395" s="25" t="str" cm="1">
        <f t="array" ref="AL395">IF(SUMPRODUCT(--(NOT(ISERR(SEARCH({"Drive","Firmware","Host","Kernel"},AC395)))))&gt;0,"1","0")</f>
        <v>0</v>
      </c>
      <c r="AM395" s="25">
        <f>IF(AL395="1",'TOP 10 TECHNIQUES'!C$19,0)</f>
        <v>0</v>
      </c>
      <c r="AN395" s="58">
        <v>0</v>
      </c>
      <c r="AO395" s="51">
        <v>0</v>
      </c>
      <c r="AP395" s="25">
        <f>parameters!$J$21*Table1[[#This Row],[TAT Utility]]+parameters!$J$22*Table1[[#This Row],[Count Utility]]</f>
        <v>2.2166666666666671E-2</v>
      </c>
      <c r="AQ395" s="25">
        <f>(Table1[[#This Row],[Total Top Att&amp;ck Score ]]-parameters!$D$19)/(parameters!$D$20-parameters!$D$19)</f>
        <v>7.3888888888888907E-2</v>
      </c>
      <c r="AR395" s="25">
        <f>IF(Table1[[#This Row],[TAT Utility (unclipped)]]&gt;1,1, IF(Table1[[#This Row],[TAT Utility (unclipped)]]&lt;0,0, Table1[[#This Row],[TAT Utility (unclipped)]]) )</f>
        <v>7.3888888888888907E-2</v>
      </c>
      <c r="AS395" s="25">
        <f>(Table1[[#This Row],[Ransomware (Total '# of ATT&amp;CK Observations)]]-parameters!$D$21)/(parameters!$D$22-parameters!$D$21)</f>
        <v>0</v>
      </c>
      <c r="AT395" s="25">
        <f>IF(Table1[[#This Row],[Count Utility (unclipped)]]&gt;1,1, IF(Table1[[#This Row],[Count Utility (unclipped)]]&lt;0,0, Table1[[#This Row],[Count Utility (unclipped)]]) )</f>
        <v>0</v>
      </c>
      <c r="AU3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6" spans="1:47" ht="32" x14ac:dyDescent="0.2">
      <c r="A396" s="25">
        <f>parameters!$J$21*Table1[[#This Row],[TAT Utility]]+parameters!$J$22*Table1[[#This Row],[Count Utility]]</f>
        <v>2.2166666666666671E-2</v>
      </c>
      <c r="B396" s="25">
        <f t="shared" si="6"/>
        <v>0.22166666666666671</v>
      </c>
      <c r="C396" s="25" t="s">
        <v>1533</v>
      </c>
      <c r="D396" s="25" t="s">
        <v>370</v>
      </c>
      <c r="E396" s="25" t="s">
        <v>1534</v>
      </c>
      <c r="F396" s="51">
        <v>1</v>
      </c>
      <c r="G396" s="51">
        <v>1</v>
      </c>
      <c r="H396" s="25">
        <f>parameters!$J$10*Table1[[#This Row],[Before Utility]]+parameters!$J$11*Table1[[#This Row],[After Utility]]</f>
        <v>0.1</v>
      </c>
      <c r="I396">
        <f>(Table1[[#This Row],[Num. TID Before]]-parameters!$D$8)/(parameters!$D$9-parameters!$D$8)</f>
        <v>0.1</v>
      </c>
      <c r="J396">
        <f>IF(Table1[[#This Row],[Before Utility (unclipped)]]&gt;1,1, IF(Table1[[#This Row],[Before Utility (unclipped)]]&lt;0,0, Table1[[#This Row],[Before Utility (unclipped)]]))</f>
        <v>0.1</v>
      </c>
      <c r="K396">
        <f>(Table1[[#This Row],[Num. TID After]]-parameters!$D$10)/(parameters!$D$11-parameters!$D$10)</f>
        <v>0.1</v>
      </c>
      <c r="L396">
        <f>IF(Table1[[#This Row],[After Utility (unclipped)]]&gt;1,1, IF(Table1[[#This Row],[After Utility (unclipped)]]&lt;0,0, Table1[[#This Row],[After Utility (unclipped)]]))</f>
        <v>0.1</v>
      </c>
      <c r="M396" s="25">
        <v>0</v>
      </c>
      <c r="N396" s="51">
        <v>0</v>
      </c>
      <c r="O396" s="51">
        <v>0</v>
      </c>
      <c r="P396" s="51">
        <v>0</v>
      </c>
      <c r="Q396" s="51">
        <v>0</v>
      </c>
      <c r="R396" s="52">
        <v>2.7</v>
      </c>
      <c r="S396" s="51">
        <v>1</v>
      </c>
      <c r="T396" s="52" t="s">
        <v>319</v>
      </c>
      <c r="U396" s="51">
        <v>6</v>
      </c>
      <c r="V396" s="25">
        <f>parameters!$J$4*Table1[[#This Row],[Mitigations Utility]] + parameters!$J$5*Table1[[#This Row],[Detections Utility]]</f>
        <v>6.6666666666666666E-2</v>
      </c>
      <c r="W396">
        <f>SUM(Table1[[#This Row],[Num. 800-53 (r5)]],Table1[[#This Row],[Num. CIS Controls]])</f>
        <v>7</v>
      </c>
      <c r="X396">
        <f>(Table1[[#This Row],[Total Mitigations]]-parameters!$D$2)/(parameters!$D$3-parameters!$D$2)</f>
        <v>0.12727272727272726</v>
      </c>
      <c r="Y396">
        <f>IF(Table1[[#This Row],[Mitigations Utility (unclipped)]]&gt;1,1, IF(Table1[[#This Row],[Mitigations Utility (unclipped)]]&lt;0,0, Table1[[#This Row],[Mitigations Utility (unclipped)]]) )</f>
        <v>0.12727272727272726</v>
      </c>
      <c r="Z396">
        <f>SUM(Table1[[#This Row],[Num. CAR]:[Num. Splunk]])</f>
        <v>0</v>
      </c>
      <c r="AA396">
        <f>(Table1[[#This Row],[Total Detections]]-parameters!$D$4)/(parameters!$D$5-parameters!$D$4)</f>
        <v>0</v>
      </c>
      <c r="AB396">
        <f>IF(Table1[[#This Row],[Detections Utility (unclipped)]]&gt;1,1, IF(Table1[[#This Row],[Detections Utility (unclipped)]]&lt;0,0, Table1[[#This Row],[Detections Utility (unclipped)]]) )</f>
        <v>0</v>
      </c>
      <c r="AC396" s="29" t="s">
        <v>1535</v>
      </c>
      <c r="AD396" s="25" t="str" cm="1">
        <f t="array" ref="AD396">IF(SUMPRODUCT(--(NOT(ISERR(SEARCH({"Process","Command","Script","WMI","Module","Pipe","Service"},AC396)))))&gt;0,"1","0")</f>
        <v>1</v>
      </c>
      <c r="AE396" s="25">
        <f>IF(AD396="1",'TOP 10 TECHNIQUES'!C$15,0)</f>
        <v>0.19800000000000001</v>
      </c>
      <c r="AF396" s="25" t="str" cm="1">
        <f t="array" ref="AF396">IF(SUMPRODUCT(--(NOT(ISERR(SEARCH({"Network","Firewall"},AC396)))))&gt;0,"1","0")</f>
        <v>0</v>
      </c>
      <c r="AG396" s="25">
        <f>IF(AF396="1",'TOP 10 TECHNIQUES'!C$16,0)</f>
        <v>0</v>
      </c>
      <c r="AH396" s="25" t="str" cm="1">
        <f t="array" ref="AH396">IF(SUMPRODUCT(--(NOT(ISERR(SEARCH({"File","Group","Logon","Schedule","User","Registry","Active","Application"},AC396)))))&gt;0,"1","0")</f>
        <v>1</v>
      </c>
      <c r="AI396" s="25">
        <f>IF(AH396="1",'TOP 10 TECHNIQUES'!C$17,0)</f>
        <v>0.13200000000000001</v>
      </c>
      <c r="AJ396" s="25" t="str" cm="1">
        <f t="array" ref="AJ396">IF(SUMPRODUCT(--(NOT(ISERR(SEARCH({"Cloud","Cluster","Container","Image","Instance","Pod","Snapshot","Volume"},AC396)))))&gt;0,"1","0")</f>
        <v>0</v>
      </c>
      <c r="AK396" s="25">
        <f>IF(AJ396="1",'TOP 10 TECHNIQUES'!C$18,0)</f>
        <v>0</v>
      </c>
      <c r="AL396" s="25" t="str" cm="1">
        <f t="array" ref="AL396">IF(SUMPRODUCT(--(NOT(ISERR(SEARCH({"Drive","Firmware","Host","Kernel"},AC396)))))&gt;0,"1","0")</f>
        <v>0</v>
      </c>
      <c r="AM396" s="25">
        <f>IF(AL396="1",'TOP 10 TECHNIQUES'!C$19,0)</f>
        <v>0</v>
      </c>
      <c r="AN396" s="60">
        <v>0</v>
      </c>
      <c r="AO396" s="51">
        <v>0</v>
      </c>
      <c r="AP396" s="25">
        <f>parameters!$J$21*Table1[[#This Row],[TAT Utility]]+parameters!$J$22*Table1[[#This Row],[Count Utility]]</f>
        <v>2.2166666666666671E-2</v>
      </c>
      <c r="AQ396" s="25">
        <f>(Table1[[#This Row],[Total Top Att&amp;ck Score ]]-parameters!$D$19)/(parameters!$D$20-parameters!$D$19)</f>
        <v>7.3888888888888907E-2</v>
      </c>
      <c r="AR396" s="25">
        <f>IF(Table1[[#This Row],[TAT Utility (unclipped)]]&gt;1,1, IF(Table1[[#This Row],[TAT Utility (unclipped)]]&lt;0,0, Table1[[#This Row],[TAT Utility (unclipped)]]) )</f>
        <v>7.3888888888888907E-2</v>
      </c>
      <c r="AS396" s="25">
        <f>(Table1[[#This Row],[Ransomware (Total '# of ATT&amp;CK Observations)]]-parameters!$D$21)/(parameters!$D$22-parameters!$D$21)</f>
        <v>0</v>
      </c>
      <c r="AT396" s="25">
        <f>IF(Table1[[#This Row],[Count Utility (unclipped)]]&gt;1,1, IF(Table1[[#This Row],[Count Utility (unclipped)]]&lt;0,0, Table1[[#This Row],[Count Utility (unclipped)]]) )</f>
        <v>0</v>
      </c>
      <c r="AU3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7" spans="1:47" ht="64" x14ac:dyDescent="0.2">
      <c r="A397" s="25">
        <f>parameters!$J$21*Table1[[#This Row],[TAT Utility]]+parameters!$J$22*Table1[[#This Row],[Count Utility]]</f>
        <v>2.2166666666666671E-2</v>
      </c>
      <c r="B397" s="25">
        <f t="shared" si="6"/>
        <v>0.22166666666666671</v>
      </c>
      <c r="C397" s="25" t="s">
        <v>1536</v>
      </c>
      <c r="D397" s="25" t="s">
        <v>99</v>
      </c>
      <c r="E397" s="25" t="s">
        <v>1537</v>
      </c>
      <c r="F397" s="51">
        <v>1</v>
      </c>
      <c r="G397" s="51">
        <v>1</v>
      </c>
      <c r="H397" s="25">
        <f>parameters!$J$10*Table1[[#This Row],[Before Utility]]+parameters!$J$11*Table1[[#This Row],[After Utility]]</f>
        <v>0.1</v>
      </c>
      <c r="I397">
        <f>(Table1[[#This Row],[Num. TID Before]]-parameters!$D$8)/(parameters!$D$9-parameters!$D$8)</f>
        <v>0.1</v>
      </c>
      <c r="J397">
        <f>IF(Table1[[#This Row],[Before Utility (unclipped)]]&gt;1,1, IF(Table1[[#This Row],[Before Utility (unclipped)]]&lt;0,0, Table1[[#This Row],[Before Utility (unclipped)]]))</f>
        <v>0.1</v>
      </c>
      <c r="K397">
        <f>(Table1[[#This Row],[Num. TID After]]-parameters!$D$10)/(parameters!$D$11-parameters!$D$10)</f>
        <v>0.1</v>
      </c>
      <c r="L397">
        <f>IF(Table1[[#This Row],[After Utility (unclipped)]]&gt;1,1, IF(Table1[[#This Row],[After Utility (unclipped)]]&lt;0,0, Table1[[#This Row],[After Utility (unclipped)]]))</f>
        <v>0.1</v>
      </c>
      <c r="M397" s="25">
        <v>0</v>
      </c>
      <c r="N397" s="51">
        <v>0</v>
      </c>
      <c r="O397" s="51">
        <v>0</v>
      </c>
      <c r="P397" s="51">
        <v>0</v>
      </c>
      <c r="Q397" s="51">
        <v>0</v>
      </c>
      <c r="R397" s="52" t="s">
        <v>423</v>
      </c>
      <c r="S397" s="51">
        <v>3</v>
      </c>
      <c r="T397" s="52" t="s">
        <v>1538</v>
      </c>
      <c r="U397" s="51">
        <v>4</v>
      </c>
      <c r="V397" s="25">
        <f>parameters!$J$4*Table1[[#This Row],[Mitigations Utility]] + parameters!$J$5*Table1[[#This Row],[Detections Utility]]</f>
        <v>6.6666666666666666E-2</v>
      </c>
      <c r="W397">
        <f>SUM(Table1[[#This Row],[Num. 800-53 (r5)]],Table1[[#This Row],[Num. CIS Controls]])</f>
        <v>7</v>
      </c>
      <c r="X397">
        <f>(Table1[[#This Row],[Total Mitigations]]-parameters!$D$2)/(parameters!$D$3-parameters!$D$2)</f>
        <v>0.12727272727272726</v>
      </c>
      <c r="Y397">
        <f>IF(Table1[[#This Row],[Mitigations Utility (unclipped)]]&gt;1,1, IF(Table1[[#This Row],[Mitigations Utility (unclipped)]]&lt;0,0, Table1[[#This Row],[Mitigations Utility (unclipped)]]) )</f>
        <v>0.12727272727272726</v>
      </c>
      <c r="Z397">
        <f>SUM(Table1[[#This Row],[Num. CAR]:[Num. Splunk]])</f>
        <v>0</v>
      </c>
      <c r="AA397">
        <f>(Table1[[#This Row],[Total Detections]]-parameters!$D$4)/(parameters!$D$5-parameters!$D$4)</f>
        <v>0</v>
      </c>
      <c r="AB397">
        <f>IF(Table1[[#This Row],[Detections Utility (unclipped)]]&gt;1,1, IF(Table1[[#This Row],[Detections Utility (unclipped)]]&lt;0,0, Table1[[#This Row],[Detections Utility (unclipped)]]) )</f>
        <v>0</v>
      </c>
      <c r="AC397" s="29" t="s">
        <v>1539</v>
      </c>
      <c r="AD397" s="25" t="str" cm="1">
        <f t="array" ref="AD397">IF(SUMPRODUCT(--(NOT(ISERR(SEARCH({"Process","Command","Script","WMI","Module","Pipe","Service"},AC397)))))&gt;0,"1","0")</f>
        <v>1</v>
      </c>
      <c r="AE397" s="25">
        <f>IF(AD397="1",'TOP 10 TECHNIQUES'!C$15,0)</f>
        <v>0.19800000000000001</v>
      </c>
      <c r="AF397" s="25" t="str" cm="1">
        <f t="array" ref="AF397">IF(SUMPRODUCT(--(NOT(ISERR(SEARCH({"Network","Firewall"},AC397)))))&gt;0,"1","0")</f>
        <v>0</v>
      </c>
      <c r="AG397" s="25">
        <f>IF(AF397="1",'TOP 10 TECHNIQUES'!C$16,0)</f>
        <v>0</v>
      </c>
      <c r="AH397" s="25" t="str" cm="1">
        <f t="array" ref="AH397">IF(SUMPRODUCT(--(NOT(ISERR(SEARCH({"File","Group","Logon","Schedule","User","Registry","Active","Application"},AC397)))))&gt;0,"1","0")</f>
        <v>1</v>
      </c>
      <c r="AI397" s="25">
        <f>IF(AH397="1",'TOP 10 TECHNIQUES'!C$17,0)</f>
        <v>0.13200000000000001</v>
      </c>
      <c r="AJ397" s="25" t="str" cm="1">
        <f t="array" ref="AJ397">IF(SUMPRODUCT(--(NOT(ISERR(SEARCH({"Cloud","Cluster","Container","Image","Instance","Pod","Snapshot","Volume"},AC397)))))&gt;0,"1","0")</f>
        <v>0</v>
      </c>
      <c r="AK397" s="25">
        <f>IF(AJ397="1",'TOP 10 TECHNIQUES'!C$18,0)</f>
        <v>0</v>
      </c>
      <c r="AL397" s="25" t="str" cm="1">
        <f t="array" ref="AL397">IF(SUMPRODUCT(--(NOT(ISERR(SEARCH({"Drive","Firmware","Host","Kernel"},AC397)))))&gt;0,"1","0")</f>
        <v>0</v>
      </c>
      <c r="AM397" s="25">
        <f>IF(AL397="1",'TOP 10 TECHNIQUES'!C$19,0)</f>
        <v>0</v>
      </c>
      <c r="AN397" s="52">
        <v>0</v>
      </c>
      <c r="AO397" s="51">
        <v>0</v>
      </c>
      <c r="AP397" s="25">
        <f>parameters!$J$21*Table1[[#This Row],[TAT Utility]]+parameters!$J$22*Table1[[#This Row],[Count Utility]]</f>
        <v>2.2166666666666671E-2</v>
      </c>
      <c r="AQ397" s="25">
        <f>(Table1[[#This Row],[Total Top Att&amp;ck Score ]]-parameters!$D$19)/(parameters!$D$20-parameters!$D$19)</f>
        <v>7.3888888888888907E-2</v>
      </c>
      <c r="AR397" s="25">
        <f>IF(Table1[[#This Row],[TAT Utility (unclipped)]]&gt;1,1, IF(Table1[[#This Row],[TAT Utility (unclipped)]]&lt;0,0, Table1[[#This Row],[TAT Utility (unclipped)]]) )</f>
        <v>7.3888888888888907E-2</v>
      </c>
      <c r="AS397" s="25">
        <f>(Table1[[#This Row],[Ransomware (Total '# of ATT&amp;CK Observations)]]-parameters!$D$21)/(parameters!$D$22-parameters!$D$21)</f>
        <v>0</v>
      </c>
      <c r="AT397" s="25">
        <f>IF(Table1[[#This Row],[Count Utility (unclipped)]]&gt;1,1, IF(Table1[[#This Row],[Count Utility (unclipped)]]&lt;0,0, Table1[[#This Row],[Count Utility (unclipped)]]) )</f>
        <v>0</v>
      </c>
      <c r="AU3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8" spans="1:47" ht="32" x14ac:dyDescent="0.2">
      <c r="A398" s="25">
        <f>parameters!$J$21*Table1[[#This Row],[TAT Utility]]+parameters!$J$22*Table1[[#This Row],[Count Utility]]</f>
        <v>1.9966666666666667E-2</v>
      </c>
      <c r="B398" s="25">
        <f t="shared" si="6"/>
        <v>0.19966666666666669</v>
      </c>
      <c r="C398" s="25" t="s">
        <v>1540</v>
      </c>
      <c r="D398" s="25" t="s">
        <v>109</v>
      </c>
      <c r="E398" s="25" t="s">
        <v>1541</v>
      </c>
      <c r="F398" s="51">
        <v>1</v>
      </c>
      <c r="G398" s="51">
        <v>1</v>
      </c>
      <c r="H398" s="25">
        <f>parameters!$J$10*Table1[[#This Row],[Before Utility]]+parameters!$J$11*Table1[[#This Row],[After Utility]]</f>
        <v>0.1</v>
      </c>
      <c r="I398">
        <f>(Table1[[#This Row],[Num. TID Before]]-parameters!$D$8)/(parameters!$D$9-parameters!$D$8)</f>
        <v>0.1</v>
      </c>
      <c r="J398">
        <f>IF(Table1[[#This Row],[Before Utility (unclipped)]]&gt;1,1, IF(Table1[[#This Row],[Before Utility (unclipped)]]&lt;0,0, Table1[[#This Row],[Before Utility (unclipped)]]))</f>
        <v>0.1</v>
      </c>
      <c r="K398">
        <f>(Table1[[#This Row],[Num. TID After]]-parameters!$D$10)/(parameters!$D$11-parameters!$D$10)</f>
        <v>0.1</v>
      </c>
      <c r="L398">
        <f>IF(Table1[[#This Row],[After Utility (unclipped)]]&gt;1,1, IF(Table1[[#This Row],[After Utility (unclipped)]]&lt;0,0, Table1[[#This Row],[After Utility (unclipped)]]))</f>
        <v>0.1</v>
      </c>
      <c r="M398" s="25">
        <v>0</v>
      </c>
      <c r="N398" s="51">
        <v>0</v>
      </c>
      <c r="O398" s="51">
        <v>0</v>
      </c>
      <c r="P398" s="51">
        <v>0</v>
      </c>
      <c r="Q398" s="51">
        <v>0</v>
      </c>
      <c r="R398" s="51"/>
      <c r="S398" s="51">
        <v>0</v>
      </c>
      <c r="T398" s="51" t="s">
        <v>1542</v>
      </c>
      <c r="U398" s="51">
        <v>7</v>
      </c>
      <c r="V398" s="25">
        <f>parameters!$J$4*Table1[[#This Row],[Mitigations Utility]] + parameters!$J$5*Table1[[#This Row],[Detections Utility]]</f>
        <v>6.6666666666666666E-2</v>
      </c>
      <c r="W398">
        <f>SUM(Table1[[#This Row],[Num. 800-53 (r5)]],Table1[[#This Row],[Num. CIS Controls]])</f>
        <v>7</v>
      </c>
      <c r="X398">
        <f>(Table1[[#This Row],[Total Mitigations]]-parameters!$D$2)/(parameters!$D$3-parameters!$D$2)</f>
        <v>0.12727272727272726</v>
      </c>
      <c r="Y398">
        <f>IF(Table1[[#This Row],[Mitigations Utility (unclipped)]]&gt;1,1, IF(Table1[[#This Row],[Mitigations Utility (unclipped)]]&lt;0,0, Table1[[#This Row],[Mitigations Utility (unclipped)]]) )</f>
        <v>0.12727272727272726</v>
      </c>
      <c r="Z398">
        <f>SUM(Table1[[#This Row],[Num. CAR]:[Num. Splunk]])</f>
        <v>0</v>
      </c>
      <c r="AA398">
        <f>(Table1[[#This Row],[Total Detections]]-parameters!$D$4)/(parameters!$D$5-parameters!$D$4)</f>
        <v>0</v>
      </c>
      <c r="AB398">
        <f>IF(Table1[[#This Row],[Detections Utility (unclipped)]]&gt;1,1, IF(Table1[[#This Row],[Detections Utility (unclipped)]]&lt;0,0, Table1[[#This Row],[Detections Utility (unclipped)]]) )</f>
        <v>0</v>
      </c>
      <c r="AC398" s="29" t="s">
        <v>117</v>
      </c>
      <c r="AD398" s="25" t="str" cm="1">
        <f t="array" ref="AD398">IF(SUMPRODUCT(--(NOT(ISERR(SEARCH({"Process","Command","Script","WMI","Module","Pipe","Service"},AC398)))))&gt;0,"1","0")</f>
        <v>1</v>
      </c>
      <c r="AE398" s="25">
        <f>IF(AD398="1",'TOP 10 TECHNIQUES'!C$15,0)</f>
        <v>0.19800000000000001</v>
      </c>
      <c r="AF398" s="25" t="str" cm="1">
        <f t="array" ref="AF398">IF(SUMPRODUCT(--(NOT(ISERR(SEARCH({"Network","Firewall"},AC398)))))&gt;0,"1","0")</f>
        <v>0</v>
      </c>
      <c r="AG398" s="25">
        <f>IF(AF398="1",'TOP 10 TECHNIQUES'!C$16,0)</f>
        <v>0</v>
      </c>
      <c r="AH398" s="25" t="str" cm="1">
        <f t="array" ref="AH398">IF(SUMPRODUCT(--(NOT(ISERR(SEARCH({"File","Group","Logon","Schedule","User","Registry","Active","Application"},AC398)))))&gt;0,"1","0")</f>
        <v>0</v>
      </c>
      <c r="AI398" s="25">
        <f>IF(AH398="1",'TOP 10 TECHNIQUES'!C$17,0)</f>
        <v>0</v>
      </c>
      <c r="AJ398" s="25" t="str" cm="1">
        <f t="array" ref="AJ398">IF(SUMPRODUCT(--(NOT(ISERR(SEARCH({"Cloud","Cluster","Container","Image","Instance","Pod","Snapshot","Volume"},AC398)))))&gt;0,"1","0")</f>
        <v>0</v>
      </c>
      <c r="AK398" s="25">
        <f>IF(AJ398="1",'TOP 10 TECHNIQUES'!C$18,0)</f>
        <v>0</v>
      </c>
      <c r="AL398" s="25" t="str" cm="1">
        <f t="array" ref="AL398">IF(SUMPRODUCT(--(NOT(ISERR(SEARCH({"Drive","Firmware","Host","Kernel"},AC398)))))&gt;0,"1","0")</f>
        <v>0</v>
      </c>
      <c r="AM398" s="25">
        <f>IF(AL398="1",'TOP 10 TECHNIQUES'!C$19,0)</f>
        <v>0</v>
      </c>
      <c r="AN398" s="63"/>
      <c r="AO398" s="51"/>
      <c r="AP398" s="25">
        <f>parameters!$J$21*Table1[[#This Row],[TAT Utility]]+parameters!$J$22*Table1[[#This Row],[Count Utility]]</f>
        <v>1.9966666666666667E-2</v>
      </c>
      <c r="AQ398" s="25">
        <f>(Table1[[#This Row],[Total Top Att&amp;ck Score ]]-parameters!$D$19)/(parameters!$D$20-parameters!$D$19)</f>
        <v>6.6555555555555562E-2</v>
      </c>
      <c r="AR398" s="25">
        <f>IF(Table1[[#This Row],[TAT Utility (unclipped)]]&gt;1,1, IF(Table1[[#This Row],[TAT Utility (unclipped)]]&lt;0,0, Table1[[#This Row],[TAT Utility (unclipped)]]) )</f>
        <v>6.6555555555555562E-2</v>
      </c>
      <c r="AS398" s="25">
        <f>(Table1[[#This Row],[Ransomware (Total '# of ATT&amp;CK Observations)]]-parameters!$D$21)/(parameters!$D$22-parameters!$D$21)</f>
        <v>0</v>
      </c>
      <c r="AT398" s="25">
        <f>IF(Table1[[#This Row],[Count Utility (unclipped)]]&gt;1,1, IF(Table1[[#This Row],[Count Utility (unclipped)]]&lt;0,0, Table1[[#This Row],[Count Utility (unclipped)]]) )</f>
        <v>0</v>
      </c>
      <c r="AU3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9" spans="1:47" x14ac:dyDescent="0.2">
      <c r="A399" s="25">
        <f>parameters!$J$21*Table1[[#This Row],[TAT Utility]]+parameters!$J$22*Table1[[#This Row],[Count Utility]]</f>
        <v>1.6666666666666666E-2</v>
      </c>
      <c r="B399" s="25">
        <f t="shared" si="6"/>
        <v>0.16666666666666669</v>
      </c>
      <c r="C399" s="25" t="s">
        <v>1543</v>
      </c>
      <c r="D399" s="25" t="s">
        <v>391</v>
      </c>
      <c r="E399" s="25" t="s">
        <v>1544</v>
      </c>
      <c r="F399" s="51">
        <v>1</v>
      </c>
      <c r="G399" s="51">
        <v>1</v>
      </c>
      <c r="H399" s="25">
        <f>parameters!$J$10*Table1[[#This Row],[Before Utility]]+parameters!$J$11*Table1[[#This Row],[After Utility]]</f>
        <v>0.1</v>
      </c>
      <c r="I399">
        <f>(Table1[[#This Row],[Num. TID Before]]-parameters!$D$8)/(parameters!$D$9-parameters!$D$8)</f>
        <v>0.1</v>
      </c>
      <c r="J399">
        <f>IF(Table1[[#This Row],[Before Utility (unclipped)]]&gt;1,1, IF(Table1[[#This Row],[Before Utility (unclipped)]]&lt;0,0, Table1[[#This Row],[Before Utility (unclipped)]]))</f>
        <v>0.1</v>
      </c>
      <c r="K399">
        <f>(Table1[[#This Row],[Num. TID After]]-parameters!$D$10)/(parameters!$D$11-parameters!$D$10)</f>
        <v>0.1</v>
      </c>
      <c r="L399">
        <f>IF(Table1[[#This Row],[After Utility (unclipped)]]&gt;1,1, IF(Table1[[#This Row],[After Utility (unclipped)]]&lt;0,0, Table1[[#This Row],[After Utility (unclipped)]]))</f>
        <v>0.1</v>
      </c>
      <c r="M399" s="25">
        <v>0</v>
      </c>
      <c r="N399" s="51">
        <v>0</v>
      </c>
      <c r="O399" s="51">
        <v>2</v>
      </c>
      <c r="P399" s="51">
        <v>0</v>
      </c>
      <c r="Q399" s="51">
        <v>0</v>
      </c>
      <c r="R399" s="51"/>
      <c r="S399" s="51">
        <v>0</v>
      </c>
      <c r="T399" s="51" t="s">
        <v>1545</v>
      </c>
      <c r="U399" s="51">
        <v>6</v>
      </c>
      <c r="V399" s="25">
        <f>parameters!$J$4*Table1[[#This Row],[Mitigations Utility]] + parameters!$J$5*Table1[[#This Row],[Detections Utility]]</f>
        <v>6.6666666666666666E-2</v>
      </c>
      <c r="W399">
        <f>SUM(Table1[[#This Row],[Num. 800-53 (r5)]],Table1[[#This Row],[Num. CIS Controls]])</f>
        <v>6</v>
      </c>
      <c r="X399">
        <f>(Table1[[#This Row],[Total Mitigations]]-parameters!$D$2)/(parameters!$D$3-parameters!$D$2)</f>
        <v>0.10909090909090909</v>
      </c>
      <c r="Y399">
        <f>IF(Table1[[#This Row],[Mitigations Utility (unclipped)]]&gt;1,1, IF(Table1[[#This Row],[Mitigations Utility (unclipped)]]&lt;0,0, Table1[[#This Row],[Mitigations Utility (unclipped)]]) )</f>
        <v>0.10909090909090909</v>
      </c>
      <c r="Z399">
        <f>SUM(Table1[[#This Row],[Num. CAR]:[Num. Splunk]])</f>
        <v>2</v>
      </c>
      <c r="AA399">
        <f>(Table1[[#This Row],[Total Detections]]-parameters!$D$4)/(parameters!$D$5-parameters!$D$4)</f>
        <v>0.02</v>
      </c>
      <c r="AB399">
        <f>IF(Table1[[#This Row],[Detections Utility (unclipped)]]&gt;1,1, IF(Table1[[#This Row],[Detections Utility (unclipped)]]&lt;0,0, Table1[[#This Row],[Detections Utility (unclipped)]]) )</f>
        <v>0.02</v>
      </c>
      <c r="AC399" s="29"/>
      <c r="AD399" s="25" t="str" cm="1">
        <f t="array" ref="AD399">IF(SUMPRODUCT(--(NOT(ISERR(SEARCH({"Process","Command","Script","WMI","Module","Pipe","Service"},AC399)))))&gt;0,"1","0")</f>
        <v>0</v>
      </c>
      <c r="AE399" s="25">
        <f>IF(AD399="1",'TOP 10 TECHNIQUES'!C$15,0)</f>
        <v>0</v>
      </c>
      <c r="AF399" s="25" t="str" cm="1">
        <f t="array" ref="AF399">IF(SUMPRODUCT(--(NOT(ISERR(SEARCH({"Network","Firewall"},AC399)))))&gt;0,"1","0")</f>
        <v>0</v>
      </c>
      <c r="AG399" s="25">
        <f>IF(AF399="1",'TOP 10 TECHNIQUES'!C$16,0)</f>
        <v>0</v>
      </c>
      <c r="AH399" s="25" t="str" cm="1">
        <f t="array" ref="AH399">IF(SUMPRODUCT(--(NOT(ISERR(SEARCH({"File","Group","Logon","Schedule","User","Registry","Active","Application"},AC399)))))&gt;0,"1","0")</f>
        <v>0</v>
      </c>
      <c r="AI399" s="25">
        <f>IF(AH399="1",'TOP 10 TECHNIQUES'!C$17,0)</f>
        <v>0</v>
      </c>
      <c r="AJ399" s="25" t="str" cm="1">
        <f t="array" ref="AJ399">IF(SUMPRODUCT(--(NOT(ISERR(SEARCH({"Cloud","Cluster","Container","Image","Instance","Pod","Snapshot","Volume"},AC399)))))&gt;0,"1","0")</f>
        <v>0</v>
      </c>
      <c r="AK399" s="25">
        <f>IF(AJ399="1",'TOP 10 TECHNIQUES'!C$18,0)</f>
        <v>0</v>
      </c>
      <c r="AL399" s="25" t="str" cm="1">
        <f t="array" ref="AL399">IF(SUMPRODUCT(--(NOT(ISERR(SEARCH({"Drive","Firmware","Host","Kernel"},AC399)))))&gt;0,"1","0")</f>
        <v>0</v>
      </c>
      <c r="AM399" s="25">
        <f>IF(AL399="1",'TOP 10 TECHNIQUES'!C$19,0)</f>
        <v>0</v>
      </c>
      <c r="AN399" s="60">
        <v>0</v>
      </c>
      <c r="AO399" s="51">
        <v>0</v>
      </c>
      <c r="AP399" s="25">
        <f>parameters!$J$21*Table1[[#This Row],[TAT Utility]]+parameters!$J$22*Table1[[#This Row],[Count Utility]]</f>
        <v>1.6666666666666666E-2</v>
      </c>
      <c r="AQ399" s="25">
        <f>(Table1[[#This Row],[Total Top Att&amp;ck Score ]]-parameters!$D$19)/(parameters!$D$20-parameters!$D$19)</f>
        <v>5.5555555555555559E-2</v>
      </c>
      <c r="AR399" s="25">
        <f>IF(Table1[[#This Row],[TAT Utility (unclipped)]]&gt;1,1, IF(Table1[[#This Row],[TAT Utility (unclipped)]]&lt;0,0, Table1[[#This Row],[TAT Utility (unclipped)]]) )</f>
        <v>5.5555555555555559E-2</v>
      </c>
      <c r="AS399" s="25">
        <f>(Table1[[#This Row],[Ransomware (Total '# of ATT&amp;CK Observations)]]-parameters!$D$21)/(parameters!$D$22-parameters!$D$21)</f>
        <v>0</v>
      </c>
      <c r="AT399" s="25">
        <f>IF(Table1[[#This Row],[Count Utility (unclipped)]]&gt;1,1, IF(Table1[[#This Row],[Count Utility (unclipped)]]&lt;0,0, Table1[[#This Row],[Count Utility (unclipped)]]) )</f>
        <v>0</v>
      </c>
      <c r="AU3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0" spans="1:47" ht="32" x14ac:dyDescent="0.2">
      <c r="A400" s="25">
        <f>parameters!$J$21*Table1[[#This Row],[TAT Utility]]+parameters!$J$22*Table1[[#This Row],[Count Utility]]</f>
        <v>1.6666666666666666E-2</v>
      </c>
      <c r="B400" s="25">
        <f t="shared" si="6"/>
        <v>0.16666666666666669</v>
      </c>
      <c r="C400" s="25" t="s">
        <v>1546</v>
      </c>
      <c r="D400" s="25" t="s">
        <v>129</v>
      </c>
      <c r="E400" s="25" t="s">
        <v>1547</v>
      </c>
      <c r="F400" s="51">
        <v>1</v>
      </c>
      <c r="G400" s="51">
        <v>1</v>
      </c>
      <c r="H400" s="25">
        <f>parameters!$J$10*Table1[[#This Row],[Before Utility]]+parameters!$J$11*Table1[[#This Row],[After Utility]]</f>
        <v>0.1</v>
      </c>
      <c r="I400">
        <f>(Table1[[#This Row],[Num. TID Before]]-parameters!$D$8)/(parameters!$D$9-parameters!$D$8)</f>
        <v>0.1</v>
      </c>
      <c r="J400">
        <f>IF(Table1[[#This Row],[Before Utility (unclipped)]]&gt;1,1, IF(Table1[[#This Row],[Before Utility (unclipped)]]&lt;0,0, Table1[[#This Row],[Before Utility (unclipped)]]))</f>
        <v>0.1</v>
      </c>
      <c r="K400">
        <f>(Table1[[#This Row],[Num. TID After]]-parameters!$D$10)/(parameters!$D$11-parameters!$D$10)</f>
        <v>0.1</v>
      </c>
      <c r="L400">
        <f>IF(Table1[[#This Row],[After Utility (unclipped)]]&gt;1,1, IF(Table1[[#This Row],[After Utility (unclipped)]]&lt;0,0, Table1[[#This Row],[After Utility (unclipped)]]))</f>
        <v>0.1</v>
      </c>
      <c r="M400" s="25">
        <v>0</v>
      </c>
      <c r="N400" s="51">
        <v>4</v>
      </c>
      <c r="O400" s="51">
        <v>3</v>
      </c>
      <c r="P400" s="51">
        <v>0</v>
      </c>
      <c r="Q400" s="51">
        <v>1</v>
      </c>
      <c r="R400" s="51">
        <v>4.0999999999999996</v>
      </c>
      <c r="S400" s="51">
        <v>1</v>
      </c>
      <c r="T400" s="52" t="s">
        <v>1548</v>
      </c>
      <c r="U400" s="51">
        <v>2</v>
      </c>
      <c r="V400" s="25">
        <f>parameters!$J$4*Table1[[#This Row],[Mitigations Utility]] + parameters!$J$5*Table1[[#This Row],[Detections Utility]]</f>
        <v>6.6666666666666666E-2</v>
      </c>
      <c r="W400">
        <f>SUM(Table1[[#This Row],[Num. 800-53 (r5)]],Table1[[#This Row],[Num. CIS Controls]])</f>
        <v>3</v>
      </c>
      <c r="X400">
        <f>(Table1[[#This Row],[Total Mitigations]]-parameters!$D$2)/(parameters!$D$3-parameters!$D$2)</f>
        <v>5.4545454545454543E-2</v>
      </c>
      <c r="Y400">
        <f>IF(Table1[[#This Row],[Mitigations Utility (unclipped)]]&gt;1,1, IF(Table1[[#This Row],[Mitigations Utility (unclipped)]]&lt;0,0, Table1[[#This Row],[Mitigations Utility (unclipped)]]) )</f>
        <v>5.4545454545454543E-2</v>
      </c>
      <c r="Z400">
        <f>SUM(Table1[[#This Row],[Num. CAR]:[Num. Splunk]])</f>
        <v>8</v>
      </c>
      <c r="AA400">
        <f>(Table1[[#This Row],[Total Detections]]-parameters!$D$4)/(parameters!$D$5-parameters!$D$4)</f>
        <v>0.08</v>
      </c>
      <c r="AB400">
        <f>IF(Table1[[#This Row],[Detections Utility (unclipped)]]&gt;1,1, IF(Table1[[#This Row],[Detections Utility (unclipped)]]&lt;0,0, Table1[[#This Row],[Detections Utility (unclipped)]]) )</f>
        <v>0.08</v>
      </c>
      <c r="AC400" s="29" t="s">
        <v>913</v>
      </c>
      <c r="AD400" s="25" t="str" cm="1">
        <f t="array" ref="AD400">IF(SUMPRODUCT(--(NOT(ISERR(SEARCH({"Process","Command","Script","WMI","Module","Pipe","Service"},AC400)))))&gt;0,"1","0")</f>
        <v>0</v>
      </c>
      <c r="AE400" s="25">
        <f>IF(AD400="1",'TOP 10 TECHNIQUES'!C$15,0)</f>
        <v>0</v>
      </c>
      <c r="AF400" s="25" t="str" cm="1">
        <f t="array" ref="AF400">IF(SUMPRODUCT(--(NOT(ISERR(SEARCH({"Network","Firewall"},AC400)))))&gt;0,"1","0")</f>
        <v>0</v>
      </c>
      <c r="AG400" s="25">
        <f>IF(AF400="1",'TOP 10 TECHNIQUES'!C$16,0)</f>
        <v>0</v>
      </c>
      <c r="AH400" s="25" t="str" cm="1">
        <f t="array" ref="AH400">IF(SUMPRODUCT(--(NOT(ISERR(SEARCH({"File","Group","Logon","Schedule","User","Registry","Active","Application"},AC400)))))&gt;0,"1","0")</f>
        <v>0</v>
      </c>
      <c r="AI400" s="25">
        <f>IF(AH400="1",'TOP 10 TECHNIQUES'!C$17,0)</f>
        <v>0</v>
      </c>
      <c r="AJ400" s="25" t="str" cm="1">
        <f t="array" ref="AJ400">IF(SUMPRODUCT(--(NOT(ISERR(SEARCH({"Cloud","Cluster","Container","Image","Instance","Pod","Snapshot","Volume"},AC400)))))&gt;0,"1","0")</f>
        <v>0</v>
      </c>
      <c r="AK400" s="25">
        <f>IF(AJ400="1",'TOP 10 TECHNIQUES'!C$18,0)</f>
        <v>0</v>
      </c>
      <c r="AL400" s="25" t="str" cm="1">
        <f t="array" ref="AL400">IF(SUMPRODUCT(--(NOT(ISERR(SEARCH({"Drive","Firmware","Host","Kernel"},AC400)))))&gt;0,"1","0")</f>
        <v>0</v>
      </c>
      <c r="AM400" s="25">
        <f>IF(AL400="1",'TOP 10 TECHNIQUES'!C$19,0)</f>
        <v>0</v>
      </c>
      <c r="AN400" s="52">
        <v>0</v>
      </c>
      <c r="AO400" s="51">
        <v>0</v>
      </c>
      <c r="AP400" s="25">
        <f>parameters!$J$21*Table1[[#This Row],[TAT Utility]]+parameters!$J$22*Table1[[#This Row],[Count Utility]]</f>
        <v>1.6666666666666666E-2</v>
      </c>
      <c r="AQ400" s="25">
        <f>(Table1[[#This Row],[Total Top Att&amp;ck Score ]]-parameters!$D$19)/(parameters!$D$20-parameters!$D$19)</f>
        <v>5.5555555555555559E-2</v>
      </c>
      <c r="AR400" s="25">
        <f>IF(Table1[[#This Row],[TAT Utility (unclipped)]]&gt;1,1, IF(Table1[[#This Row],[TAT Utility (unclipped)]]&lt;0,0, Table1[[#This Row],[TAT Utility (unclipped)]]) )</f>
        <v>5.5555555555555559E-2</v>
      </c>
      <c r="AS400" s="25">
        <f>(Table1[[#This Row],[Ransomware (Total '# of ATT&amp;CK Observations)]]-parameters!$D$21)/(parameters!$D$22-parameters!$D$21)</f>
        <v>0</v>
      </c>
      <c r="AT400" s="25">
        <f>IF(Table1[[#This Row],[Count Utility (unclipped)]]&gt;1,1, IF(Table1[[#This Row],[Count Utility (unclipped)]]&lt;0,0, Table1[[#This Row],[Count Utility (unclipped)]]) )</f>
        <v>0</v>
      </c>
      <c r="AU4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1" spans="1:47" ht="32" x14ac:dyDescent="0.2">
      <c r="A401" s="25">
        <f>parameters!$J$21*Table1[[#This Row],[TAT Utility]]+parameters!$J$22*Table1[[#This Row],[Count Utility]]</f>
        <v>1.6190476190476189E-2</v>
      </c>
      <c r="B401" s="25">
        <f t="shared" si="6"/>
        <v>0.16190476190476191</v>
      </c>
      <c r="C401" s="25" t="s">
        <v>1549</v>
      </c>
      <c r="D401" s="25" t="s">
        <v>215</v>
      </c>
      <c r="E401" s="25" t="s">
        <v>1550</v>
      </c>
      <c r="F401" s="51">
        <v>1</v>
      </c>
      <c r="G401" s="51">
        <v>1</v>
      </c>
      <c r="H401" s="25">
        <f>parameters!$J$10*Table1[[#This Row],[Before Utility]]+parameters!$J$11*Table1[[#This Row],[After Utility]]</f>
        <v>0.1</v>
      </c>
      <c r="I401">
        <f>(Table1[[#This Row],[Num. TID Before]]-parameters!$D$8)/(parameters!$D$9-parameters!$D$8)</f>
        <v>0.1</v>
      </c>
      <c r="J401">
        <f>IF(Table1[[#This Row],[Before Utility (unclipped)]]&gt;1,1, IF(Table1[[#This Row],[Before Utility (unclipped)]]&lt;0,0, Table1[[#This Row],[Before Utility (unclipped)]]))</f>
        <v>0.1</v>
      </c>
      <c r="K401">
        <f>(Table1[[#This Row],[Num. TID After]]-parameters!$D$10)/(parameters!$D$11-parameters!$D$10)</f>
        <v>0.1</v>
      </c>
      <c r="L401">
        <f>IF(Table1[[#This Row],[After Utility (unclipped)]]&gt;1,1, IF(Table1[[#This Row],[After Utility (unclipped)]]&lt;0,0, Table1[[#This Row],[After Utility (unclipped)]]))</f>
        <v>0.1</v>
      </c>
      <c r="M401" s="25">
        <v>0</v>
      </c>
      <c r="N401" s="51">
        <v>0</v>
      </c>
      <c r="O401" s="51">
        <v>1</v>
      </c>
      <c r="P401" s="51">
        <v>4</v>
      </c>
      <c r="Q401" s="51">
        <v>0</v>
      </c>
      <c r="R401" s="51">
        <v>5.2</v>
      </c>
      <c r="S401" s="51">
        <v>1</v>
      </c>
      <c r="T401" s="52" t="s">
        <v>216</v>
      </c>
      <c r="U401" s="51">
        <v>3</v>
      </c>
      <c r="V401" s="25">
        <f>parameters!$J$4*Table1[[#This Row],[Mitigations Utility]] + parameters!$J$5*Table1[[#This Row],[Detections Utility]]</f>
        <v>6.1904761904761907E-2</v>
      </c>
      <c r="W401">
        <f>SUM(Table1[[#This Row],[Num. 800-53 (r5)]],Table1[[#This Row],[Num. CIS Controls]])</f>
        <v>4</v>
      </c>
      <c r="X401">
        <f>(Table1[[#This Row],[Total Mitigations]]-parameters!$D$2)/(parameters!$D$3-parameters!$D$2)</f>
        <v>7.2727272727272724E-2</v>
      </c>
      <c r="Y401">
        <f>IF(Table1[[#This Row],[Mitigations Utility (unclipped)]]&gt;1,1, IF(Table1[[#This Row],[Mitigations Utility (unclipped)]]&lt;0,0, Table1[[#This Row],[Mitigations Utility (unclipped)]]) )</f>
        <v>7.2727272727272724E-2</v>
      </c>
      <c r="Z401">
        <f>SUM(Table1[[#This Row],[Num. CAR]:[Num. Splunk]])</f>
        <v>5</v>
      </c>
      <c r="AA401">
        <f>(Table1[[#This Row],[Total Detections]]-parameters!$D$4)/(parameters!$D$5-parameters!$D$4)</f>
        <v>0.05</v>
      </c>
      <c r="AB401">
        <f>IF(Table1[[#This Row],[Detections Utility (unclipped)]]&gt;1,1, IF(Table1[[#This Row],[Detections Utility (unclipped)]]&lt;0,0, Table1[[#This Row],[Detections Utility (unclipped)]]) )</f>
        <v>0.05</v>
      </c>
      <c r="AC401" s="29" t="s">
        <v>178</v>
      </c>
      <c r="AD401" s="25" t="str" cm="1">
        <f t="array" ref="AD401">IF(SUMPRODUCT(--(NOT(ISERR(SEARCH({"Process","Command","Script","WMI","Module","Pipe","Service"},AC401)))))&gt;0,"1","0")</f>
        <v>0</v>
      </c>
      <c r="AE401" s="25">
        <f>IF(AD401="1",'TOP 10 TECHNIQUES'!C$15,0)</f>
        <v>0</v>
      </c>
      <c r="AF401" s="25" t="str" cm="1">
        <f t="array" ref="AF401">IF(SUMPRODUCT(--(NOT(ISERR(SEARCH({"Network","Firewall"},AC401)))))&gt;0,"1","0")</f>
        <v>1</v>
      </c>
      <c r="AG401" s="25">
        <f>IF(AF401="1",'TOP 10 TECHNIQUES'!C$16,0)</f>
        <v>0</v>
      </c>
      <c r="AH401" s="25" t="str" cm="1">
        <f t="array" ref="AH401">IF(SUMPRODUCT(--(NOT(ISERR(SEARCH({"File","Group","Logon","Schedule","User","Registry","Active","Application"},AC401)))))&gt;0,"1","0")</f>
        <v>0</v>
      </c>
      <c r="AI401" s="25">
        <f>IF(AH401="1",'TOP 10 TECHNIQUES'!C$17,0)</f>
        <v>0</v>
      </c>
      <c r="AJ401" s="25" t="str" cm="1">
        <f t="array" ref="AJ401">IF(SUMPRODUCT(--(NOT(ISERR(SEARCH({"Cloud","Cluster","Container","Image","Instance","Pod","Snapshot","Volume"},AC401)))))&gt;0,"1","0")</f>
        <v>0</v>
      </c>
      <c r="AK401" s="25">
        <f>IF(AJ401="1",'TOP 10 TECHNIQUES'!C$18,0)</f>
        <v>0</v>
      </c>
      <c r="AL401" s="25" t="str" cm="1">
        <f t="array" ref="AL401">IF(SUMPRODUCT(--(NOT(ISERR(SEARCH({"Drive","Firmware","Host","Kernel"},AC401)))))&gt;0,"1","0")</f>
        <v>0</v>
      </c>
      <c r="AM401" s="25">
        <f>IF(AL401="1",'TOP 10 TECHNIQUES'!C$19,0)</f>
        <v>0</v>
      </c>
      <c r="AN401" s="60">
        <v>0</v>
      </c>
      <c r="AO401" s="51">
        <v>0</v>
      </c>
      <c r="AP401" s="25">
        <f>parameters!$J$21*Table1[[#This Row],[TAT Utility]]+parameters!$J$22*Table1[[#This Row],[Count Utility]]</f>
        <v>1.6190476190476189E-2</v>
      </c>
      <c r="AQ401" s="25">
        <f>(Table1[[#This Row],[Total Top Att&amp;ck Score ]]-parameters!$D$19)/(parameters!$D$20-parameters!$D$19)</f>
        <v>5.3968253968253971E-2</v>
      </c>
      <c r="AR401" s="25">
        <f>IF(Table1[[#This Row],[TAT Utility (unclipped)]]&gt;1,1, IF(Table1[[#This Row],[TAT Utility (unclipped)]]&lt;0,0, Table1[[#This Row],[TAT Utility (unclipped)]]) )</f>
        <v>5.3968253968253971E-2</v>
      </c>
      <c r="AS401" s="25">
        <f>(Table1[[#This Row],[Ransomware (Total '# of ATT&amp;CK Observations)]]-parameters!$D$21)/(parameters!$D$22-parameters!$D$21)</f>
        <v>0</v>
      </c>
      <c r="AT401" s="25">
        <f>IF(Table1[[#This Row],[Count Utility (unclipped)]]&gt;1,1, IF(Table1[[#This Row],[Count Utility (unclipped)]]&lt;0,0, Table1[[#This Row],[Count Utility (unclipped)]]) )</f>
        <v>0</v>
      </c>
      <c r="AU4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2" spans="1:47" ht="48" x14ac:dyDescent="0.2">
      <c r="A402" s="25">
        <f>parameters!$J$21*Table1[[#This Row],[TAT Utility]]+parameters!$J$22*Table1[[#This Row],[Count Utility]]</f>
        <v>1.8327619047619051E-2</v>
      </c>
      <c r="B402" s="25">
        <f t="shared" si="6"/>
        <v>0.18327619047619051</v>
      </c>
      <c r="C402" s="25" t="s">
        <v>1551</v>
      </c>
      <c r="D402" s="25" t="s">
        <v>152</v>
      </c>
      <c r="E402" s="25" t="s">
        <v>1552</v>
      </c>
      <c r="F402" s="51">
        <v>1</v>
      </c>
      <c r="G402" s="51">
        <v>1</v>
      </c>
      <c r="H402" s="25">
        <f>parameters!$J$10*Table1[[#This Row],[Before Utility]]+parameters!$J$11*Table1[[#This Row],[After Utility]]</f>
        <v>0.1</v>
      </c>
      <c r="I402">
        <f>(Table1[[#This Row],[Num. TID Before]]-parameters!$D$8)/(parameters!$D$9-parameters!$D$8)</f>
        <v>0.1</v>
      </c>
      <c r="J402">
        <f>IF(Table1[[#This Row],[Before Utility (unclipped)]]&gt;1,1, IF(Table1[[#This Row],[Before Utility (unclipped)]]&lt;0,0, Table1[[#This Row],[Before Utility (unclipped)]]))</f>
        <v>0.1</v>
      </c>
      <c r="K402">
        <f>(Table1[[#This Row],[Num. TID After]]-parameters!$D$10)/(parameters!$D$11-parameters!$D$10)</f>
        <v>0.1</v>
      </c>
      <c r="L402">
        <f>IF(Table1[[#This Row],[After Utility (unclipped)]]&gt;1,1, IF(Table1[[#This Row],[After Utility (unclipped)]]&lt;0,0, Table1[[#This Row],[After Utility (unclipped)]]))</f>
        <v>0.1</v>
      </c>
      <c r="M402" s="25">
        <v>0</v>
      </c>
      <c r="N402" s="51">
        <v>0</v>
      </c>
      <c r="O402" s="51">
        <v>1</v>
      </c>
      <c r="P402" s="51">
        <v>0</v>
      </c>
      <c r="Q402" s="51">
        <v>0</v>
      </c>
      <c r="R402" s="52" t="s">
        <v>423</v>
      </c>
      <c r="S402" s="51">
        <v>3</v>
      </c>
      <c r="T402" s="52" t="s">
        <v>247</v>
      </c>
      <c r="U402" s="51">
        <v>3</v>
      </c>
      <c r="V402" s="25">
        <f>parameters!$J$4*Table1[[#This Row],[Mitigations Utility]] + parameters!$J$5*Table1[[#This Row],[Detections Utility]]</f>
        <v>6.19047619047619E-2</v>
      </c>
      <c r="W402">
        <f>SUM(Table1[[#This Row],[Num. 800-53 (r5)]],Table1[[#This Row],[Num. CIS Controls]])</f>
        <v>6</v>
      </c>
      <c r="X402">
        <f>(Table1[[#This Row],[Total Mitigations]]-parameters!$D$2)/(parameters!$D$3-parameters!$D$2)</f>
        <v>0.10909090909090909</v>
      </c>
      <c r="Y402">
        <f>IF(Table1[[#This Row],[Mitigations Utility (unclipped)]]&gt;1,1, IF(Table1[[#This Row],[Mitigations Utility (unclipped)]]&lt;0,0, Table1[[#This Row],[Mitigations Utility (unclipped)]]) )</f>
        <v>0.10909090909090909</v>
      </c>
      <c r="Z402">
        <f>SUM(Table1[[#This Row],[Num. CAR]:[Num. Splunk]])</f>
        <v>1</v>
      </c>
      <c r="AA402">
        <f>(Table1[[#This Row],[Total Detections]]-parameters!$D$4)/(parameters!$D$5-parameters!$D$4)</f>
        <v>0.01</v>
      </c>
      <c r="AB402">
        <f>IF(Table1[[#This Row],[Detections Utility (unclipped)]]&gt;1,1, IF(Table1[[#This Row],[Detections Utility (unclipped)]]&lt;0,0, Table1[[#This Row],[Detections Utility (unclipped)]]) )</f>
        <v>0.01</v>
      </c>
      <c r="AC402" s="29" t="s">
        <v>1553</v>
      </c>
      <c r="AD402" s="25" t="str" cm="1">
        <f t="array" ref="AD402">IF(SUMPRODUCT(--(NOT(ISERR(SEARCH({"Process","Command","Script","WMI","Module","Pipe","Service"},AC402)))))&gt;0,"1","0")</f>
        <v>0</v>
      </c>
      <c r="AE402" s="25">
        <f>IF(AD402="1",'TOP 10 TECHNIQUES'!C$15,0)</f>
        <v>0</v>
      </c>
      <c r="AF402" s="25" t="str" cm="1">
        <f t="array" ref="AF402">IF(SUMPRODUCT(--(NOT(ISERR(SEARCH({"Network","Firewall"},AC402)))))&gt;0,"1","0")</f>
        <v>1</v>
      </c>
      <c r="AG402" s="25">
        <f>IF(AF402="1",'TOP 10 TECHNIQUES'!C$16,0)</f>
        <v>0</v>
      </c>
      <c r="AH402" s="25" t="str" cm="1">
        <f t="array" ref="AH402">IF(SUMPRODUCT(--(NOT(ISERR(SEARCH({"File","Group","Logon","Schedule","User","Registry","Active","Application"},AC402)))))&gt;0,"1","0")</f>
        <v>1</v>
      </c>
      <c r="AI402" s="25">
        <f>IF(AH402="1",'TOP 10 TECHNIQUES'!C$17,0)</f>
        <v>0.13200000000000001</v>
      </c>
      <c r="AJ402" s="25" t="str" cm="1">
        <f t="array" ref="AJ402">IF(SUMPRODUCT(--(NOT(ISERR(SEARCH({"Cloud","Cluster","Container","Image","Instance","Pod","Snapshot","Volume"},AC402)))))&gt;0,"1","0")</f>
        <v>0</v>
      </c>
      <c r="AK402" s="25">
        <f>IF(AJ402="1",'TOP 10 TECHNIQUES'!C$18,0)</f>
        <v>0</v>
      </c>
      <c r="AL402" s="25" t="str" cm="1">
        <f t="array" ref="AL402">IF(SUMPRODUCT(--(NOT(ISERR(SEARCH({"Drive","Firmware","Host","Kernel"},AC402)))))&gt;0,"1","0")</f>
        <v>0</v>
      </c>
      <c r="AM402" s="25">
        <f>IF(AL402="1",'TOP 10 TECHNIQUES'!C$19,0)</f>
        <v>0</v>
      </c>
      <c r="AN402" s="52">
        <v>0</v>
      </c>
      <c r="AO402" s="51">
        <v>0</v>
      </c>
      <c r="AP402" s="25">
        <f>parameters!$J$21*Table1[[#This Row],[TAT Utility]]+parameters!$J$22*Table1[[#This Row],[Count Utility]]</f>
        <v>1.8327619047619051E-2</v>
      </c>
      <c r="AQ402" s="25">
        <f>(Table1[[#This Row],[Total Top Att&amp;ck Score ]]-parameters!$D$19)/(parameters!$D$20-parameters!$D$19)</f>
        <v>6.1092063492063503E-2</v>
      </c>
      <c r="AR402" s="25">
        <f>IF(Table1[[#This Row],[TAT Utility (unclipped)]]&gt;1,1, IF(Table1[[#This Row],[TAT Utility (unclipped)]]&lt;0,0, Table1[[#This Row],[TAT Utility (unclipped)]]) )</f>
        <v>6.1092063492063503E-2</v>
      </c>
      <c r="AS402" s="25">
        <f>(Table1[[#This Row],[Ransomware (Total '# of ATT&amp;CK Observations)]]-parameters!$D$21)/(parameters!$D$22-parameters!$D$21)</f>
        <v>0</v>
      </c>
      <c r="AT402" s="25">
        <f>IF(Table1[[#This Row],[Count Utility (unclipped)]]&gt;1,1, IF(Table1[[#This Row],[Count Utility (unclipped)]]&lt;0,0, Table1[[#This Row],[Count Utility (unclipped)]]) )</f>
        <v>0</v>
      </c>
      <c r="AU4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3" spans="1:47" x14ac:dyDescent="0.2">
      <c r="A403" s="25">
        <f>parameters!$J$21*Table1[[#This Row],[TAT Utility]]+parameters!$J$22*Table1[[#This Row],[Count Utility]]</f>
        <v>1.6190476190476189E-2</v>
      </c>
      <c r="B403" s="25">
        <f t="shared" si="6"/>
        <v>0.16190476190476191</v>
      </c>
      <c r="C403" s="25" t="s">
        <v>1554</v>
      </c>
      <c r="D403" s="25" t="s">
        <v>1016</v>
      </c>
      <c r="E403" s="25" t="s">
        <v>1555</v>
      </c>
      <c r="F403" s="51">
        <v>1</v>
      </c>
      <c r="G403" s="51">
        <v>1</v>
      </c>
      <c r="H403" s="25">
        <f>parameters!$J$10*Table1[[#This Row],[Before Utility]]+parameters!$J$11*Table1[[#This Row],[After Utility]]</f>
        <v>0.1</v>
      </c>
      <c r="I403">
        <f>(Table1[[#This Row],[Num. TID Before]]-parameters!$D$8)/(parameters!$D$9-parameters!$D$8)</f>
        <v>0.1</v>
      </c>
      <c r="J403">
        <f>IF(Table1[[#This Row],[Before Utility (unclipped)]]&gt;1,1, IF(Table1[[#This Row],[Before Utility (unclipped)]]&lt;0,0, Table1[[#This Row],[Before Utility (unclipped)]]))</f>
        <v>0.1</v>
      </c>
      <c r="K403">
        <f>(Table1[[#This Row],[Num. TID After]]-parameters!$D$10)/(parameters!$D$11-parameters!$D$10)</f>
        <v>0.1</v>
      </c>
      <c r="L403">
        <f>IF(Table1[[#This Row],[After Utility (unclipped)]]&gt;1,1, IF(Table1[[#This Row],[After Utility (unclipped)]]&lt;0,0, Table1[[#This Row],[After Utility (unclipped)]]))</f>
        <v>0.1</v>
      </c>
      <c r="M403" s="25">
        <v>0</v>
      </c>
      <c r="N403" s="51">
        <v>0</v>
      </c>
      <c r="O403" s="51">
        <v>1</v>
      </c>
      <c r="P403" s="51">
        <v>0</v>
      </c>
      <c r="Q403" s="51">
        <v>0</v>
      </c>
      <c r="R403" s="52" t="s">
        <v>1017</v>
      </c>
      <c r="S403" s="51">
        <v>3</v>
      </c>
      <c r="T403" s="52" t="s">
        <v>1477</v>
      </c>
      <c r="U403" s="51">
        <v>3</v>
      </c>
      <c r="V403" s="25">
        <f>parameters!$J$4*Table1[[#This Row],[Mitigations Utility]] + parameters!$J$5*Table1[[#This Row],[Detections Utility]]</f>
        <v>6.19047619047619E-2</v>
      </c>
      <c r="W403">
        <f>SUM(Table1[[#This Row],[Num. 800-53 (r5)]],Table1[[#This Row],[Num. CIS Controls]])</f>
        <v>6</v>
      </c>
      <c r="X403">
        <f>(Table1[[#This Row],[Total Mitigations]]-parameters!$D$2)/(parameters!$D$3-parameters!$D$2)</f>
        <v>0.10909090909090909</v>
      </c>
      <c r="Y403">
        <f>IF(Table1[[#This Row],[Mitigations Utility (unclipped)]]&gt;1,1, IF(Table1[[#This Row],[Mitigations Utility (unclipped)]]&lt;0,0, Table1[[#This Row],[Mitigations Utility (unclipped)]]) )</f>
        <v>0.10909090909090909</v>
      </c>
      <c r="Z403">
        <f>SUM(Table1[[#This Row],[Num. CAR]:[Num. Splunk]])</f>
        <v>1</v>
      </c>
      <c r="AA403">
        <f>(Table1[[#This Row],[Total Detections]]-parameters!$D$4)/(parameters!$D$5-parameters!$D$4)</f>
        <v>0.01</v>
      </c>
      <c r="AB403">
        <f>IF(Table1[[#This Row],[Detections Utility (unclipped)]]&gt;1,1, IF(Table1[[#This Row],[Detections Utility (unclipped)]]&lt;0,0, Table1[[#This Row],[Detections Utility (unclipped)]]) )</f>
        <v>0.01</v>
      </c>
      <c r="AC403" s="29" t="s">
        <v>341</v>
      </c>
      <c r="AD403" s="25" t="str" cm="1">
        <f t="array" ref="AD403">IF(SUMPRODUCT(--(NOT(ISERR(SEARCH({"Process","Command","Script","WMI","Module","Pipe","Service"},AC403)))))&gt;0,"1","0")</f>
        <v>0</v>
      </c>
      <c r="AE403" s="25">
        <f>IF(AD403="1",'TOP 10 TECHNIQUES'!C$15,0)</f>
        <v>0</v>
      </c>
      <c r="AF403" s="25" t="str" cm="1">
        <f t="array" ref="AF403">IF(SUMPRODUCT(--(NOT(ISERR(SEARCH({"Network","Firewall"},AC403)))))&gt;0,"1","0")</f>
        <v>1</v>
      </c>
      <c r="AG403" s="25">
        <f>IF(AF403="1",'TOP 10 TECHNIQUES'!C$16,0)</f>
        <v>0</v>
      </c>
      <c r="AH403" s="25" t="str" cm="1">
        <f t="array" ref="AH403">IF(SUMPRODUCT(--(NOT(ISERR(SEARCH({"File","Group","Logon","Schedule","User","Registry","Active","Application"},AC403)))))&gt;0,"1","0")</f>
        <v>0</v>
      </c>
      <c r="AI403" s="25">
        <f>IF(AH403="1",'TOP 10 TECHNIQUES'!C$17,0)</f>
        <v>0</v>
      </c>
      <c r="AJ403" s="25" t="str" cm="1">
        <f t="array" ref="AJ403">IF(SUMPRODUCT(--(NOT(ISERR(SEARCH({"Cloud","Cluster","Container","Image","Instance","Pod","Snapshot","Volume"},AC403)))))&gt;0,"1","0")</f>
        <v>0</v>
      </c>
      <c r="AK403" s="25">
        <f>IF(AJ403="1",'TOP 10 TECHNIQUES'!C$18,0)</f>
        <v>0</v>
      </c>
      <c r="AL403" s="25" t="str" cm="1">
        <f t="array" ref="AL403">IF(SUMPRODUCT(--(NOT(ISERR(SEARCH({"Drive","Firmware","Host","Kernel"},AC403)))))&gt;0,"1","0")</f>
        <v>0</v>
      </c>
      <c r="AM403" s="25">
        <f>IF(AL403="1",'TOP 10 TECHNIQUES'!C$19,0)</f>
        <v>0</v>
      </c>
      <c r="AN403" s="60">
        <v>0</v>
      </c>
      <c r="AO403" s="51">
        <v>0</v>
      </c>
      <c r="AP403" s="25">
        <f>parameters!$J$21*Table1[[#This Row],[TAT Utility]]+parameters!$J$22*Table1[[#This Row],[Count Utility]]</f>
        <v>1.6190476190476189E-2</v>
      </c>
      <c r="AQ403" s="25">
        <f>(Table1[[#This Row],[Total Top Att&amp;ck Score ]]-parameters!$D$19)/(parameters!$D$20-parameters!$D$19)</f>
        <v>5.3968253968253971E-2</v>
      </c>
      <c r="AR403" s="25">
        <f>IF(Table1[[#This Row],[TAT Utility (unclipped)]]&gt;1,1, IF(Table1[[#This Row],[TAT Utility (unclipped)]]&lt;0,0, Table1[[#This Row],[TAT Utility (unclipped)]]) )</f>
        <v>5.3968253968253971E-2</v>
      </c>
      <c r="AS403" s="25">
        <f>(Table1[[#This Row],[Ransomware (Total '# of ATT&amp;CK Observations)]]-parameters!$D$21)/(parameters!$D$22-parameters!$D$21)</f>
        <v>0</v>
      </c>
      <c r="AT403" s="25">
        <f>IF(Table1[[#This Row],[Count Utility (unclipped)]]&gt;1,1, IF(Table1[[#This Row],[Count Utility (unclipped)]]&lt;0,0, Table1[[#This Row],[Count Utility (unclipped)]]) )</f>
        <v>0</v>
      </c>
      <c r="AU4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4" spans="1:47" ht="32" x14ac:dyDescent="0.2">
      <c r="A404" s="25">
        <f>parameters!$J$21*Table1[[#This Row],[TAT Utility]]+parameters!$J$22*Table1[[#This Row],[Count Utility]]</f>
        <v>1.9396190476190477E-2</v>
      </c>
      <c r="B404" s="25">
        <f t="shared" si="6"/>
        <v>0.19396190476190475</v>
      </c>
      <c r="C404" s="25" t="s">
        <v>1556</v>
      </c>
      <c r="D404" s="25" t="s">
        <v>690</v>
      </c>
      <c r="E404" s="25" t="s">
        <v>1557</v>
      </c>
      <c r="F404" s="51">
        <v>1</v>
      </c>
      <c r="G404" s="51">
        <v>1</v>
      </c>
      <c r="H404" s="25">
        <f>parameters!$J$10*Table1[[#This Row],[Before Utility]]+parameters!$J$11*Table1[[#This Row],[After Utility]]</f>
        <v>0.1</v>
      </c>
      <c r="I404">
        <f>(Table1[[#This Row],[Num. TID Before]]-parameters!$D$8)/(parameters!$D$9-parameters!$D$8)</f>
        <v>0.1</v>
      </c>
      <c r="J404">
        <f>IF(Table1[[#This Row],[Before Utility (unclipped)]]&gt;1,1, IF(Table1[[#This Row],[Before Utility (unclipped)]]&lt;0,0, Table1[[#This Row],[Before Utility (unclipped)]]))</f>
        <v>0.1</v>
      </c>
      <c r="K404">
        <f>(Table1[[#This Row],[Num. TID After]]-parameters!$D$10)/(parameters!$D$11-parameters!$D$10)</f>
        <v>0.1</v>
      </c>
      <c r="L404">
        <f>IF(Table1[[#This Row],[After Utility (unclipped)]]&gt;1,1, IF(Table1[[#This Row],[After Utility (unclipped)]]&lt;0,0, Table1[[#This Row],[After Utility (unclipped)]]))</f>
        <v>0.1</v>
      </c>
      <c r="M404" s="25">
        <v>0</v>
      </c>
      <c r="N404" s="51">
        <v>0</v>
      </c>
      <c r="O404" s="51">
        <v>1</v>
      </c>
      <c r="P404" s="51">
        <v>0</v>
      </c>
      <c r="Q404" s="51">
        <v>0</v>
      </c>
      <c r="R404" s="52" t="s">
        <v>423</v>
      </c>
      <c r="S404" s="51">
        <v>3</v>
      </c>
      <c r="T404" s="52" t="s">
        <v>247</v>
      </c>
      <c r="U404" s="51">
        <v>3</v>
      </c>
      <c r="V404" s="25">
        <f>parameters!$J$4*Table1[[#This Row],[Mitigations Utility]] + parameters!$J$5*Table1[[#This Row],[Detections Utility]]</f>
        <v>6.19047619047619E-2</v>
      </c>
      <c r="W404">
        <f>SUM(Table1[[#This Row],[Num. 800-53 (r5)]],Table1[[#This Row],[Num. CIS Controls]])</f>
        <v>6</v>
      </c>
      <c r="X404">
        <f>(Table1[[#This Row],[Total Mitigations]]-parameters!$D$2)/(parameters!$D$3-parameters!$D$2)</f>
        <v>0.10909090909090909</v>
      </c>
      <c r="Y404">
        <f>IF(Table1[[#This Row],[Mitigations Utility (unclipped)]]&gt;1,1, IF(Table1[[#This Row],[Mitigations Utility (unclipped)]]&lt;0,0, Table1[[#This Row],[Mitigations Utility (unclipped)]]) )</f>
        <v>0.10909090909090909</v>
      </c>
      <c r="Z404">
        <f>SUM(Table1[[#This Row],[Num. CAR]:[Num. Splunk]])</f>
        <v>1</v>
      </c>
      <c r="AA404">
        <f>(Table1[[#This Row],[Total Detections]]-parameters!$D$4)/(parameters!$D$5-parameters!$D$4)</f>
        <v>0.01</v>
      </c>
      <c r="AB404">
        <f>IF(Table1[[#This Row],[Detections Utility (unclipped)]]&gt;1,1, IF(Table1[[#This Row],[Detections Utility (unclipped)]]&lt;0,0, Table1[[#This Row],[Detections Utility (unclipped)]]) )</f>
        <v>0.01</v>
      </c>
      <c r="AC404" s="29" t="s">
        <v>856</v>
      </c>
      <c r="AD404" s="25" t="str" cm="1">
        <f t="array" ref="AD404">IF(SUMPRODUCT(--(NOT(ISERR(SEARCH({"Process","Command","Script","WMI","Module","Pipe","Service"},AC404)))))&gt;0,"1","0")</f>
        <v>1</v>
      </c>
      <c r="AE404" s="25">
        <f>IF(AD404="1",'TOP 10 TECHNIQUES'!C$15,0)</f>
        <v>0.19800000000000001</v>
      </c>
      <c r="AF404" s="25" t="str" cm="1">
        <f t="array" ref="AF404">IF(SUMPRODUCT(--(NOT(ISERR(SEARCH({"Network","Firewall"},AC404)))))&gt;0,"1","0")</f>
        <v>0</v>
      </c>
      <c r="AG404" s="25">
        <f>IF(AF404="1",'TOP 10 TECHNIQUES'!C$16,0)</f>
        <v>0</v>
      </c>
      <c r="AH404" s="25" t="str" cm="1">
        <f t="array" ref="AH404">IF(SUMPRODUCT(--(NOT(ISERR(SEARCH({"File","Group","Logon","Schedule","User","Registry","Active","Application"},AC404)))))&gt;0,"1","0")</f>
        <v>0</v>
      </c>
      <c r="AI404" s="25">
        <f>IF(AH404="1",'TOP 10 TECHNIQUES'!C$17,0)</f>
        <v>0</v>
      </c>
      <c r="AJ404" s="25" t="str" cm="1">
        <f t="array" ref="AJ404">IF(SUMPRODUCT(--(NOT(ISERR(SEARCH({"Cloud","Cluster","Container","Image","Instance","Pod","Snapshot","Volume"},AC404)))))&gt;0,"1","0")</f>
        <v>0</v>
      </c>
      <c r="AK404" s="25">
        <f>IF(AJ404="1",'TOP 10 TECHNIQUES'!C$18,0)</f>
        <v>0</v>
      </c>
      <c r="AL404" s="25" t="str" cm="1">
        <f t="array" ref="AL404">IF(SUMPRODUCT(--(NOT(ISERR(SEARCH({"Drive","Firmware","Host","Kernel"},AC404)))))&gt;0,"1","0")</f>
        <v>0</v>
      </c>
      <c r="AM404" s="25">
        <f>IF(AL404="1",'TOP 10 TECHNIQUES'!C$19,0)</f>
        <v>0</v>
      </c>
      <c r="AN404" s="52">
        <v>0</v>
      </c>
      <c r="AO404" s="51">
        <v>0</v>
      </c>
      <c r="AP404" s="25">
        <f>parameters!$J$21*Table1[[#This Row],[TAT Utility]]+parameters!$J$22*Table1[[#This Row],[Count Utility]]</f>
        <v>1.9396190476190477E-2</v>
      </c>
      <c r="AQ404" s="25">
        <f>(Table1[[#This Row],[Total Top Att&amp;ck Score ]]-parameters!$D$19)/(parameters!$D$20-parameters!$D$19)</f>
        <v>6.4653968253968255E-2</v>
      </c>
      <c r="AR404" s="25">
        <f>IF(Table1[[#This Row],[TAT Utility (unclipped)]]&gt;1,1, IF(Table1[[#This Row],[TAT Utility (unclipped)]]&lt;0,0, Table1[[#This Row],[TAT Utility (unclipped)]]) )</f>
        <v>6.4653968253968255E-2</v>
      </c>
      <c r="AS404" s="25">
        <f>(Table1[[#This Row],[Ransomware (Total '# of ATT&amp;CK Observations)]]-parameters!$D$21)/(parameters!$D$22-parameters!$D$21)</f>
        <v>0</v>
      </c>
      <c r="AT404" s="25">
        <f>IF(Table1[[#This Row],[Count Utility (unclipped)]]&gt;1,1, IF(Table1[[#This Row],[Count Utility (unclipped)]]&lt;0,0, Table1[[#This Row],[Count Utility (unclipped)]]) )</f>
        <v>0</v>
      </c>
      <c r="AU4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5" spans="1:47" ht="48" x14ac:dyDescent="0.2">
      <c r="A405" s="25">
        <f>parameters!$J$21*Table1[[#This Row],[TAT Utility]]+parameters!$J$22*Table1[[#This Row],[Count Utility]]</f>
        <v>2.0899999999999998E-2</v>
      </c>
      <c r="B405" s="25">
        <f t="shared" si="6"/>
        <v>0.20900000000000002</v>
      </c>
      <c r="C405" s="25" t="s">
        <v>1558</v>
      </c>
      <c r="D405" s="25" t="s">
        <v>1559</v>
      </c>
      <c r="E405" s="25" t="s">
        <v>89</v>
      </c>
      <c r="F405" s="51">
        <v>1</v>
      </c>
      <c r="G405" s="51">
        <v>1</v>
      </c>
      <c r="H405" s="25">
        <f>parameters!$J$10*Table1[[#This Row],[Before Utility]]+parameters!$J$11*Table1[[#This Row],[After Utility]]</f>
        <v>0.1</v>
      </c>
      <c r="I405">
        <f>(Table1[[#This Row],[Num. TID Before]]-parameters!$D$8)/(parameters!$D$9-parameters!$D$8)</f>
        <v>0.1</v>
      </c>
      <c r="J405">
        <f>IF(Table1[[#This Row],[Before Utility (unclipped)]]&gt;1,1, IF(Table1[[#This Row],[Before Utility (unclipped)]]&lt;0,0, Table1[[#This Row],[Before Utility (unclipped)]]))</f>
        <v>0.1</v>
      </c>
      <c r="K405">
        <f>(Table1[[#This Row],[Num. TID After]]-parameters!$D$10)/(parameters!$D$11-parameters!$D$10)</f>
        <v>0.1</v>
      </c>
      <c r="L405">
        <f>IF(Table1[[#This Row],[After Utility (unclipped)]]&gt;1,1, IF(Table1[[#This Row],[After Utility (unclipped)]]&lt;0,0, Table1[[#This Row],[After Utility (unclipped)]]))</f>
        <v>0.1</v>
      </c>
      <c r="M405" s="25">
        <v>0</v>
      </c>
      <c r="N405" s="51">
        <v>0</v>
      </c>
      <c r="O405" s="51">
        <v>0</v>
      </c>
      <c r="P405" s="51">
        <v>0</v>
      </c>
      <c r="Q405" s="51">
        <v>4</v>
      </c>
      <c r="R405" s="52" t="s">
        <v>423</v>
      </c>
      <c r="S405" s="51">
        <v>3</v>
      </c>
      <c r="T405" s="52" t="s">
        <v>1560</v>
      </c>
      <c r="U405" s="51">
        <v>1</v>
      </c>
      <c r="V405" s="25">
        <f>parameters!$J$4*Table1[[#This Row],[Mitigations Utility]] + parameters!$J$5*Table1[[#This Row],[Detections Utility]]</f>
        <v>5.7142857142857148E-2</v>
      </c>
      <c r="W405">
        <f>SUM(Table1[[#This Row],[Num. 800-53 (r5)]],Table1[[#This Row],[Num. CIS Controls]])</f>
        <v>4</v>
      </c>
      <c r="X405">
        <f>(Table1[[#This Row],[Total Mitigations]]-parameters!$D$2)/(parameters!$D$3-parameters!$D$2)</f>
        <v>7.2727272727272724E-2</v>
      </c>
      <c r="Y405">
        <f>IF(Table1[[#This Row],[Mitigations Utility (unclipped)]]&gt;1,1, IF(Table1[[#This Row],[Mitigations Utility (unclipped)]]&lt;0,0, Table1[[#This Row],[Mitigations Utility (unclipped)]]) )</f>
        <v>7.2727272727272724E-2</v>
      </c>
      <c r="Z405">
        <f>SUM(Table1[[#This Row],[Num. CAR]:[Num. Splunk]])</f>
        <v>4</v>
      </c>
      <c r="AA405">
        <f>(Table1[[#This Row],[Total Detections]]-parameters!$D$4)/(parameters!$D$5-parameters!$D$4)</f>
        <v>0.04</v>
      </c>
      <c r="AB405">
        <f>IF(Table1[[#This Row],[Detections Utility (unclipped)]]&gt;1,1, IF(Table1[[#This Row],[Detections Utility (unclipped)]]&lt;0,0, Table1[[#This Row],[Detections Utility (unclipped)]]) )</f>
        <v>0.04</v>
      </c>
      <c r="AC405" s="29" t="s">
        <v>1369</v>
      </c>
      <c r="AD405" s="25" t="str" cm="1">
        <f t="array" ref="AD405">IF(SUMPRODUCT(--(NOT(ISERR(SEARCH({"Process","Command","Script","WMI","Module","Pipe","Service"},AC405)))))&gt;0,"1","0")</f>
        <v>1</v>
      </c>
      <c r="AE405" s="25">
        <f>IF(AD405="1",'TOP 10 TECHNIQUES'!C$15,0)</f>
        <v>0.19800000000000001</v>
      </c>
      <c r="AF405" s="25" t="str" cm="1">
        <f t="array" ref="AF405">IF(SUMPRODUCT(--(NOT(ISERR(SEARCH({"Network","Firewall"},AC405)))))&gt;0,"1","0")</f>
        <v>0</v>
      </c>
      <c r="AG405" s="25">
        <f>IF(AF405="1",'TOP 10 TECHNIQUES'!C$16,0)</f>
        <v>0</v>
      </c>
      <c r="AH405" s="25" t="str" cm="1">
        <f t="array" ref="AH405">IF(SUMPRODUCT(--(NOT(ISERR(SEARCH({"File","Group","Logon","Schedule","User","Registry","Active","Application"},AC405)))))&gt;0,"1","0")</f>
        <v>1</v>
      </c>
      <c r="AI405" s="25">
        <f>IF(AH405="1",'TOP 10 TECHNIQUES'!C$17,0)</f>
        <v>0.13200000000000001</v>
      </c>
      <c r="AJ405" s="25" t="str" cm="1">
        <f t="array" ref="AJ405">IF(SUMPRODUCT(--(NOT(ISERR(SEARCH({"Cloud","Cluster","Container","Image","Instance","Pod","Snapshot","Volume"},AC405)))))&gt;0,"1","0")</f>
        <v>0</v>
      </c>
      <c r="AK405" s="25">
        <f>IF(AJ405="1",'TOP 10 TECHNIQUES'!C$18,0)</f>
        <v>0</v>
      </c>
      <c r="AL405" s="25" t="str" cm="1">
        <f t="array" ref="AL405">IF(SUMPRODUCT(--(NOT(ISERR(SEARCH({"Drive","Firmware","Host","Kernel"},AC405)))))&gt;0,"1","0")</f>
        <v>0</v>
      </c>
      <c r="AM405" s="25">
        <f>IF(AL405="1",'TOP 10 TECHNIQUES'!C$19,0)</f>
        <v>0</v>
      </c>
      <c r="AN405" s="60">
        <v>0</v>
      </c>
      <c r="AO405" s="51">
        <v>0</v>
      </c>
      <c r="AP405" s="25">
        <f>parameters!$J$21*Table1[[#This Row],[TAT Utility]]+parameters!$J$22*Table1[[#This Row],[Count Utility]]</f>
        <v>2.0899999999999998E-2</v>
      </c>
      <c r="AQ405" s="25">
        <f>(Table1[[#This Row],[Total Top Att&amp;ck Score ]]-parameters!$D$19)/(parameters!$D$20-parameters!$D$19)</f>
        <v>6.9666666666666668E-2</v>
      </c>
      <c r="AR405" s="25">
        <f>IF(Table1[[#This Row],[TAT Utility (unclipped)]]&gt;1,1, IF(Table1[[#This Row],[TAT Utility (unclipped)]]&lt;0,0, Table1[[#This Row],[TAT Utility (unclipped)]]) )</f>
        <v>6.9666666666666668E-2</v>
      </c>
      <c r="AS405" s="25">
        <f>(Table1[[#This Row],[Ransomware (Total '# of ATT&amp;CK Observations)]]-parameters!$D$21)/(parameters!$D$22-parameters!$D$21)</f>
        <v>0</v>
      </c>
      <c r="AT405" s="25">
        <f>IF(Table1[[#This Row],[Count Utility (unclipped)]]&gt;1,1, IF(Table1[[#This Row],[Count Utility (unclipped)]]&lt;0,0, Table1[[#This Row],[Count Utility (unclipped)]]) )</f>
        <v>0</v>
      </c>
      <c r="AU4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6" spans="1:47" ht="32" x14ac:dyDescent="0.2">
      <c r="A406" s="25">
        <f>parameters!$J$21*Table1[[#This Row],[TAT Utility]]+parameters!$J$22*Table1[[#This Row],[Count Utility]]</f>
        <v>5.4233333333333328E-2</v>
      </c>
      <c r="B406" s="25">
        <f t="shared" si="6"/>
        <v>0.20900000000000002</v>
      </c>
      <c r="C406" s="25" t="s">
        <v>1561</v>
      </c>
      <c r="D406" s="25" t="s">
        <v>863</v>
      </c>
      <c r="E406" s="25" t="s">
        <v>1562</v>
      </c>
      <c r="F406" s="51">
        <v>1</v>
      </c>
      <c r="G406" s="51">
        <v>1</v>
      </c>
      <c r="H406" s="25">
        <f>parameters!$J$10*Table1[[#This Row],[Before Utility]]+parameters!$J$11*Table1[[#This Row],[After Utility]]</f>
        <v>0.1</v>
      </c>
      <c r="I406">
        <f>(Table1[[#This Row],[Num. TID Before]]-parameters!$D$8)/(parameters!$D$9-parameters!$D$8)</f>
        <v>0.1</v>
      </c>
      <c r="J406">
        <f>IF(Table1[[#This Row],[Before Utility (unclipped)]]&gt;1,1, IF(Table1[[#This Row],[Before Utility (unclipped)]]&lt;0,0, Table1[[#This Row],[Before Utility (unclipped)]]))</f>
        <v>0.1</v>
      </c>
      <c r="K406">
        <f>(Table1[[#This Row],[Num. TID After]]-parameters!$D$10)/(parameters!$D$11-parameters!$D$10)</f>
        <v>0.1</v>
      </c>
      <c r="L406">
        <f>IF(Table1[[#This Row],[After Utility (unclipped)]]&gt;1,1, IF(Table1[[#This Row],[After Utility (unclipped)]]&lt;0,0, Table1[[#This Row],[After Utility (unclipped)]]))</f>
        <v>0.1</v>
      </c>
      <c r="M406" s="25">
        <v>0</v>
      </c>
      <c r="N406" s="51">
        <v>0</v>
      </c>
      <c r="O406" s="51">
        <v>0</v>
      </c>
      <c r="P406" s="51">
        <v>0</v>
      </c>
      <c r="Q406" s="51">
        <v>0</v>
      </c>
      <c r="R406" s="52" t="s">
        <v>423</v>
      </c>
      <c r="S406" s="51">
        <v>3</v>
      </c>
      <c r="T406" s="52" t="s">
        <v>1563</v>
      </c>
      <c r="U406" s="51">
        <v>3</v>
      </c>
      <c r="V406" s="25">
        <f>parameters!$J$4*Table1[[#This Row],[Mitigations Utility]] + parameters!$J$5*Table1[[#This Row],[Detections Utility]]</f>
        <v>5.7142857142857141E-2</v>
      </c>
      <c r="W406">
        <f>SUM(Table1[[#This Row],[Num. 800-53 (r5)]],Table1[[#This Row],[Num. CIS Controls]])</f>
        <v>6</v>
      </c>
      <c r="X406">
        <f>(Table1[[#This Row],[Total Mitigations]]-parameters!$D$2)/(parameters!$D$3-parameters!$D$2)</f>
        <v>0.10909090909090909</v>
      </c>
      <c r="Y406">
        <f>IF(Table1[[#This Row],[Mitigations Utility (unclipped)]]&gt;1,1, IF(Table1[[#This Row],[Mitigations Utility (unclipped)]]&lt;0,0, Table1[[#This Row],[Mitigations Utility (unclipped)]]) )</f>
        <v>0.10909090909090909</v>
      </c>
      <c r="Z406">
        <f>SUM(Table1[[#This Row],[Num. CAR]:[Num. Splunk]])</f>
        <v>0</v>
      </c>
      <c r="AA406">
        <f>(Table1[[#This Row],[Total Detections]]-parameters!$D$4)/(parameters!$D$5-parameters!$D$4)</f>
        <v>0</v>
      </c>
      <c r="AB406">
        <f>IF(Table1[[#This Row],[Detections Utility (unclipped)]]&gt;1,1, IF(Table1[[#This Row],[Detections Utility (unclipped)]]&lt;0,0, Table1[[#This Row],[Detections Utility (unclipped)]]) )</f>
        <v>0</v>
      </c>
      <c r="AC406" s="29" t="s">
        <v>1564</v>
      </c>
      <c r="AD406" s="25" t="str" cm="1">
        <f t="array" ref="AD406">IF(SUMPRODUCT(--(NOT(ISERR(SEARCH({"Process","Command","Script","WMI","Module","Pipe","Service"},AC406)))))&gt;0,"1","0")</f>
        <v>1</v>
      </c>
      <c r="AE406" s="25">
        <f>IF(AD406="1",'TOP 10 TECHNIQUES'!C$15,0)</f>
        <v>0.19800000000000001</v>
      </c>
      <c r="AF406" s="25" t="str" cm="1">
        <f t="array" ref="AF406">IF(SUMPRODUCT(--(NOT(ISERR(SEARCH({"Network","Firewall"},AC406)))))&gt;0,"1","0")</f>
        <v>0</v>
      </c>
      <c r="AG406" s="25">
        <f>IF(AF406="1",'TOP 10 TECHNIQUES'!C$16,0)</f>
        <v>0</v>
      </c>
      <c r="AH406" s="25" t="str" cm="1">
        <f t="array" ref="AH406">IF(SUMPRODUCT(--(NOT(ISERR(SEARCH({"File","Group","Logon","Schedule","User","Registry","Active","Application"},AC406)))))&gt;0,"1","0")</f>
        <v>1</v>
      </c>
      <c r="AI406" s="25">
        <f>IF(AH406="1",'TOP 10 TECHNIQUES'!C$17,0)</f>
        <v>0.13200000000000001</v>
      </c>
      <c r="AJ406" s="25" t="str" cm="1">
        <f t="array" ref="AJ406">IF(SUMPRODUCT(--(NOT(ISERR(SEARCH({"Cloud","Cluster","Container","Image","Instance","Pod","Snapshot","Volume"},AC406)))))&gt;0,"1","0")</f>
        <v>0</v>
      </c>
      <c r="AK406" s="25">
        <f>IF(AJ406="1",'TOP 10 TECHNIQUES'!C$18,0)</f>
        <v>0</v>
      </c>
      <c r="AL406" s="25" t="str" cm="1">
        <f t="array" ref="AL406">IF(SUMPRODUCT(--(NOT(ISERR(SEARCH({"Drive","Firmware","Host","Kernel"},AC406)))))&gt;0,"1","0")</f>
        <v>0</v>
      </c>
      <c r="AM406" s="25">
        <f>IF(AL406="1",'TOP 10 TECHNIQUES'!C$19,0)</f>
        <v>0</v>
      </c>
      <c r="AN406" s="52">
        <v>1</v>
      </c>
      <c r="AO406" s="51">
        <v>1</v>
      </c>
      <c r="AP406" s="25">
        <f>parameters!$J$21*Table1[[#This Row],[TAT Utility]]+parameters!$J$22*Table1[[#This Row],[Count Utility]]</f>
        <v>5.4233333333333328E-2</v>
      </c>
      <c r="AQ406" s="25">
        <f>(Table1[[#This Row],[Total Top Att&amp;ck Score ]]-parameters!$D$19)/(parameters!$D$20-parameters!$D$19)</f>
        <v>6.9666666666666668E-2</v>
      </c>
      <c r="AR406" s="25">
        <f>IF(Table1[[#This Row],[TAT Utility (unclipped)]]&gt;1,1, IF(Table1[[#This Row],[TAT Utility (unclipped)]]&lt;0,0, Table1[[#This Row],[TAT Utility (unclipped)]]) )</f>
        <v>6.9666666666666668E-2</v>
      </c>
      <c r="AS406" s="25">
        <f>(Table1[[#This Row],[Ransomware (Total '# of ATT&amp;CK Observations)]]-parameters!$D$21)/(parameters!$D$22-parameters!$D$21)</f>
        <v>4.7619047619047616E-2</v>
      </c>
      <c r="AT406" s="25">
        <f>IF(Table1[[#This Row],[Count Utility (unclipped)]]&gt;1,1, IF(Table1[[#This Row],[Count Utility (unclipped)]]&lt;0,0, Table1[[#This Row],[Count Utility (unclipped)]]) )</f>
        <v>4.7619047619047616E-2</v>
      </c>
      <c r="AU4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7" spans="1:47" ht="32" x14ac:dyDescent="0.2">
      <c r="A407" s="25">
        <f>parameters!$J$21*Table1[[#This Row],[TAT Utility]]+parameters!$J$22*Table1[[#This Row],[Count Utility]]</f>
        <v>2.0899999999999998E-2</v>
      </c>
      <c r="B407" s="25">
        <f t="shared" si="6"/>
        <v>0.20900000000000002</v>
      </c>
      <c r="C407" s="25" t="s">
        <v>1565</v>
      </c>
      <c r="D407" s="25" t="s">
        <v>119</v>
      </c>
      <c r="E407" s="25" t="s">
        <v>1566</v>
      </c>
      <c r="F407" s="51">
        <v>1</v>
      </c>
      <c r="G407" s="51">
        <v>1</v>
      </c>
      <c r="H407" s="25">
        <f>parameters!$J$10*Table1[[#This Row],[Before Utility]]+parameters!$J$11*Table1[[#This Row],[After Utility]]</f>
        <v>0.1</v>
      </c>
      <c r="I407">
        <f>(Table1[[#This Row],[Num. TID Before]]-parameters!$D$8)/(parameters!$D$9-parameters!$D$8)</f>
        <v>0.1</v>
      </c>
      <c r="J407">
        <f>IF(Table1[[#This Row],[Before Utility (unclipped)]]&gt;1,1, IF(Table1[[#This Row],[Before Utility (unclipped)]]&lt;0,0, Table1[[#This Row],[Before Utility (unclipped)]]))</f>
        <v>0.1</v>
      </c>
      <c r="K407">
        <f>(Table1[[#This Row],[Num. TID After]]-parameters!$D$10)/(parameters!$D$11-parameters!$D$10)</f>
        <v>0.1</v>
      </c>
      <c r="L407">
        <f>IF(Table1[[#This Row],[After Utility (unclipped)]]&gt;1,1, IF(Table1[[#This Row],[After Utility (unclipped)]]&lt;0,0, Table1[[#This Row],[After Utility (unclipped)]]))</f>
        <v>0.1</v>
      </c>
      <c r="M407" s="25">
        <v>0</v>
      </c>
      <c r="N407" s="51">
        <v>0</v>
      </c>
      <c r="O407" s="51">
        <v>0</v>
      </c>
      <c r="P407" s="51">
        <v>0</v>
      </c>
      <c r="Q407" s="51">
        <v>0</v>
      </c>
      <c r="R407" s="51"/>
      <c r="S407" s="51">
        <v>0</v>
      </c>
      <c r="T407" s="51" t="s">
        <v>1567</v>
      </c>
      <c r="U407" s="51">
        <v>6</v>
      </c>
      <c r="V407" s="25">
        <f>parameters!$J$4*Table1[[#This Row],[Mitigations Utility]] + parameters!$J$5*Table1[[#This Row],[Detections Utility]]</f>
        <v>5.7142857142857141E-2</v>
      </c>
      <c r="W407">
        <f>SUM(Table1[[#This Row],[Num. 800-53 (r5)]],Table1[[#This Row],[Num. CIS Controls]])</f>
        <v>6</v>
      </c>
      <c r="X407">
        <f>(Table1[[#This Row],[Total Mitigations]]-parameters!$D$2)/(parameters!$D$3-parameters!$D$2)</f>
        <v>0.10909090909090909</v>
      </c>
      <c r="Y407">
        <f>IF(Table1[[#This Row],[Mitigations Utility (unclipped)]]&gt;1,1, IF(Table1[[#This Row],[Mitigations Utility (unclipped)]]&lt;0,0, Table1[[#This Row],[Mitigations Utility (unclipped)]]) )</f>
        <v>0.10909090909090909</v>
      </c>
      <c r="Z407">
        <f>SUM(Table1[[#This Row],[Num. CAR]:[Num. Splunk]])</f>
        <v>0</v>
      </c>
      <c r="AA407">
        <f>(Table1[[#This Row],[Total Detections]]-parameters!$D$4)/(parameters!$D$5-parameters!$D$4)</f>
        <v>0</v>
      </c>
      <c r="AB407">
        <f>IF(Table1[[#This Row],[Detections Utility (unclipped)]]&gt;1,1, IF(Table1[[#This Row],[Detections Utility (unclipped)]]&lt;0,0, Table1[[#This Row],[Detections Utility (unclipped)]]) )</f>
        <v>0</v>
      </c>
      <c r="AC407" s="29" t="s">
        <v>1568</v>
      </c>
      <c r="AD407" s="25" t="str" cm="1">
        <f t="array" ref="AD407">IF(SUMPRODUCT(--(NOT(ISERR(SEARCH({"Process","Command","Script","WMI","Module","Pipe","Service"},AC407)))))&gt;0,"1","0")</f>
        <v>1</v>
      </c>
      <c r="AE407" s="25">
        <f>IF(AD407="1",'TOP 10 TECHNIQUES'!C$15,0)</f>
        <v>0.19800000000000001</v>
      </c>
      <c r="AF407" s="25" t="str" cm="1">
        <f t="array" ref="AF407">IF(SUMPRODUCT(--(NOT(ISERR(SEARCH({"Network","Firewall"},AC407)))))&gt;0,"1","0")</f>
        <v>0</v>
      </c>
      <c r="AG407" s="25">
        <f>IF(AF407="1",'TOP 10 TECHNIQUES'!C$16,0)</f>
        <v>0</v>
      </c>
      <c r="AH407" s="25" t="str" cm="1">
        <f t="array" ref="AH407">IF(SUMPRODUCT(--(NOT(ISERR(SEARCH({"File","Group","Logon","Schedule","User","Registry","Active","Application"},AC407)))))&gt;0,"1","0")</f>
        <v>1</v>
      </c>
      <c r="AI407" s="25">
        <f>IF(AH407="1",'TOP 10 TECHNIQUES'!C$17,0)</f>
        <v>0.13200000000000001</v>
      </c>
      <c r="AJ407" s="25" t="str" cm="1">
        <f t="array" ref="AJ407">IF(SUMPRODUCT(--(NOT(ISERR(SEARCH({"Cloud","Cluster","Container","Image","Instance","Pod","Snapshot","Volume"},AC407)))))&gt;0,"1","0")</f>
        <v>0</v>
      </c>
      <c r="AK407" s="25">
        <f>IF(AJ407="1",'TOP 10 TECHNIQUES'!C$18,0)</f>
        <v>0</v>
      </c>
      <c r="AL407" s="25" t="str" cm="1">
        <f t="array" ref="AL407">IF(SUMPRODUCT(--(NOT(ISERR(SEARCH({"Drive","Firmware","Host","Kernel"},AC407)))))&gt;0,"1","0")</f>
        <v>0</v>
      </c>
      <c r="AM407" s="25">
        <f>IF(AL407="1",'TOP 10 TECHNIQUES'!C$19,0)</f>
        <v>0</v>
      </c>
      <c r="AN407" s="63"/>
      <c r="AO407" s="51"/>
      <c r="AP407" s="25">
        <f>parameters!$J$21*Table1[[#This Row],[TAT Utility]]+parameters!$J$22*Table1[[#This Row],[Count Utility]]</f>
        <v>2.0899999999999998E-2</v>
      </c>
      <c r="AQ407" s="25">
        <f>(Table1[[#This Row],[Total Top Att&amp;ck Score ]]-parameters!$D$19)/(parameters!$D$20-parameters!$D$19)</f>
        <v>6.9666666666666668E-2</v>
      </c>
      <c r="AR407" s="25">
        <f>IF(Table1[[#This Row],[TAT Utility (unclipped)]]&gt;1,1, IF(Table1[[#This Row],[TAT Utility (unclipped)]]&lt;0,0, Table1[[#This Row],[TAT Utility (unclipped)]]) )</f>
        <v>6.9666666666666668E-2</v>
      </c>
      <c r="AS407" s="25">
        <f>(Table1[[#This Row],[Ransomware (Total '# of ATT&amp;CK Observations)]]-parameters!$D$21)/(parameters!$D$22-parameters!$D$21)</f>
        <v>0</v>
      </c>
      <c r="AT407" s="25">
        <f>IF(Table1[[#This Row],[Count Utility (unclipped)]]&gt;1,1, IF(Table1[[#This Row],[Count Utility (unclipped)]]&lt;0,0, Table1[[#This Row],[Count Utility (unclipped)]]) )</f>
        <v>0</v>
      </c>
      <c r="AU4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8" spans="1:47" ht="96" x14ac:dyDescent="0.2">
      <c r="A408" s="25">
        <f>parameters!$J$21*Table1[[#This Row],[TAT Utility]]+parameters!$J$22*Table1[[#This Row],[Count Utility]]</f>
        <v>1.4249999999999997E-2</v>
      </c>
      <c r="B408" s="25">
        <f t="shared" si="6"/>
        <v>0.14249999999999999</v>
      </c>
      <c r="C408" s="25" t="s">
        <v>1569</v>
      </c>
      <c r="D408" s="25" t="s">
        <v>1570</v>
      </c>
      <c r="E408" s="25" t="s">
        <v>89</v>
      </c>
      <c r="F408" s="51">
        <v>1</v>
      </c>
      <c r="G408" s="51">
        <v>0</v>
      </c>
      <c r="H408" s="25">
        <f>parameters!$J$10*Table1[[#This Row],[Before Utility]]+parameters!$J$11*Table1[[#This Row],[After Utility]]</f>
        <v>0.05</v>
      </c>
      <c r="I408">
        <f>(Table1[[#This Row],[Num. TID Before]]-parameters!$D$8)/(parameters!$D$9-parameters!$D$8)</f>
        <v>0.1</v>
      </c>
      <c r="J408">
        <f>IF(Table1[[#This Row],[Before Utility (unclipped)]]&gt;1,1, IF(Table1[[#This Row],[Before Utility (unclipped)]]&lt;0,0, Table1[[#This Row],[Before Utility (unclipped)]]))</f>
        <v>0.1</v>
      </c>
      <c r="K408">
        <f>(Table1[[#This Row],[Num. TID After]]-parameters!$D$10)/(parameters!$D$11-parameters!$D$10)</f>
        <v>0</v>
      </c>
      <c r="L408">
        <f>IF(Table1[[#This Row],[After Utility (unclipped)]]&gt;1,1, IF(Table1[[#This Row],[After Utility (unclipped)]]&lt;0,0, Table1[[#This Row],[After Utility (unclipped)]]))</f>
        <v>0</v>
      </c>
      <c r="M408" s="25">
        <v>0</v>
      </c>
      <c r="N408" s="51">
        <v>0</v>
      </c>
      <c r="O408" s="51">
        <v>2</v>
      </c>
      <c r="P408" s="51">
        <v>7</v>
      </c>
      <c r="Q408" s="51">
        <v>3</v>
      </c>
      <c r="R408" s="51"/>
      <c r="S408" s="51">
        <v>0</v>
      </c>
      <c r="T408" s="51"/>
      <c r="U408" s="51">
        <v>0</v>
      </c>
      <c r="V408" s="25">
        <f>parameters!$J$4*Table1[[#This Row],[Mitigations Utility]] + parameters!$J$5*Table1[[#This Row],[Detections Utility]]</f>
        <v>5.7142857142857134E-2</v>
      </c>
      <c r="W408">
        <f>SUM(Table1[[#This Row],[Num. 800-53 (r5)]],Table1[[#This Row],[Num. CIS Controls]])</f>
        <v>0</v>
      </c>
      <c r="X408">
        <f>(Table1[[#This Row],[Total Mitigations]]-parameters!$D$2)/(parameters!$D$3-parameters!$D$2)</f>
        <v>0</v>
      </c>
      <c r="Y408">
        <f>IF(Table1[[#This Row],[Mitigations Utility (unclipped)]]&gt;1,1, IF(Table1[[#This Row],[Mitigations Utility (unclipped)]]&lt;0,0, Table1[[#This Row],[Mitigations Utility (unclipped)]]) )</f>
        <v>0</v>
      </c>
      <c r="Z408">
        <f>SUM(Table1[[#This Row],[Num. CAR]:[Num. Splunk]])</f>
        <v>12</v>
      </c>
      <c r="AA408">
        <f>(Table1[[#This Row],[Total Detections]]-parameters!$D$4)/(parameters!$D$5-parameters!$D$4)</f>
        <v>0.12</v>
      </c>
      <c r="AB408">
        <f>IF(Table1[[#This Row],[Detections Utility (unclipped)]]&gt;1,1, IF(Table1[[#This Row],[Detections Utility (unclipped)]]&lt;0,0, Table1[[#This Row],[Detections Utility (unclipped)]]) )</f>
        <v>0.12</v>
      </c>
      <c r="AC408" s="29" t="s">
        <v>1571</v>
      </c>
      <c r="AD408" s="25" t="str" cm="1">
        <f t="array" ref="AD408">IF(SUMPRODUCT(--(NOT(ISERR(SEARCH({"Process","Command","Script","WMI","Module","Pipe","Service"},AC408)))))&gt;0,"1","0")</f>
        <v>1</v>
      </c>
      <c r="AE408" s="25">
        <f>IF(AD408="1",'TOP 10 TECHNIQUES'!C$15,0)</f>
        <v>0.19800000000000001</v>
      </c>
      <c r="AF408" s="25" t="str" cm="1">
        <f t="array" ref="AF408">IF(SUMPRODUCT(--(NOT(ISERR(SEARCH({"Network","Firewall"},AC408)))))&gt;0,"1","0")</f>
        <v>0</v>
      </c>
      <c r="AG408" s="25">
        <f>IF(AF408="1",'TOP 10 TECHNIQUES'!C$16,0)</f>
        <v>0</v>
      </c>
      <c r="AH408" s="25" t="str" cm="1">
        <f t="array" ref="AH408">IF(SUMPRODUCT(--(NOT(ISERR(SEARCH({"File","Group","Logon","Schedule","User","Registry","Active","Application"},AC408)))))&gt;0,"1","0")</f>
        <v>1</v>
      </c>
      <c r="AI408" s="25">
        <f>IF(AH408="1",'TOP 10 TECHNIQUES'!C$17,0)</f>
        <v>0.13200000000000001</v>
      </c>
      <c r="AJ408" s="25" t="str" cm="1">
        <f t="array" ref="AJ408">IF(SUMPRODUCT(--(NOT(ISERR(SEARCH({"Cloud","Cluster","Container","Image","Instance","Pod","Snapshot","Volume"},AC408)))))&gt;0,"1","0")</f>
        <v>0</v>
      </c>
      <c r="AK408" s="25">
        <f>IF(AJ408="1",'TOP 10 TECHNIQUES'!C$18,0)</f>
        <v>0</v>
      </c>
      <c r="AL408" s="25" t="str" cm="1">
        <f t="array" ref="AL408">IF(SUMPRODUCT(--(NOT(ISERR(SEARCH({"Drive","Firmware","Host","Kernel"},AC408)))))&gt;0,"1","0")</f>
        <v>0</v>
      </c>
      <c r="AM408" s="25">
        <f>IF(AL408="1",'TOP 10 TECHNIQUES'!C$19,0)</f>
        <v>0</v>
      </c>
      <c r="AN408" s="60">
        <v>0</v>
      </c>
      <c r="AO408" s="51">
        <v>0</v>
      </c>
      <c r="AP408" s="25">
        <f>parameters!$J$21*Table1[[#This Row],[TAT Utility]]+parameters!$J$22*Table1[[#This Row],[Count Utility]]</f>
        <v>1.4249999999999997E-2</v>
      </c>
      <c r="AQ408" s="25">
        <f>(Table1[[#This Row],[Total Top Att&amp;ck Score ]]-parameters!$D$19)/(parameters!$D$20-parameters!$D$19)</f>
        <v>4.7499999999999994E-2</v>
      </c>
      <c r="AR408" s="25">
        <f>IF(Table1[[#This Row],[TAT Utility (unclipped)]]&gt;1,1, IF(Table1[[#This Row],[TAT Utility (unclipped)]]&lt;0,0, Table1[[#This Row],[TAT Utility (unclipped)]]) )</f>
        <v>4.7499999999999994E-2</v>
      </c>
      <c r="AS408" s="25">
        <f>(Table1[[#This Row],[Ransomware (Total '# of ATT&amp;CK Observations)]]-parameters!$D$21)/(parameters!$D$22-parameters!$D$21)</f>
        <v>0</v>
      </c>
      <c r="AT408" s="25">
        <f>IF(Table1[[#This Row],[Count Utility (unclipped)]]&gt;1,1, IF(Table1[[#This Row],[Count Utility (unclipped)]]&lt;0,0, Table1[[#This Row],[Count Utility (unclipped)]]) )</f>
        <v>0</v>
      </c>
      <c r="AU4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9" spans="1:47" ht="32" x14ac:dyDescent="0.2">
      <c r="A409" s="25">
        <f>parameters!$J$21*Table1[[#This Row],[TAT Utility]]+parameters!$J$22*Table1[[#This Row],[Count Utility]]</f>
        <v>0.18693333333333334</v>
      </c>
      <c r="B409" s="25">
        <f t="shared" si="6"/>
        <v>0.20266666666666669</v>
      </c>
      <c r="C409" s="25" t="s">
        <v>1572</v>
      </c>
      <c r="D409" s="25" t="s">
        <v>175</v>
      </c>
      <c r="E409" s="25" t="s">
        <v>1573</v>
      </c>
      <c r="F409" s="51">
        <v>1</v>
      </c>
      <c r="G409" s="51">
        <v>1</v>
      </c>
      <c r="H409" s="25">
        <f>parameters!$J$10*Table1[[#This Row],[Before Utility]]+parameters!$J$11*Table1[[#This Row],[After Utility]]</f>
        <v>0.1</v>
      </c>
      <c r="I409">
        <f>(Table1[[#This Row],[Num. TID Before]]-parameters!$D$8)/(parameters!$D$9-parameters!$D$8)</f>
        <v>0.1</v>
      </c>
      <c r="J409">
        <f>IF(Table1[[#This Row],[Before Utility (unclipped)]]&gt;1,1, IF(Table1[[#This Row],[Before Utility (unclipped)]]&lt;0,0, Table1[[#This Row],[Before Utility (unclipped)]]))</f>
        <v>0.1</v>
      </c>
      <c r="K409">
        <f>(Table1[[#This Row],[Num. TID After]]-parameters!$D$10)/(parameters!$D$11-parameters!$D$10)</f>
        <v>0.1</v>
      </c>
      <c r="L409">
        <f>IF(Table1[[#This Row],[After Utility (unclipped)]]&gt;1,1, IF(Table1[[#This Row],[After Utility (unclipped)]]&lt;0,0, Table1[[#This Row],[After Utility (unclipped)]]))</f>
        <v>0.1</v>
      </c>
      <c r="M409" s="25">
        <v>0</v>
      </c>
      <c r="N409" s="51">
        <v>0</v>
      </c>
      <c r="O409" s="51">
        <v>6</v>
      </c>
      <c r="P409" s="51">
        <v>3</v>
      </c>
      <c r="Q409" s="51">
        <v>2</v>
      </c>
      <c r="R409" s="51"/>
      <c r="S409" s="51">
        <v>0</v>
      </c>
      <c r="T409" s="51"/>
      <c r="U409" s="51">
        <v>0</v>
      </c>
      <c r="V409" s="25">
        <f>parameters!$J$4*Table1[[#This Row],[Mitigations Utility]] + parameters!$J$5*Table1[[#This Row],[Detections Utility]]</f>
        <v>5.2380952380952375E-2</v>
      </c>
      <c r="W409">
        <f>SUM(Table1[[#This Row],[Num. 800-53 (r5)]],Table1[[#This Row],[Num. CIS Controls]])</f>
        <v>0</v>
      </c>
      <c r="X409">
        <f>(Table1[[#This Row],[Total Mitigations]]-parameters!$D$2)/(parameters!$D$3-parameters!$D$2)</f>
        <v>0</v>
      </c>
      <c r="Y409">
        <f>IF(Table1[[#This Row],[Mitigations Utility (unclipped)]]&gt;1,1, IF(Table1[[#This Row],[Mitigations Utility (unclipped)]]&lt;0,0, Table1[[#This Row],[Mitigations Utility (unclipped)]]) )</f>
        <v>0</v>
      </c>
      <c r="Z409">
        <f>SUM(Table1[[#This Row],[Num. CAR]:[Num. Splunk]])</f>
        <v>11</v>
      </c>
      <c r="AA409">
        <f>(Table1[[#This Row],[Total Detections]]-parameters!$D$4)/(parameters!$D$5-parameters!$D$4)</f>
        <v>0.11</v>
      </c>
      <c r="AB409">
        <f>IF(Table1[[#This Row],[Detections Utility (unclipped)]]&gt;1,1, IF(Table1[[#This Row],[Detections Utility (unclipped)]]&lt;0,0, Table1[[#This Row],[Detections Utility (unclipped)]]) )</f>
        <v>0.11</v>
      </c>
      <c r="AC409" s="29" t="s">
        <v>1574</v>
      </c>
      <c r="AD409" s="25" t="str" cm="1">
        <f t="array" ref="AD409">IF(SUMPRODUCT(--(NOT(ISERR(SEARCH({"Process","Command","Script","WMI","Module","Pipe","Service"},AC409)))))&gt;0,"1","0")</f>
        <v>1</v>
      </c>
      <c r="AE409" s="25">
        <f>IF(AD409="1",'TOP 10 TECHNIQUES'!C$15,0)</f>
        <v>0.19800000000000001</v>
      </c>
      <c r="AF409" s="25" t="str" cm="1">
        <f t="array" ref="AF409">IF(SUMPRODUCT(--(NOT(ISERR(SEARCH({"Network","Firewall"},AC409)))))&gt;0,"1","0")</f>
        <v>0</v>
      </c>
      <c r="AG409" s="25">
        <f>IF(AF409="1",'TOP 10 TECHNIQUES'!C$16,0)</f>
        <v>0</v>
      </c>
      <c r="AH409" s="25" t="str" cm="1">
        <f t="array" ref="AH409">IF(SUMPRODUCT(--(NOT(ISERR(SEARCH({"File","Group","Logon","Schedule","User","Registry","Active","Application"},AC409)))))&gt;0,"1","0")</f>
        <v>1</v>
      </c>
      <c r="AI409" s="25">
        <f>IF(AH409="1",'TOP 10 TECHNIQUES'!C$17,0)</f>
        <v>0.13200000000000001</v>
      </c>
      <c r="AJ409" s="25" t="str" cm="1">
        <f t="array" ref="AJ409">IF(SUMPRODUCT(--(NOT(ISERR(SEARCH({"Cloud","Cluster","Container","Image","Instance","Pod","Snapshot","Volume"},AC409)))))&gt;0,"1","0")</f>
        <v>0</v>
      </c>
      <c r="AK409" s="25">
        <f>IF(AJ409="1",'TOP 10 TECHNIQUES'!C$18,0)</f>
        <v>0</v>
      </c>
      <c r="AL409" s="25" t="str" cm="1">
        <f t="array" ref="AL409">IF(SUMPRODUCT(--(NOT(ISERR(SEARCH({"Drive","Firmware","Host","Kernel"},AC409)))))&gt;0,"1","0")</f>
        <v>0</v>
      </c>
      <c r="AM409" s="25">
        <f>IF(AL409="1",'TOP 10 TECHNIQUES'!C$19,0)</f>
        <v>0</v>
      </c>
      <c r="AN409" s="52">
        <v>5</v>
      </c>
      <c r="AO409" s="51">
        <v>1</v>
      </c>
      <c r="AP409" s="25">
        <f>parameters!$J$21*Table1[[#This Row],[TAT Utility]]+parameters!$J$22*Table1[[#This Row],[Count Utility]]</f>
        <v>0.18693333333333334</v>
      </c>
      <c r="AQ409" s="25">
        <f>(Table1[[#This Row],[Total Top Att&amp;ck Score ]]-parameters!$D$19)/(parameters!$D$20-parameters!$D$19)</f>
        <v>6.7555555555555563E-2</v>
      </c>
      <c r="AR409" s="25">
        <f>IF(Table1[[#This Row],[TAT Utility (unclipped)]]&gt;1,1, IF(Table1[[#This Row],[TAT Utility (unclipped)]]&lt;0,0, Table1[[#This Row],[TAT Utility (unclipped)]]) )</f>
        <v>6.7555555555555563E-2</v>
      </c>
      <c r="AS409" s="25">
        <f>(Table1[[#This Row],[Ransomware (Total '# of ATT&amp;CK Observations)]]-parameters!$D$21)/(parameters!$D$22-parameters!$D$21)</f>
        <v>0.23809523809523808</v>
      </c>
      <c r="AT409" s="25">
        <f>IF(Table1[[#This Row],[Count Utility (unclipped)]]&gt;1,1, IF(Table1[[#This Row],[Count Utility (unclipped)]]&lt;0,0, Table1[[#This Row],[Count Utility (unclipped)]]) )</f>
        <v>0.23809523809523808</v>
      </c>
      <c r="AU4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0" spans="1:47" ht="48" x14ac:dyDescent="0.2">
      <c r="A410" s="25">
        <f>parameters!$J$21*Table1[[#This Row],[TAT Utility]]+parameters!$J$22*Table1[[#This Row],[Count Utility]]</f>
        <v>8.9950476190476192E-2</v>
      </c>
      <c r="B410" s="25">
        <f t="shared" si="6"/>
        <v>0.23283809523809526</v>
      </c>
      <c r="C410" s="25" t="s">
        <v>1575</v>
      </c>
      <c r="D410" s="25" t="s">
        <v>1576</v>
      </c>
      <c r="E410" s="25" t="s">
        <v>89</v>
      </c>
      <c r="F410" s="51">
        <v>1</v>
      </c>
      <c r="G410" s="51">
        <v>1</v>
      </c>
      <c r="H410" s="25">
        <f>parameters!$J$10*Table1[[#This Row],[Before Utility]]+parameters!$J$11*Table1[[#This Row],[After Utility]]</f>
        <v>0.1</v>
      </c>
      <c r="I410">
        <f>(Table1[[#This Row],[Num. TID Before]]-parameters!$D$8)/(parameters!$D$9-parameters!$D$8)</f>
        <v>0.1</v>
      </c>
      <c r="J410">
        <f>IF(Table1[[#This Row],[Before Utility (unclipped)]]&gt;1,1, IF(Table1[[#This Row],[Before Utility (unclipped)]]&lt;0,0, Table1[[#This Row],[Before Utility (unclipped)]]))</f>
        <v>0.1</v>
      </c>
      <c r="K410">
        <f>(Table1[[#This Row],[Num. TID After]]-parameters!$D$10)/(parameters!$D$11-parameters!$D$10)</f>
        <v>0.1</v>
      </c>
      <c r="L410">
        <f>IF(Table1[[#This Row],[After Utility (unclipped)]]&gt;1,1, IF(Table1[[#This Row],[After Utility (unclipped)]]&lt;0,0, Table1[[#This Row],[After Utility (unclipped)]]))</f>
        <v>0.1</v>
      </c>
      <c r="M410" s="25">
        <v>0</v>
      </c>
      <c r="N410" s="51">
        <v>1</v>
      </c>
      <c r="O410" s="51">
        <v>4</v>
      </c>
      <c r="P410" s="51">
        <v>1</v>
      </c>
      <c r="Q410" s="51">
        <v>5</v>
      </c>
      <c r="R410" s="51"/>
      <c r="S410" s="51">
        <v>0</v>
      </c>
      <c r="T410" s="51"/>
      <c r="U410" s="51">
        <v>0</v>
      </c>
      <c r="V410" s="25">
        <f>parameters!$J$4*Table1[[#This Row],[Mitigations Utility]] + parameters!$J$5*Table1[[#This Row],[Detections Utility]]</f>
        <v>5.2380952380952375E-2</v>
      </c>
      <c r="W410">
        <f>SUM(Table1[[#This Row],[Num. 800-53 (r5)]],Table1[[#This Row],[Num. CIS Controls]])</f>
        <v>0</v>
      </c>
      <c r="X410">
        <f>(Table1[[#This Row],[Total Mitigations]]-parameters!$D$2)/(parameters!$D$3-parameters!$D$2)</f>
        <v>0</v>
      </c>
      <c r="Y410">
        <f>IF(Table1[[#This Row],[Mitigations Utility (unclipped)]]&gt;1,1, IF(Table1[[#This Row],[Mitigations Utility (unclipped)]]&lt;0,0, Table1[[#This Row],[Mitigations Utility (unclipped)]]) )</f>
        <v>0</v>
      </c>
      <c r="Z410">
        <f>SUM(Table1[[#This Row],[Num. CAR]:[Num. Splunk]])</f>
        <v>11</v>
      </c>
      <c r="AA410">
        <f>(Table1[[#This Row],[Total Detections]]-parameters!$D$4)/(parameters!$D$5-parameters!$D$4)</f>
        <v>0.11</v>
      </c>
      <c r="AB410">
        <f>IF(Table1[[#This Row],[Detections Utility (unclipped)]]&gt;1,1, IF(Table1[[#This Row],[Detections Utility (unclipped)]]&lt;0,0, Table1[[#This Row],[Detections Utility (unclipped)]]) )</f>
        <v>0.11</v>
      </c>
      <c r="AC410" s="29" t="s">
        <v>1577</v>
      </c>
      <c r="AD410" s="25" t="str" cm="1">
        <f t="array" ref="AD410">IF(SUMPRODUCT(--(NOT(ISERR(SEARCH({"Process","Command","Script","WMI","Module","Pipe","Service"},AC410)))))&gt;0,"1","0")</f>
        <v>1</v>
      </c>
      <c r="AE410" s="25">
        <f>IF(AD410="1",'TOP 10 TECHNIQUES'!C$15,0)</f>
        <v>0.19800000000000001</v>
      </c>
      <c r="AF410" s="25" t="str" cm="1">
        <f t="array" ref="AF410">IF(SUMPRODUCT(--(NOT(ISERR(SEARCH({"Network","Firewall"},AC410)))))&gt;0,"1","0")</f>
        <v>0</v>
      </c>
      <c r="AG410" s="25">
        <f>IF(AF410="1",'TOP 10 TECHNIQUES'!C$16,0)</f>
        <v>0</v>
      </c>
      <c r="AH410" s="25" t="str" cm="1">
        <f t="array" ref="AH410">IF(SUMPRODUCT(--(NOT(ISERR(SEARCH({"File","Group","Logon","Schedule","User","Registry","Active","Application"},AC410)))))&gt;0,"1","0")</f>
        <v>1</v>
      </c>
      <c r="AI410" s="25">
        <f>IF(AH410="1",'TOP 10 TECHNIQUES'!C$17,0)</f>
        <v>0.13200000000000001</v>
      </c>
      <c r="AJ410" s="25" t="str" cm="1">
        <f t="array" ref="AJ410">IF(SUMPRODUCT(--(NOT(ISERR(SEARCH({"Cloud","Cluster","Container","Image","Instance","Pod","Snapshot","Volume"},AC410)))))&gt;0,"1","0")</f>
        <v>1</v>
      </c>
      <c r="AK410" s="25">
        <f>IF(AJ410="1",'TOP 10 TECHNIQUES'!C$18,0)</f>
        <v>0.19800000000000001</v>
      </c>
      <c r="AL410" s="25" t="str" cm="1">
        <f t="array" ref="AL410">IF(SUMPRODUCT(--(NOT(ISERR(SEARCH({"Drive","Firmware","Host","Kernel"},AC410)))))&gt;0,"1","0")</f>
        <v>0</v>
      </c>
      <c r="AM410" s="25">
        <f>IF(AL410="1",'TOP 10 TECHNIQUES'!C$19,0)</f>
        <v>0</v>
      </c>
      <c r="AN410" s="59">
        <v>2</v>
      </c>
      <c r="AO410" s="51">
        <v>1</v>
      </c>
      <c r="AP410" s="25">
        <f>parameters!$J$21*Table1[[#This Row],[TAT Utility]]+parameters!$J$22*Table1[[#This Row],[Count Utility]]</f>
        <v>8.9950476190476192E-2</v>
      </c>
      <c r="AQ410" s="25">
        <f>(Table1[[#This Row],[Total Top Att&amp;ck Score ]]-parameters!$D$19)/(parameters!$D$20-parameters!$D$19)</f>
        <v>7.7612698412698425E-2</v>
      </c>
      <c r="AR410" s="25">
        <f>IF(Table1[[#This Row],[TAT Utility (unclipped)]]&gt;1,1, IF(Table1[[#This Row],[TAT Utility (unclipped)]]&lt;0,0, Table1[[#This Row],[TAT Utility (unclipped)]]) )</f>
        <v>7.7612698412698425E-2</v>
      </c>
      <c r="AS410" s="25">
        <f>(Table1[[#This Row],[Ransomware (Total '# of ATT&amp;CK Observations)]]-parameters!$D$21)/(parameters!$D$22-parameters!$D$21)</f>
        <v>9.5238095238095233E-2</v>
      </c>
      <c r="AT410" s="25">
        <f>IF(Table1[[#This Row],[Count Utility (unclipped)]]&gt;1,1, IF(Table1[[#This Row],[Count Utility (unclipped)]]&lt;0,0, Table1[[#This Row],[Count Utility (unclipped)]]) )</f>
        <v>9.5238095238095233E-2</v>
      </c>
      <c r="AU4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1" spans="1:47" ht="32" x14ac:dyDescent="0.2">
      <c r="A411" s="25">
        <f>parameters!$J$21*Table1[[#This Row],[TAT Utility]]+parameters!$J$22*Table1[[#This Row],[Count Utility]]</f>
        <v>1.9633333333333336E-2</v>
      </c>
      <c r="B411" s="25">
        <f t="shared" si="6"/>
        <v>0.19633333333333336</v>
      </c>
      <c r="C411" s="25" t="s">
        <v>1578</v>
      </c>
      <c r="D411" s="25" t="s">
        <v>208</v>
      </c>
      <c r="E411" s="25" t="s">
        <v>1579</v>
      </c>
      <c r="F411" s="51">
        <v>1</v>
      </c>
      <c r="G411" s="51">
        <v>1</v>
      </c>
      <c r="H411" s="25">
        <f>parameters!$J$10*Table1[[#This Row],[Before Utility]]+parameters!$J$11*Table1[[#This Row],[After Utility]]</f>
        <v>0.1</v>
      </c>
      <c r="I411">
        <f>(Table1[[#This Row],[Num. TID Before]]-parameters!$D$8)/(parameters!$D$9-parameters!$D$8)</f>
        <v>0.1</v>
      </c>
      <c r="J411">
        <f>IF(Table1[[#This Row],[Before Utility (unclipped)]]&gt;1,1, IF(Table1[[#This Row],[Before Utility (unclipped)]]&lt;0,0, Table1[[#This Row],[Before Utility (unclipped)]]))</f>
        <v>0.1</v>
      </c>
      <c r="K411">
        <f>(Table1[[#This Row],[Num. TID After]]-parameters!$D$10)/(parameters!$D$11-parameters!$D$10)</f>
        <v>0.1</v>
      </c>
      <c r="L411">
        <f>IF(Table1[[#This Row],[After Utility (unclipped)]]&gt;1,1, IF(Table1[[#This Row],[After Utility (unclipped)]]&lt;0,0, Table1[[#This Row],[After Utility (unclipped)]]))</f>
        <v>0.1</v>
      </c>
      <c r="M411" s="25">
        <v>0</v>
      </c>
      <c r="N411" s="51">
        <v>0</v>
      </c>
      <c r="O411" s="51">
        <v>1</v>
      </c>
      <c r="P411" s="51">
        <v>1</v>
      </c>
      <c r="Q411" s="51">
        <v>0</v>
      </c>
      <c r="R411" s="51">
        <v>2.6</v>
      </c>
      <c r="S411" s="51">
        <v>1</v>
      </c>
      <c r="T411" s="52" t="s">
        <v>1580</v>
      </c>
      <c r="U411" s="51">
        <v>3</v>
      </c>
      <c r="V411" s="25">
        <f>parameters!$J$4*Table1[[#This Row],[Mitigations Utility]] + parameters!$J$5*Table1[[#This Row],[Detections Utility]]</f>
        <v>4.7619047619047623E-2</v>
      </c>
      <c r="W411">
        <f>SUM(Table1[[#This Row],[Num. 800-53 (r5)]],Table1[[#This Row],[Num. CIS Controls]])</f>
        <v>4</v>
      </c>
      <c r="X411">
        <f>(Table1[[#This Row],[Total Mitigations]]-parameters!$D$2)/(parameters!$D$3-parameters!$D$2)</f>
        <v>7.2727272727272724E-2</v>
      </c>
      <c r="Y411">
        <f>IF(Table1[[#This Row],[Mitigations Utility (unclipped)]]&gt;1,1, IF(Table1[[#This Row],[Mitigations Utility (unclipped)]]&lt;0,0, Table1[[#This Row],[Mitigations Utility (unclipped)]]) )</f>
        <v>7.2727272727272724E-2</v>
      </c>
      <c r="Z411">
        <f>SUM(Table1[[#This Row],[Num. CAR]:[Num. Splunk]])</f>
        <v>2</v>
      </c>
      <c r="AA411">
        <f>(Table1[[#This Row],[Total Detections]]-parameters!$D$4)/(parameters!$D$5-parameters!$D$4)</f>
        <v>0.02</v>
      </c>
      <c r="AB411">
        <f>IF(Table1[[#This Row],[Detections Utility (unclipped)]]&gt;1,1, IF(Table1[[#This Row],[Detections Utility (unclipped)]]&lt;0,0, Table1[[#This Row],[Detections Utility (unclipped)]]) )</f>
        <v>0.02</v>
      </c>
      <c r="AC411" s="29" t="s">
        <v>1060</v>
      </c>
      <c r="AD411" s="25" t="str" cm="1">
        <f t="array" ref="AD411">IF(SUMPRODUCT(--(NOT(ISERR(SEARCH({"Process","Command","Script","WMI","Module","Pipe","Service"},AC411)))))&gt;0,"1","0")</f>
        <v>1</v>
      </c>
      <c r="AE411" s="25">
        <f>IF(AD411="1",'TOP 10 TECHNIQUES'!C$15,0)</f>
        <v>0.19800000000000001</v>
      </c>
      <c r="AF411" s="25" t="str" cm="1">
        <f t="array" ref="AF411">IF(SUMPRODUCT(--(NOT(ISERR(SEARCH({"Network","Firewall"},AC411)))))&gt;0,"1","0")</f>
        <v>0</v>
      </c>
      <c r="AG411" s="25">
        <f>IF(AF411="1",'TOP 10 TECHNIQUES'!C$16,0)</f>
        <v>0</v>
      </c>
      <c r="AH411" s="25" t="str" cm="1">
        <f t="array" ref="AH411">IF(SUMPRODUCT(--(NOT(ISERR(SEARCH({"File","Group","Logon","Schedule","User","Registry","Active","Application"},AC411)))))&gt;0,"1","0")</f>
        <v>1</v>
      </c>
      <c r="AI411" s="25">
        <f>IF(AH411="1",'TOP 10 TECHNIQUES'!C$17,0)</f>
        <v>0.13200000000000001</v>
      </c>
      <c r="AJ411" s="25" t="str" cm="1">
        <f t="array" ref="AJ411">IF(SUMPRODUCT(--(NOT(ISERR(SEARCH({"Cloud","Cluster","Container","Image","Instance","Pod","Snapshot","Volume"},AC411)))))&gt;0,"1","0")</f>
        <v>0</v>
      </c>
      <c r="AK411" s="25">
        <f>IF(AJ411="1",'TOP 10 TECHNIQUES'!C$18,0)</f>
        <v>0</v>
      </c>
      <c r="AL411" s="25" t="str" cm="1">
        <f t="array" ref="AL411">IF(SUMPRODUCT(--(NOT(ISERR(SEARCH({"Drive","Firmware","Host","Kernel"},AC411)))))&gt;0,"1","0")</f>
        <v>0</v>
      </c>
      <c r="AM411" s="25">
        <f>IF(AL411="1",'TOP 10 TECHNIQUES'!C$19,0)</f>
        <v>0</v>
      </c>
      <c r="AN411" s="60">
        <v>0</v>
      </c>
      <c r="AO411" s="51">
        <v>0</v>
      </c>
      <c r="AP411" s="25">
        <f>parameters!$J$21*Table1[[#This Row],[TAT Utility]]+parameters!$J$22*Table1[[#This Row],[Count Utility]]</f>
        <v>1.9633333333333336E-2</v>
      </c>
      <c r="AQ411" s="25">
        <f>(Table1[[#This Row],[Total Top Att&amp;ck Score ]]-parameters!$D$19)/(parameters!$D$20-parameters!$D$19)</f>
        <v>6.5444444444444458E-2</v>
      </c>
      <c r="AR411" s="25">
        <f>IF(Table1[[#This Row],[TAT Utility (unclipped)]]&gt;1,1, IF(Table1[[#This Row],[TAT Utility (unclipped)]]&lt;0,0, Table1[[#This Row],[TAT Utility (unclipped)]]) )</f>
        <v>6.5444444444444458E-2</v>
      </c>
      <c r="AS411" s="25">
        <f>(Table1[[#This Row],[Ransomware (Total '# of ATT&amp;CK Observations)]]-parameters!$D$21)/(parameters!$D$22-parameters!$D$21)</f>
        <v>0</v>
      </c>
      <c r="AT411" s="25">
        <f>IF(Table1[[#This Row],[Count Utility (unclipped)]]&gt;1,1, IF(Table1[[#This Row],[Count Utility (unclipped)]]&lt;0,0, Table1[[#This Row],[Count Utility (unclipped)]]) )</f>
        <v>0</v>
      </c>
      <c r="AU4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2" spans="1:47" ht="48" x14ac:dyDescent="0.2">
      <c r="A412" s="25">
        <f>parameters!$J$21*Table1[[#This Row],[TAT Utility]]+parameters!$J$22*Table1[[#This Row],[Count Utility]]</f>
        <v>8.6300000000000002E-2</v>
      </c>
      <c r="B412" s="25">
        <f t="shared" si="6"/>
        <v>0.19633333333333336</v>
      </c>
      <c r="C412" s="25" t="s">
        <v>1581</v>
      </c>
      <c r="D412" s="25" t="s">
        <v>365</v>
      </c>
      <c r="E412" s="25" t="s">
        <v>1582</v>
      </c>
      <c r="F412" s="51">
        <v>1</v>
      </c>
      <c r="G412" s="51">
        <v>1</v>
      </c>
      <c r="H412" s="25">
        <f>parameters!$J$10*Table1[[#This Row],[Before Utility]]+parameters!$J$11*Table1[[#This Row],[After Utility]]</f>
        <v>0.1</v>
      </c>
      <c r="I412">
        <f>(Table1[[#This Row],[Num. TID Before]]-parameters!$D$8)/(parameters!$D$9-parameters!$D$8)</f>
        <v>0.1</v>
      </c>
      <c r="J412">
        <f>IF(Table1[[#This Row],[Before Utility (unclipped)]]&gt;1,1, IF(Table1[[#This Row],[Before Utility (unclipped)]]&lt;0,0, Table1[[#This Row],[Before Utility (unclipped)]]))</f>
        <v>0.1</v>
      </c>
      <c r="K412">
        <f>(Table1[[#This Row],[Num. TID After]]-parameters!$D$10)/(parameters!$D$11-parameters!$D$10)</f>
        <v>0.1</v>
      </c>
      <c r="L412">
        <f>IF(Table1[[#This Row],[After Utility (unclipped)]]&gt;1,1, IF(Table1[[#This Row],[After Utility (unclipped)]]&lt;0,0, Table1[[#This Row],[After Utility (unclipped)]]))</f>
        <v>0.1</v>
      </c>
      <c r="M412" s="25">
        <v>0</v>
      </c>
      <c r="N412" s="51">
        <v>2</v>
      </c>
      <c r="O412" s="51">
        <v>2</v>
      </c>
      <c r="P412" s="51">
        <v>0</v>
      </c>
      <c r="Q412" s="51">
        <v>0</v>
      </c>
      <c r="R412" s="52">
        <v>4.0999999999999996</v>
      </c>
      <c r="S412" s="51">
        <v>1</v>
      </c>
      <c r="T412" s="51" t="s">
        <v>1583</v>
      </c>
      <c r="U412" s="51">
        <v>2</v>
      </c>
      <c r="V412" s="25">
        <f>parameters!$J$4*Table1[[#This Row],[Mitigations Utility]] + parameters!$J$5*Table1[[#This Row],[Detections Utility]]</f>
        <v>4.7619047619047616E-2</v>
      </c>
      <c r="W412">
        <f>SUM(Table1[[#This Row],[Num. 800-53 (r5)]],Table1[[#This Row],[Num. CIS Controls]])</f>
        <v>3</v>
      </c>
      <c r="X412">
        <f>(Table1[[#This Row],[Total Mitigations]]-parameters!$D$2)/(parameters!$D$3-parameters!$D$2)</f>
        <v>5.4545454545454543E-2</v>
      </c>
      <c r="Y412">
        <f>IF(Table1[[#This Row],[Mitigations Utility (unclipped)]]&gt;1,1, IF(Table1[[#This Row],[Mitigations Utility (unclipped)]]&lt;0,0, Table1[[#This Row],[Mitigations Utility (unclipped)]]) )</f>
        <v>5.4545454545454543E-2</v>
      </c>
      <c r="Z412">
        <f>SUM(Table1[[#This Row],[Num. CAR]:[Num. Splunk]])</f>
        <v>4</v>
      </c>
      <c r="AA412">
        <f>(Table1[[#This Row],[Total Detections]]-parameters!$D$4)/(parameters!$D$5-parameters!$D$4)</f>
        <v>0.04</v>
      </c>
      <c r="AB412">
        <f>IF(Table1[[#This Row],[Detections Utility (unclipped)]]&gt;1,1, IF(Table1[[#This Row],[Detections Utility (unclipped)]]&lt;0,0, Table1[[#This Row],[Detections Utility (unclipped)]]) )</f>
        <v>0.04</v>
      </c>
      <c r="AC412" s="29" t="s">
        <v>1584</v>
      </c>
      <c r="AD412" s="25" t="str" cm="1">
        <f t="array" ref="AD412">IF(SUMPRODUCT(--(NOT(ISERR(SEARCH({"Process","Command","Script","WMI","Module","Pipe","Service"},AC412)))))&gt;0,"1","0")</f>
        <v>1</v>
      </c>
      <c r="AE412" s="25">
        <f>IF(AD412="1",'TOP 10 TECHNIQUES'!C$15,0)</f>
        <v>0.19800000000000001</v>
      </c>
      <c r="AF412" s="25" t="str" cm="1">
        <f t="array" ref="AF412">IF(SUMPRODUCT(--(NOT(ISERR(SEARCH({"Network","Firewall"},AC412)))))&gt;0,"1","0")</f>
        <v>0</v>
      </c>
      <c r="AG412" s="25">
        <f>IF(AF412="1",'TOP 10 TECHNIQUES'!C$16,0)</f>
        <v>0</v>
      </c>
      <c r="AH412" s="25" t="str" cm="1">
        <f t="array" ref="AH412">IF(SUMPRODUCT(--(NOT(ISERR(SEARCH({"File","Group","Logon","Schedule","User","Registry","Active","Application"},AC412)))))&gt;0,"1","0")</f>
        <v>1</v>
      </c>
      <c r="AI412" s="25">
        <f>IF(AH412="1",'TOP 10 TECHNIQUES'!C$17,0)</f>
        <v>0.13200000000000001</v>
      </c>
      <c r="AJ412" s="25" t="str" cm="1">
        <f t="array" ref="AJ412">IF(SUMPRODUCT(--(NOT(ISERR(SEARCH({"Cloud","Cluster","Container","Image","Instance","Pod","Snapshot","Volume"},AC412)))))&gt;0,"1","0")</f>
        <v>0</v>
      </c>
      <c r="AK412" s="25">
        <f>IF(AJ412="1",'TOP 10 TECHNIQUES'!C$18,0)</f>
        <v>0</v>
      </c>
      <c r="AL412" s="25" t="str" cm="1">
        <f t="array" ref="AL412">IF(SUMPRODUCT(--(NOT(ISERR(SEARCH({"Drive","Firmware","Host","Kernel"},AC412)))))&gt;0,"1","0")</f>
        <v>0</v>
      </c>
      <c r="AM412" s="25">
        <f>IF(AL412="1",'TOP 10 TECHNIQUES'!C$19,0)</f>
        <v>0</v>
      </c>
      <c r="AN412" s="59">
        <v>2</v>
      </c>
      <c r="AO412" s="51">
        <v>1</v>
      </c>
      <c r="AP412" s="25">
        <f>parameters!$J$21*Table1[[#This Row],[TAT Utility]]+parameters!$J$22*Table1[[#This Row],[Count Utility]]</f>
        <v>8.6300000000000002E-2</v>
      </c>
      <c r="AQ412" s="25">
        <f>(Table1[[#This Row],[Total Top Att&amp;ck Score ]]-parameters!$D$19)/(parameters!$D$20-parameters!$D$19)</f>
        <v>6.5444444444444458E-2</v>
      </c>
      <c r="AR412" s="25">
        <f>IF(Table1[[#This Row],[TAT Utility (unclipped)]]&gt;1,1, IF(Table1[[#This Row],[TAT Utility (unclipped)]]&lt;0,0, Table1[[#This Row],[TAT Utility (unclipped)]]) )</f>
        <v>6.5444444444444458E-2</v>
      </c>
      <c r="AS412" s="25">
        <f>(Table1[[#This Row],[Ransomware (Total '# of ATT&amp;CK Observations)]]-parameters!$D$21)/(parameters!$D$22-parameters!$D$21)</f>
        <v>9.5238095238095233E-2</v>
      </c>
      <c r="AT412" s="25">
        <f>IF(Table1[[#This Row],[Count Utility (unclipped)]]&gt;1,1, IF(Table1[[#This Row],[Count Utility (unclipped)]]&lt;0,0, Table1[[#This Row],[Count Utility (unclipped)]]) )</f>
        <v>9.5238095238095233E-2</v>
      </c>
      <c r="AU4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3" spans="1:47" ht="48" x14ac:dyDescent="0.2">
      <c r="A413" s="25">
        <f>parameters!$J$21*Table1[[#This Row],[TAT Utility]]+parameters!$J$22*Table1[[#This Row],[Count Utility]]</f>
        <v>4.9504761904761906E-2</v>
      </c>
      <c r="B413" s="25">
        <f t="shared" si="6"/>
        <v>0.16171428571428573</v>
      </c>
      <c r="C413" s="25" t="s">
        <v>1585</v>
      </c>
      <c r="D413" s="25" t="s">
        <v>152</v>
      </c>
      <c r="E413" s="25" t="s">
        <v>1586</v>
      </c>
      <c r="F413" s="51">
        <v>1</v>
      </c>
      <c r="G413" s="51">
        <v>1</v>
      </c>
      <c r="H413" s="25">
        <f>parameters!$J$10*Table1[[#This Row],[Before Utility]]+parameters!$J$11*Table1[[#This Row],[After Utility]]</f>
        <v>0.1</v>
      </c>
      <c r="I413">
        <f>(Table1[[#This Row],[Num. TID Before]]-parameters!$D$8)/(parameters!$D$9-parameters!$D$8)</f>
        <v>0.1</v>
      </c>
      <c r="J413">
        <f>IF(Table1[[#This Row],[Before Utility (unclipped)]]&gt;1,1, IF(Table1[[#This Row],[Before Utility (unclipped)]]&lt;0,0, Table1[[#This Row],[Before Utility (unclipped)]]))</f>
        <v>0.1</v>
      </c>
      <c r="K413">
        <f>(Table1[[#This Row],[Num. TID After]]-parameters!$D$10)/(parameters!$D$11-parameters!$D$10)</f>
        <v>0.1</v>
      </c>
      <c r="L413">
        <f>IF(Table1[[#This Row],[After Utility (unclipped)]]&gt;1,1, IF(Table1[[#This Row],[After Utility (unclipped)]]&lt;0,0, Table1[[#This Row],[After Utility (unclipped)]]))</f>
        <v>0.1</v>
      </c>
      <c r="M413" s="25">
        <v>0</v>
      </c>
      <c r="N413" s="51">
        <v>0</v>
      </c>
      <c r="O413" s="51">
        <v>1</v>
      </c>
      <c r="P413" s="51">
        <v>0</v>
      </c>
      <c r="Q413" s="51">
        <v>0</v>
      </c>
      <c r="R413" s="51">
        <v>2.5</v>
      </c>
      <c r="S413" s="51">
        <v>1</v>
      </c>
      <c r="T413" s="52" t="s">
        <v>1580</v>
      </c>
      <c r="U413" s="51">
        <v>3</v>
      </c>
      <c r="V413" s="25">
        <f>parameters!$J$4*Table1[[#This Row],[Mitigations Utility]] + parameters!$J$5*Table1[[#This Row],[Detections Utility]]</f>
        <v>4.2857142857142858E-2</v>
      </c>
      <c r="W413">
        <f>SUM(Table1[[#This Row],[Num. 800-53 (r5)]],Table1[[#This Row],[Num. CIS Controls]])</f>
        <v>4</v>
      </c>
      <c r="X413">
        <f>(Table1[[#This Row],[Total Mitigations]]-parameters!$D$2)/(parameters!$D$3-parameters!$D$2)</f>
        <v>7.2727272727272724E-2</v>
      </c>
      <c r="Y413">
        <f>IF(Table1[[#This Row],[Mitigations Utility (unclipped)]]&gt;1,1, IF(Table1[[#This Row],[Mitigations Utility (unclipped)]]&lt;0,0, Table1[[#This Row],[Mitigations Utility (unclipped)]]) )</f>
        <v>7.2727272727272724E-2</v>
      </c>
      <c r="Z413">
        <f>SUM(Table1[[#This Row],[Num. CAR]:[Num. Splunk]])</f>
        <v>1</v>
      </c>
      <c r="AA413">
        <f>(Table1[[#This Row],[Total Detections]]-parameters!$D$4)/(parameters!$D$5-parameters!$D$4)</f>
        <v>0.01</v>
      </c>
      <c r="AB413">
        <f>IF(Table1[[#This Row],[Detections Utility (unclipped)]]&gt;1,1, IF(Table1[[#This Row],[Detections Utility (unclipped)]]&lt;0,0, Table1[[#This Row],[Detections Utility (unclipped)]]) )</f>
        <v>0.01</v>
      </c>
      <c r="AC413" s="29" t="s">
        <v>1553</v>
      </c>
      <c r="AD413" s="25" t="str" cm="1">
        <f t="array" ref="AD413">IF(SUMPRODUCT(--(NOT(ISERR(SEARCH({"Process","Command","Script","WMI","Module","Pipe","Service"},AC413)))))&gt;0,"1","0")</f>
        <v>0</v>
      </c>
      <c r="AE413" s="25">
        <f>IF(AD413="1",'TOP 10 TECHNIQUES'!C$15,0)</f>
        <v>0</v>
      </c>
      <c r="AF413" s="25" t="str" cm="1">
        <f t="array" ref="AF413">IF(SUMPRODUCT(--(NOT(ISERR(SEARCH({"Network","Firewall"},AC413)))))&gt;0,"1","0")</f>
        <v>1</v>
      </c>
      <c r="AG413" s="25">
        <f>IF(AF413="1",'TOP 10 TECHNIQUES'!C$16,0)</f>
        <v>0</v>
      </c>
      <c r="AH413" s="25" t="str" cm="1">
        <f t="array" ref="AH413">IF(SUMPRODUCT(--(NOT(ISERR(SEARCH({"File","Group","Logon","Schedule","User","Registry","Active","Application"},AC413)))))&gt;0,"1","0")</f>
        <v>1</v>
      </c>
      <c r="AI413" s="25">
        <f>IF(AH413="1",'TOP 10 TECHNIQUES'!C$17,0)</f>
        <v>0.13200000000000001</v>
      </c>
      <c r="AJ413" s="25" t="str" cm="1">
        <f t="array" ref="AJ413">IF(SUMPRODUCT(--(NOT(ISERR(SEARCH({"Cloud","Cluster","Container","Image","Instance","Pod","Snapshot","Volume"},AC413)))))&gt;0,"1","0")</f>
        <v>0</v>
      </c>
      <c r="AK413" s="25">
        <f>IF(AJ413="1",'TOP 10 TECHNIQUES'!C$18,0)</f>
        <v>0</v>
      </c>
      <c r="AL413" s="25" t="str" cm="1">
        <f t="array" ref="AL413">IF(SUMPRODUCT(--(NOT(ISERR(SEARCH({"Drive","Firmware","Host","Kernel"},AC413)))))&gt;0,"1","0")</f>
        <v>0</v>
      </c>
      <c r="AM413" s="25">
        <f>IF(AL413="1",'TOP 10 TECHNIQUES'!C$19,0)</f>
        <v>0</v>
      </c>
      <c r="AN413" s="60">
        <v>1</v>
      </c>
      <c r="AO413" s="51">
        <v>1</v>
      </c>
      <c r="AP413" s="25">
        <f>parameters!$J$21*Table1[[#This Row],[TAT Utility]]+parameters!$J$22*Table1[[#This Row],[Count Utility]]</f>
        <v>4.9504761904761906E-2</v>
      </c>
      <c r="AQ413" s="25">
        <f>(Table1[[#This Row],[Total Top Att&amp;ck Score ]]-parameters!$D$19)/(parameters!$D$20-parameters!$D$19)</f>
        <v>5.3904761904761907E-2</v>
      </c>
      <c r="AR413" s="25">
        <f>IF(Table1[[#This Row],[TAT Utility (unclipped)]]&gt;1,1, IF(Table1[[#This Row],[TAT Utility (unclipped)]]&lt;0,0, Table1[[#This Row],[TAT Utility (unclipped)]]) )</f>
        <v>5.3904761904761907E-2</v>
      </c>
      <c r="AS413" s="25">
        <f>(Table1[[#This Row],[Ransomware (Total '# of ATT&amp;CK Observations)]]-parameters!$D$21)/(parameters!$D$22-parameters!$D$21)</f>
        <v>4.7619047619047616E-2</v>
      </c>
      <c r="AT413" s="25">
        <f>IF(Table1[[#This Row],[Count Utility (unclipped)]]&gt;1,1, IF(Table1[[#This Row],[Count Utility (unclipped)]]&lt;0,0, Table1[[#This Row],[Count Utility (unclipped)]]) )</f>
        <v>4.7619047619047616E-2</v>
      </c>
      <c r="AU4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4" spans="1:47" ht="32" x14ac:dyDescent="0.2">
      <c r="A414" s="25">
        <f>parameters!$J$21*Table1[[#This Row],[TAT Utility]]+parameters!$J$22*Table1[[#This Row],[Count Utility]]</f>
        <v>5.1066666666666663E-2</v>
      </c>
      <c r="B414" s="25">
        <f t="shared" si="6"/>
        <v>0.17733333333333334</v>
      </c>
      <c r="C414" s="25" t="s">
        <v>1587</v>
      </c>
      <c r="D414" s="25" t="s">
        <v>152</v>
      </c>
      <c r="E414" s="25" t="s">
        <v>1588</v>
      </c>
      <c r="F414" s="51">
        <v>1</v>
      </c>
      <c r="G414" s="51">
        <v>1</v>
      </c>
      <c r="H414" s="25">
        <f>parameters!$J$10*Table1[[#This Row],[Before Utility]]+parameters!$J$11*Table1[[#This Row],[After Utility]]</f>
        <v>0.1</v>
      </c>
      <c r="I414">
        <f>(Table1[[#This Row],[Num. TID Before]]-parameters!$D$8)/(parameters!$D$9-parameters!$D$8)</f>
        <v>0.1</v>
      </c>
      <c r="J414">
        <f>IF(Table1[[#This Row],[Before Utility (unclipped)]]&gt;1,1, IF(Table1[[#This Row],[Before Utility (unclipped)]]&lt;0,0, Table1[[#This Row],[Before Utility (unclipped)]]))</f>
        <v>0.1</v>
      </c>
      <c r="K414">
        <f>(Table1[[#This Row],[Num. TID After]]-parameters!$D$10)/(parameters!$D$11-parameters!$D$10)</f>
        <v>0.1</v>
      </c>
      <c r="L414">
        <f>IF(Table1[[#This Row],[After Utility (unclipped)]]&gt;1,1, IF(Table1[[#This Row],[After Utility (unclipped)]]&lt;0,0, Table1[[#This Row],[After Utility (unclipped)]]))</f>
        <v>0.1</v>
      </c>
      <c r="M414" s="25">
        <v>0</v>
      </c>
      <c r="N414" s="51">
        <v>0</v>
      </c>
      <c r="O414" s="51">
        <v>2</v>
      </c>
      <c r="P414" s="51">
        <v>4</v>
      </c>
      <c r="Q414" s="51">
        <v>1</v>
      </c>
      <c r="R414" s="51"/>
      <c r="S414" s="51">
        <v>0</v>
      </c>
      <c r="T414" s="51"/>
      <c r="U414" s="51">
        <v>0</v>
      </c>
      <c r="V414" s="25">
        <f>parameters!$J$4*Table1[[#This Row],[Mitigations Utility]] + parameters!$J$5*Table1[[#This Row],[Detections Utility]]</f>
        <v>3.3333333333333333E-2</v>
      </c>
      <c r="W414">
        <f>SUM(Table1[[#This Row],[Num. 800-53 (r5)]],Table1[[#This Row],[Num. CIS Controls]])</f>
        <v>0</v>
      </c>
      <c r="X414">
        <f>(Table1[[#This Row],[Total Mitigations]]-parameters!$D$2)/(parameters!$D$3-parameters!$D$2)</f>
        <v>0</v>
      </c>
      <c r="Y414">
        <f>IF(Table1[[#This Row],[Mitigations Utility (unclipped)]]&gt;1,1, IF(Table1[[#This Row],[Mitigations Utility (unclipped)]]&lt;0,0, Table1[[#This Row],[Mitigations Utility (unclipped)]]) )</f>
        <v>0</v>
      </c>
      <c r="Z414">
        <f>SUM(Table1[[#This Row],[Num. CAR]:[Num. Splunk]])</f>
        <v>7</v>
      </c>
      <c r="AA414">
        <f>(Table1[[#This Row],[Total Detections]]-parameters!$D$4)/(parameters!$D$5-parameters!$D$4)</f>
        <v>7.0000000000000007E-2</v>
      </c>
      <c r="AB414">
        <f>IF(Table1[[#This Row],[Detections Utility (unclipped)]]&gt;1,1, IF(Table1[[#This Row],[Detections Utility (unclipped)]]&lt;0,0, Table1[[#This Row],[Detections Utility (unclipped)]]) )</f>
        <v>7.0000000000000007E-2</v>
      </c>
      <c r="AC414" s="29" t="s">
        <v>1589</v>
      </c>
      <c r="AD414" s="25" t="str" cm="1">
        <f t="array" ref="AD414">IF(SUMPRODUCT(--(NOT(ISERR(SEARCH({"Process","Command","Script","WMI","Module","Pipe","Service"},AC414)))))&gt;0,"1","0")</f>
        <v>1</v>
      </c>
      <c r="AE414" s="25">
        <f>IF(AD414="1",'TOP 10 TECHNIQUES'!C$15,0)</f>
        <v>0.19800000000000001</v>
      </c>
      <c r="AF414" s="25" t="str" cm="1">
        <f t="array" ref="AF414">IF(SUMPRODUCT(--(NOT(ISERR(SEARCH({"Network","Firewall"},AC414)))))&gt;0,"1","0")</f>
        <v>0</v>
      </c>
      <c r="AG414" s="25">
        <f>IF(AF414="1",'TOP 10 TECHNIQUES'!C$16,0)</f>
        <v>0</v>
      </c>
      <c r="AH414" s="25" t="str" cm="1">
        <f t="array" ref="AH414">IF(SUMPRODUCT(--(NOT(ISERR(SEARCH({"File","Group","Logon","Schedule","User","Registry","Active","Application"},AC414)))))&gt;0,"1","0")</f>
        <v>1</v>
      </c>
      <c r="AI414" s="25">
        <f>IF(AH414="1",'TOP 10 TECHNIQUES'!C$17,0)</f>
        <v>0.13200000000000001</v>
      </c>
      <c r="AJ414" s="25" t="str" cm="1">
        <f t="array" ref="AJ414">IF(SUMPRODUCT(--(NOT(ISERR(SEARCH({"Cloud","Cluster","Container","Image","Instance","Pod","Snapshot","Volume"},AC414)))))&gt;0,"1","0")</f>
        <v>0</v>
      </c>
      <c r="AK414" s="25">
        <f>IF(AJ414="1",'TOP 10 TECHNIQUES'!C$18,0)</f>
        <v>0</v>
      </c>
      <c r="AL414" s="25" t="str" cm="1">
        <f t="array" ref="AL414">IF(SUMPRODUCT(--(NOT(ISERR(SEARCH({"Drive","Firmware","Host","Kernel"},AC414)))))&gt;0,"1","0")</f>
        <v>0</v>
      </c>
      <c r="AM414" s="25">
        <f>IF(AL414="1",'TOP 10 TECHNIQUES'!C$19,0)</f>
        <v>0</v>
      </c>
      <c r="AN414" s="60">
        <v>1</v>
      </c>
      <c r="AO414" s="51">
        <v>1</v>
      </c>
      <c r="AP414" s="25">
        <f>parameters!$J$21*Table1[[#This Row],[TAT Utility]]+parameters!$J$22*Table1[[#This Row],[Count Utility]]</f>
        <v>5.1066666666666663E-2</v>
      </c>
      <c r="AQ414" s="25">
        <f>(Table1[[#This Row],[Total Top Att&amp;ck Score ]]-parameters!$D$19)/(parameters!$D$20-parameters!$D$19)</f>
        <v>5.9111111111111114E-2</v>
      </c>
      <c r="AR414" s="25">
        <f>IF(Table1[[#This Row],[TAT Utility (unclipped)]]&gt;1,1, IF(Table1[[#This Row],[TAT Utility (unclipped)]]&lt;0,0, Table1[[#This Row],[TAT Utility (unclipped)]]) )</f>
        <v>5.9111111111111114E-2</v>
      </c>
      <c r="AS414" s="25">
        <f>(Table1[[#This Row],[Ransomware (Total '# of ATT&amp;CK Observations)]]-parameters!$D$21)/(parameters!$D$22-parameters!$D$21)</f>
        <v>4.7619047619047616E-2</v>
      </c>
      <c r="AT414" s="25">
        <f>IF(Table1[[#This Row],[Count Utility (unclipped)]]&gt;1,1, IF(Table1[[#This Row],[Count Utility (unclipped)]]&lt;0,0, Table1[[#This Row],[Count Utility (unclipped)]]) )</f>
        <v>4.7619047619047616E-2</v>
      </c>
      <c r="AU4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5" spans="1:47" x14ac:dyDescent="0.2">
      <c r="A415" s="25">
        <f>parameters!$J$21*Table1[[#This Row],[TAT Utility]]+parameters!$J$22*Table1[[#This Row],[Count Utility]]</f>
        <v>1.3333333333333334E-2</v>
      </c>
      <c r="B415" s="25">
        <f t="shared" si="6"/>
        <v>0.13333333333333333</v>
      </c>
      <c r="C415" s="25" t="s">
        <v>1590</v>
      </c>
      <c r="D415" s="25" t="s">
        <v>1591</v>
      </c>
      <c r="E415" s="25" t="s">
        <v>89</v>
      </c>
      <c r="F415" s="51">
        <v>1</v>
      </c>
      <c r="G415" s="51">
        <v>1</v>
      </c>
      <c r="H415" s="25">
        <f>parameters!$J$10*Table1[[#This Row],[Before Utility]]+parameters!$J$11*Table1[[#This Row],[After Utility]]</f>
        <v>0.1</v>
      </c>
      <c r="I415">
        <f>(Table1[[#This Row],[Num. TID Before]]-parameters!$D$8)/(parameters!$D$9-parameters!$D$8)</f>
        <v>0.1</v>
      </c>
      <c r="J415">
        <f>IF(Table1[[#This Row],[Before Utility (unclipped)]]&gt;1,1, IF(Table1[[#This Row],[Before Utility (unclipped)]]&lt;0,0, Table1[[#This Row],[Before Utility (unclipped)]]))</f>
        <v>0.1</v>
      </c>
      <c r="K415">
        <f>(Table1[[#This Row],[Num. TID After]]-parameters!$D$10)/(parameters!$D$11-parameters!$D$10)</f>
        <v>0.1</v>
      </c>
      <c r="L415">
        <f>IF(Table1[[#This Row],[After Utility (unclipped)]]&gt;1,1, IF(Table1[[#This Row],[After Utility (unclipped)]]&lt;0,0, Table1[[#This Row],[After Utility (unclipped)]]))</f>
        <v>0.1</v>
      </c>
      <c r="M415" s="25">
        <v>0</v>
      </c>
      <c r="N415" s="51">
        <v>0</v>
      </c>
      <c r="O415" s="51">
        <v>7</v>
      </c>
      <c r="P415" s="51">
        <v>0</v>
      </c>
      <c r="Q415" s="51">
        <v>0</v>
      </c>
      <c r="R415" s="51"/>
      <c r="S415" s="51">
        <v>0</v>
      </c>
      <c r="T415" s="51"/>
      <c r="U415" s="51">
        <v>0</v>
      </c>
      <c r="V415" s="25">
        <f>parameters!$J$4*Table1[[#This Row],[Mitigations Utility]] + parameters!$J$5*Table1[[#This Row],[Detections Utility]]</f>
        <v>3.3333333333333333E-2</v>
      </c>
      <c r="W415">
        <f>SUM(Table1[[#This Row],[Num. 800-53 (r5)]],Table1[[#This Row],[Num. CIS Controls]])</f>
        <v>0</v>
      </c>
      <c r="X415">
        <f>(Table1[[#This Row],[Total Mitigations]]-parameters!$D$2)/(parameters!$D$3-parameters!$D$2)</f>
        <v>0</v>
      </c>
      <c r="Y415">
        <f>IF(Table1[[#This Row],[Mitigations Utility (unclipped)]]&gt;1,1, IF(Table1[[#This Row],[Mitigations Utility (unclipped)]]&lt;0,0, Table1[[#This Row],[Mitigations Utility (unclipped)]]) )</f>
        <v>0</v>
      </c>
      <c r="Z415">
        <f>SUM(Table1[[#This Row],[Num. CAR]:[Num. Splunk]])</f>
        <v>7</v>
      </c>
      <c r="AA415">
        <f>(Table1[[#This Row],[Total Detections]]-parameters!$D$4)/(parameters!$D$5-parameters!$D$4)</f>
        <v>7.0000000000000007E-2</v>
      </c>
      <c r="AB415">
        <f>IF(Table1[[#This Row],[Detections Utility (unclipped)]]&gt;1,1, IF(Table1[[#This Row],[Detections Utility (unclipped)]]&lt;0,0, Table1[[#This Row],[Detections Utility (unclipped)]]) )</f>
        <v>7.0000000000000007E-2</v>
      </c>
      <c r="AC415" s="29"/>
      <c r="AD415" s="25" t="str" cm="1">
        <f t="array" ref="AD415">IF(SUMPRODUCT(--(NOT(ISERR(SEARCH({"Process","Command","Script","WMI","Module","Pipe","Service"},AC415)))))&gt;0,"1","0")</f>
        <v>0</v>
      </c>
      <c r="AE415" s="25">
        <f>IF(AD415="1",'TOP 10 TECHNIQUES'!C$15,0)</f>
        <v>0</v>
      </c>
      <c r="AF415" s="25" t="str" cm="1">
        <f t="array" ref="AF415">IF(SUMPRODUCT(--(NOT(ISERR(SEARCH({"Network","Firewall"},AC415)))))&gt;0,"1","0")</f>
        <v>0</v>
      </c>
      <c r="AG415" s="25">
        <f>IF(AF415="1",'TOP 10 TECHNIQUES'!C$16,0)</f>
        <v>0</v>
      </c>
      <c r="AH415" s="25" t="str" cm="1">
        <f t="array" ref="AH415">IF(SUMPRODUCT(--(NOT(ISERR(SEARCH({"File","Group","Logon","Schedule","User","Registry","Active","Application"},AC415)))))&gt;0,"1","0")</f>
        <v>0</v>
      </c>
      <c r="AI415" s="25">
        <f>IF(AH415="1",'TOP 10 TECHNIQUES'!C$17,0)</f>
        <v>0</v>
      </c>
      <c r="AJ415" s="25" t="str" cm="1">
        <f t="array" ref="AJ415">IF(SUMPRODUCT(--(NOT(ISERR(SEARCH({"Cloud","Cluster","Container","Image","Instance","Pod","Snapshot","Volume"},AC415)))))&gt;0,"1","0")</f>
        <v>0</v>
      </c>
      <c r="AK415" s="25">
        <f>IF(AJ415="1",'TOP 10 TECHNIQUES'!C$18,0)</f>
        <v>0</v>
      </c>
      <c r="AL415" s="25" t="str" cm="1">
        <f t="array" ref="AL415">IF(SUMPRODUCT(--(NOT(ISERR(SEARCH({"Drive","Firmware","Host","Kernel"},AC415)))))&gt;0,"1","0")</f>
        <v>0</v>
      </c>
      <c r="AM415" s="25">
        <f>IF(AL415="1",'TOP 10 TECHNIQUES'!C$19,0)</f>
        <v>0</v>
      </c>
      <c r="AN415" s="51"/>
      <c r="AO415" s="51"/>
      <c r="AP415" s="25">
        <f>parameters!$J$21*Table1[[#This Row],[TAT Utility]]+parameters!$J$22*Table1[[#This Row],[Count Utility]]</f>
        <v>1.3333333333333334E-2</v>
      </c>
      <c r="AQ415" s="25">
        <f>(Table1[[#This Row],[Total Top Att&amp;ck Score ]]-parameters!$D$19)/(parameters!$D$20-parameters!$D$19)</f>
        <v>4.4444444444444446E-2</v>
      </c>
      <c r="AR415" s="25">
        <f>IF(Table1[[#This Row],[TAT Utility (unclipped)]]&gt;1,1, IF(Table1[[#This Row],[TAT Utility (unclipped)]]&lt;0,0, Table1[[#This Row],[TAT Utility (unclipped)]]) )</f>
        <v>4.4444444444444446E-2</v>
      </c>
      <c r="AS415" s="25">
        <f>(Table1[[#This Row],[Ransomware (Total '# of ATT&amp;CK Observations)]]-parameters!$D$21)/(parameters!$D$22-parameters!$D$21)</f>
        <v>0</v>
      </c>
      <c r="AT415" s="25">
        <f>IF(Table1[[#This Row],[Count Utility (unclipped)]]&gt;1,1, IF(Table1[[#This Row],[Count Utility (unclipped)]]&lt;0,0, Table1[[#This Row],[Count Utility (unclipped)]]) )</f>
        <v>0</v>
      </c>
      <c r="AU4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6" spans="1:47" x14ac:dyDescent="0.2">
      <c r="A416" s="25">
        <f>parameters!$J$21*Table1[[#This Row],[TAT Utility]]+parameters!$J$22*Table1[[#This Row],[Count Utility]]</f>
        <v>8.3333333333333332E-3</v>
      </c>
      <c r="B416" s="25">
        <f t="shared" si="6"/>
        <v>8.3333333333333343E-2</v>
      </c>
      <c r="C416" s="25" t="s">
        <v>1592</v>
      </c>
      <c r="D416" s="25" t="s">
        <v>1593</v>
      </c>
      <c r="E416" s="25" t="s">
        <v>89</v>
      </c>
      <c r="F416" s="51">
        <v>0</v>
      </c>
      <c r="G416" s="51">
        <v>1</v>
      </c>
      <c r="H416" s="35">
        <f>parameters!$J$10*Table1[[#This Row],[Before Utility]]+parameters!$J$11*Table1[[#This Row],[After Utility]]</f>
        <v>0.05</v>
      </c>
      <c r="I416">
        <f>(Table1[[#This Row],[Num. TID Before]]-parameters!$D$8)/(parameters!$D$9-parameters!$D$8)</f>
        <v>0</v>
      </c>
      <c r="J416">
        <f>IF(Table1[[#This Row],[Before Utility (unclipped)]]&gt;1,1, IF(Table1[[#This Row],[Before Utility (unclipped)]]&lt;0,0, Table1[[#This Row],[Before Utility (unclipped)]]))</f>
        <v>0</v>
      </c>
      <c r="K416">
        <f>(Table1[[#This Row],[Num. TID After]]-parameters!$D$10)/(parameters!$D$11-parameters!$D$10)</f>
        <v>0.1</v>
      </c>
      <c r="L416">
        <f>IF(Table1[[#This Row],[After Utility (unclipped)]]&gt;1,1, IF(Table1[[#This Row],[After Utility (unclipped)]]&lt;0,0, Table1[[#This Row],[After Utility (unclipped)]]))</f>
        <v>0.1</v>
      </c>
      <c r="M416" s="25">
        <v>0</v>
      </c>
      <c r="N416" s="51">
        <v>0</v>
      </c>
      <c r="O416" s="51">
        <v>1</v>
      </c>
      <c r="P416" s="51">
        <v>0</v>
      </c>
      <c r="Q416" s="51">
        <v>2</v>
      </c>
      <c r="R416" s="52" t="s">
        <v>1594</v>
      </c>
      <c r="S416" s="51">
        <v>2</v>
      </c>
      <c r="T416" s="51"/>
      <c r="U416" s="51">
        <v>0</v>
      </c>
      <c r="V416" s="25">
        <f>parameters!$J$4*Table1[[#This Row],[Mitigations Utility]] + parameters!$J$5*Table1[[#This Row],[Detections Utility]]</f>
        <v>3.3333333333333333E-2</v>
      </c>
      <c r="W416">
        <f>SUM(Table1[[#This Row],[Num. 800-53 (r5)]],Table1[[#This Row],[Num. CIS Controls]])</f>
        <v>2</v>
      </c>
      <c r="X416">
        <f>(Table1[[#This Row],[Total Mitigations]]-parameters!$D$2)/(parameters!$D$3-parameters!$D$2)</f>
        <v>3.6363636363636362E-2</v>
      </c>
      <c r="Y416">
        <f>IF(Table1[[#This Row],[Mitigations Utility (unclipped)]]&gt;1,1, IF(Table1[[#This Row],[Mitigations Utility (unclipped)]]&lt;0,0, Table1[[#This Row],[Mitigations Utility (unclipped)]]) )</f>
        <v>3.6363636363636362E-2</v>
      </c>
      <c r="Z416">
        <f>SUM(Table1[[#This Row],[Num. CAR]:[Num. Splunk]])</f>
        <v>3</v>
      </c>
      <c r="AA416">
        <f>(Table1[[#This Row],[Total Detections]]-parameters!$D$4)/(parameters!$D$5-parameters!$D$4)</f>
        <v>0.03</v>
      </c>
      <c r="AB416">
        <f>IF(Table1[[#This Row],[Detections Utility (unclipped)]]&gt;1,1, IF(Table1[[#This Row],[Detections Utility (unclipped)]]&lt;0,0, Table1[[#This Row],[Detections Utility (unclipped)]]) )</f>
        <v>0.03</v>
      </c>
      <c r="AC416" s="29" t="s">
        <v>665</v>
      </c>
      <c r="AD416" s="25" t="str" cm="1">
        <f t="array" ref="AD416">IF(SUMPRODUCT(--(NOT(ISERR(SEARCH({"Process","Command","Script","WMI","Module","Pipe","Service"},AC416)))))&gt;0,"1","0")</f>
        <v>0</v>
      </c>
      <c r="AE416" s="25">
        <f>IF(AD416="1",'TOP 10 TECHNIQUES'!C$15,0)</f>
        <v>0</v>
      </c>
      <c r="AF416" s="25" t="str" cm="1">
        <f t="array" ref="AF416">IF(SUMPRODUCT(--(NOT(ISERR(SEARCH({"Network","Firewall"},AC416)))))&gt;0,"1","0")</f>
        <v>0</v>
      </c>
      <c r="AG416" s="25">
        <f>IF(AF416="1",'TOP 10 TECHNIQUES'!C$16,0)</f>
        <v>0</v>
      </c>
      <c r="AH416" s="25" t="str" cm="1">
        <f t="array" ref="AH416">IF(SUMPRODUCT(--(NOT(ISERR(SEARCH({"File","Group","Logon","Schedule","User","Registry","Active","Application"},AC416)))))&gt;0,"1","0")</f>
        <v>0</v>
      </c>
      <c r="AI416" s="25">
        <f>IF(AH416="1",'TOP 10 TECHNIQUES'!C$17,0)</f>
        <v>0</v>
      </c>
      <c r="AJ416" s="25" t="str" cm="1">
        <f t="array" ref="AJ416">IF(SUMPRODUCT(--(NOT(ISERR(SEARCH({"Cloud","Cluster","Container","Image","Instance","Pod","Snapshot","Volume"},AC416)))))&gt;0,"1","0")</f>
        <v>0</v>
      </c>
      <c r="AK416" s="25">
        <f>IF(AJ416="1",'TOP 10 TECHNIQUES'!C$18,0)</f>
        <v>0</v>
      </c>
      <c r="AL416" s="25" t="str" cm="1">
        <f t="array" ref="AL416">IF(SUMPRODUCT(--(NOT(ISERR(SEARCH({"Drive","Firmware","Host","Kernel"},AC416)))))&gt;0,"1","0")</f>
        <v>0</v>
      </c>
      <c r="AM416" s="25">
        <f>IF(AL416="1",'TOP 10 TECHNIQUES'!C$19,0)</f>
        <v>0</v>
      </c>
      <c r="AN416" s="52">
        <v>0</v>
      </c>
      <c r="AO416" s="51">
        <v>0</v>
      </c>
      <c r="AP416" s="25">
        <f>parameters!$J$21*Table1[[#This Row],[TAT Utility]]+parameters!$J$22*Table1[[#This Row],[Count Utility]]</f>
        <v>8.3333333333333332E-3</v>
      </c>
      <c r="AQ416" s="25">
        <f>(Table1[[#This Row],[Total Top Att&amp;ck Score ]]-parameters!$D$19)/(parameters!$D$20-parameters!$D$19)</f>
        <v>2.777777777777778E-2</v>
      </c>
      <c r="AR416" s="25">
        <f>IF(Table1[[#This Row],[TAT Utility (unclipped)]]&gt;1,1, IF(Table1[[#This Row],[TAT Utility (unclipped)]]&lt;0,0, Table1[[#This Row],[TAT Utility (unclipped)]]) )</f>
        <v>2.777777777777778E-2</v>
      </c>
      <c r="AS416" s="25">
        <f>(Table1[[#This Row],[Ransomware (Total '# of ATT&amp;CK Observations)]]-parameters!$D$21)/(parameters!$D$22-parameters!$D$21)</f>
        <v>0</v>
      </c>
      <c r="AT416" s="25">
        <f>IF(Table1[[#This Row],[Count Utility (unclipped)]]&gt;1,1, IF(Table1[[#This Row],[Count Utility (unclipped)]]&lt;0,0, Table1[[#This Row],[Count Utility (unclipped)]]) )</f>
        <v>0</v>
      </c>
      <c r="AU4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7" spans="1:47" ht="48" x14ac:dyDescent="0.2">
      <c r="A417" s="25">
        <f>parameters!$J$21*Table1[[#This Row],[TAT Utility]]+parameters!$J$22*Table1[[#This Row],[Count Utility]]</f>
        <v>8.8942857142857157E-3</v>
      </c>
      <c r="B417" s="25">
        <f t="shared" si="6"/>
        <v>8.8942857142857157E-2</v>
      </c>
      <c r="C417" s="25" t="s">
        <v>1595</v>
      </c>
      <c r="D417" s="25" t="s">
        <v>1596</v>
      </c>
      <c r="E417" s="25" t="s">
        <v>89</v>
      </c>
      <c r="F417" s="51">
        <v>0</v>
      </c>
      <c r="G417" s="51">
        <v>1</v>
      </c>
      <c r="H417">
        <f>parameters!$J$10*Table1[[#This Row],[Before Utility]]+parameters!$J$11*Table1[[#This Row],[After Utility]]</f>
        <v>0.05</v>
      </c>
      <c r="I417">
        <f>(Table1[[#This Row],[Num. TID Before]]-parameters!$D$8)/(parameters!$D$9-parameters!$D$8)</f>
        <v>0</v>
      </c>
      <c r="J417">
        <f>IF(Table1[[#This Row],[Before Utility (unclipped)]]&gt;1,1, IF(Table1[[#This Row],[Before Utility (unclipped)]]&lt;0,0, Table1[[#This Row],[Before Utility (unclipped)]]))</f>
        <v>0</v>
      </c>
      <c r="K417">
        <f>(Table1[[#This Row],[Num. TID After]]-parameters!$D$10)/(parameters!$D$11-parameters!$D$10)</f>
        <v>0.1</v>
      </c>
      <c r="L417">
        <f>IF(Table1[[#This Row],[After Utility (unclipped)]]&gt;1,1, IF(Table1[[#This Row],[After Utility (unclipped)]]&lt;0,0, Table1[[#This Row],[After Utility (unclipped)]]))</f>
        <v>0.1</v>
      </c>
      <c r="M417" s="25">
        <v>0</v>
      </c>
      <c r="N417" s="51">
        <v>0</v>
      </c>
      <c r="O417" s="51">
        <v>0</v>
      </c>
      <c r="P417" s="51">
        <v>0</v>
      </c>
      <c r="Q417" s="51">
        <v>2</v>
      </c>
      <c r="R417" s="52" t="s">
        <v>1594</v>
      </c>
      <c r="S417" s="51">
        <v>2</v>
      </c>
      <c r="T417" s="51"/>
      <c r="U417" s="51">
        <v>0</v>
      </c>
      <c r="V417" s="25">
        <f>parameters!$J$4*Table1[[#This Row],[Mitigations Utility]] + parameters!$J$5*Table1[[#This Row],[Detections Utility]]</f>
        <v>2.8571428571428574E-2</v>
      </c>
      <c r="W417">
        <f>SUM(Table1[[#This Row],[Num. 800-53 (r5)]],Table1[[#This Row],[Num. CIS Controls]])</f>
        <v>2</v>
      </c>
      <c r="X417">
        <f>(Table1[[#This Row],[Total Mitigations]]-parameters!$D$2)/(parameters!$D$3-parameters!$D$2)</f>
        <v>3.6363636363636362E-2</v>
      </c>
      <c r="Y417">
        <f>IF(Table1[[#This Row],[Mitigations Utility (unclipped)]]&gt;1,1, IF(Table1[[#This Row],[Mitigations Utility (unclipped)]]&lt;0,0, Table1[[#This Row],[Mitigations Utility (unclipped)]]) )</f>
        <v>3.6363636363636362E-2</v>
      </c>
      <c r="Z417">
        <f>SUM(Table1[[#This Row],[Num. CAR]:[Num. Splunk]])</f>
        <v>2</v>
      </c>
      <c r="AA417">
        <f>(Table1[[#This Row],[Total Detections]]-parameters!$D$4)/(parameters!$D$5-parameters!$D$4)</f>
        <v>0.02</v>
      </c>
      <c r="AB417">
        <f>IF(Table1[[#This Row],[Detections Utility (unclipped)]]&gt;1,1, IF(Table1[[#This Row],[Detections Utility (unclipped)]]&lt;0,0, Table1[[#This Row],[Detections Utility (unclipped)]]) )</f>
        <v>0.02</v>
      </c>
      <c r="AC417" s="29" t="s">
        <v>938</v>
      </c>
      <c r="AD417" s="25" t="str" cm="1">
        <f t="array" ref="AD417">IF(SUMPRODUCT(--(NOT(ISERR(SEARCH({"Process","Command","Script","WMI","Module","Pipe","Service"},AC417)))))&gt;0,"1","0")</f>
        <v>0</v>
      </c>
      <c r="AE417" s="25">
        <f>IF(AD417="1",'TOP 10 TECHNIQUES'!C$15,0)</f>
        <v>0</v>
      </c>
      <c r="AF417" s="25" t="str" cm="1">
        <f t="array" ref="AF417">IF(SUMPRODUCT(--(NOT(ISERR(SEARCH({"Network","Firewall"},AC417)))))&gt;0,"1","0")</f>
        <v>1</v>
      </c>
      <c r="AG417" s="25">
        <f>IF(AF417="1",'TOP 10 TECHNIQUES'!C$16,0)</f>
        <v>0</v>
      </c>
      <c r="AH417" s="25" t="str" cm="1">
        <f t="array" ref="AH417">IF(SUMPRODUCT(--(NOT(ISERR(SEARCH({"File","Group","Logon","Schedule","User","Registry","Active","Application"},AC417)))))&gt;0,"1","0")</f>
        <v>1</v>
      </c>
      <c r="AI417" s="25">
        <f>IF(AH417="1",'TOP 10 TECHNIQUES'!C$17,0)</f>
        <v>0.13200000000000001</v>
      </c>
      <c r="AJ417" s="25" t="str" cm="1">
        <f t="array" ref="AJ417">IF(SUMPRODUCT(--(NOT(ISERR(SEARCH({"Cloud","Cluster","Container","Image","Instance","Pod","Snapshot","Volume"},AC417)))))&gt;0,"1","0")</f>
        <v>0</v>
      </c>
      <c r="AK417" s="25">
        <f>IF(AJ417="1",'TOP 10 TECHNIQUES'!C$18,0)</f>
        <v>0</v>
      </c>
      <c r="AL417" s="25" t="str" cm="1">
        <f t="array" ref="AL417">IF(SUMPRODUCT(--(NOT(ISERR(SEARCH({"Drive","Firmware","Host","Kernel"},AC417)))))&gt;0,"1","0")</f>
        <v>0</v>
      </c>
      <c r="AM417" s="25">
        <f>IF(AL417="1",'TOP 10 TECHNIQUES'!C$19,0)</f>
        <v>0</v>
      </c>
      <c r="AN417" s="60">
        <v>0</v>
      </c>
      <c r="AO417" s="51">
        <v>0</v>
      </c>
      <c r="AP417" s="25">
        <f>parameters!$J$21*Table1[[#This Row],[TAT Utility]]+parameters!$J$22*Table1[[#This Row],[Count Utility]]</f>
        <v>8.8942857142857157E-3</v>
      </c>
      <c r="AQ417" s="25">
        <f>(Table1[[#This Row],[Total Top Att&amp;ck Score ]]-parameters!$D$19)/(parameters!$D$20-parameters!$D$19)</f>
        <v>2.9647619047619051E-2</v>
      </c>
      <c r="AR417" s="25">
        <f>IF(Table1[[#This Row],[TAT Utility (unclipped)]]&gt;1,1, IF(Table1[[#This Row],[TAT Utility (unclipped)]]&lt;0,0, Table1[[#This Row],[TAT Utility (unclipped)]]) )</f>
        <v>2.9647619047619051E-2</v>
      </c>
      <c r="AS417" s="25">
        <f>(Table1[[#This Row],[Ransomware (Total '# of ATT&amp;CK Observations)]]-parameters!$D$21)/(parameters!$D$22-parameters!$D$21)</f>
        <v>0</v>
      </c>
      <c r="AT417" s="25">
        <f>IF(Table1[[#This Row],[Count Utility (unclipped)]]&gt;1,1, IF(Table1[[#This Row],[Count Utility (unclipped)]]&lt;0,0, Table1[[#This Row],[Count Utility (unclipped)]]) )</f>
        <v>0</v>
      </c>
      <c r="AU4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8" spans="1:47" ht="48" x14ac:dyDescent="0.2">
      <c r="A418" s="25">
        <f>parameters!$J$21*Table1[[#This Row],[TAT Utility]]+parameters!$J$22*Table1[[#This Row],[Count Utility]]</f>
        <v>5.0433333333333337E-2</v>
      </c>
      <c r="B418" s="25">
        <f t="shared" si="6"/>
        <v>0.17100000000000004</v>
      </c>
      <c r="C418" s="25" t="s">
        <v>1597</v>
      </c>
      <c r="D418" s="25" t="s">
        <v>215</v>
      </c>
      <c r="E418" s="25" t="s">
        <v>1598</v>
      </c>
      <c r="F418" s="51">
        <v>1</v>
      </c>
      <c r="G418" s="51">
        <v>1</v>
      </c>
      <c r="H418" s="25">
        <f>parameters!$J$10*Table1[[#This Row],[Before Utility]]+parameters!$J$11*Table1[[#This Row],[After Utility]]</f>
        <v>0.1</v>
      </c>
      <c r="I418">
        <f>(Table1[[#This Row],[Num. TID Before]]-parameters!$D$8)/(parameters!$D$9-parameters!$D$8)</f>
        <v>0.1</v>
      </c>
      <c r="J418">
        <f>IF(Table1[[#This Row],[Before Utility (unclipped)]]&gt;1,1, IF(Table1[[#This Row],[Before Utility (unclipped)]]&lt;0,0, Table1[[#This Row],[Before Utility (unclipped)]]))</f>
        <v>0.1</v>
      </c>
      <c r="K418">
        <f>(Table1[[#This Row],[Num. TID After]]-parameters!$D$10)/(parameters!$D$11-parameters!$D$10)</f>
        <v>0.1</v>
      </c>
      <c r="L418">
        <f>IF(Table1[[#This Row],[After Utility (unclipped)]]&gt;1,1, IF(Table1[[#This Row],[After Utility (unclipped)]]&lt;0,0, Table1[[#This Row],[After Utility (unclipped)]]))</f>
        <v>0.1</v>
      </c>
      <c r="M418" s="25">
        <v>0</v>
      </c>
      <c r="N418" s="51">
        <v>0</v>
      </c>
      <c r="O418" s="51">
        <v>0</v>
      </c>
      <c r="P418" s="51">
        <v>0</v>
      </c>
      <c r="Q418" s="51">
        <v>0</v>
      </c>
      <c r="R418" s="51"/>
      <c r="S418" s="51">
        <v>0</v>
      </c>
      <c r="T418" s="52" t="s">
        <v>216</v>
      </c>
      <c r="U418" s="51">
        <v>3</v>
      </c>
      <c r="V418" s="25">
        <f>parameters!$J$4*Table1[[#This Row],[Mitigations Utility]] + parameters!$J$5*Table1[[#This Row],[Detections Utility]]</f>
        <v>2.8571428571428571E-2</v>
      </c>
      <c r="W418">
        <f>SUM(Table1[[#This Row],[Num. 800-53 (r5)]],Table1[[#This Row],[Num. CIS Controls]])</f>
        <v>3</v>
      </c>
      <c r="X418">
        <f>(Table1[[#This Row],[Total Mitigations]]-parameters!$D$2)/(parameters!$D$3-parameters!$D$2)</f>
        <v>5.4545454545454543E-2</v>
      </c>
      <c r="Y418">
        <f>IF(Table1[[#This Row],[Mitigations Utility (unclipped)]]&gt;1,1, IF(Table1[[#This Row],[Mitigations Utility (unclipped)]]&lt;0,0, Table1[[#This Row],[Mitigations Utility (unclipped)]]) )</f>
        <v>5.4545454545454543E-2</v>
      </c>
      <c r="Z418">
        <f>SUM(Table1[[#This Row],[Num. CAR]:[Num. Splunk]])</f>
        <v>0</v>
      </c>
      <c r="AA418">
        <f>(Table1[[#This Row],[Total Detections]]-parameters!$D$4)/(parameters!$D$5-parameters!$D$4)</f>
        <v>0</v>
      </c>
      <c r="AB418">
        <f>IF(Table1[[#This Row],[Detections Utility (unclipped)]]&gt;1,1, IF(Table1[[#This Row],[Detections Utility (unclipped)]]&lt;0,0, Table1[[#This Row],[Detections Utility (unclipped)]]) )</f>
        <v>0</v>
      </c>
      <c r="AC418" s="29" t="s">
        <v>1599</v>
      </c>
      <c r="AD418" s="25" t="str" cm="1">
        <f t="array" ref="AD418">IF(SUMPRODUCT(--(NOT(ISERR(SEARCH({"Process","Command","Script","WMI","Module","Pipe","Service"},AC418)))))&gt;0,"1","0")</f>
        <v>1</v>
      </c>
      <c r="AE418" s="25">
        <f>IF(AD418="1",'TOP 10 TECHNIQUES'!C$15,0)</f>
        <v>0.19800000000000001</v>
      </c>
      <c r="AF418" s="25" t="str" cm="1">
        <f t="array" ref="AF418">IF(SUMPRODUCT(--(NOT(ISERR(SEARCH({"Network","Firewall"},AC418)))))&gt;0,"1","0")</f>
        <v>0</v>
      </c>
      <c r="AG418" s="25">
        <f>IF(AF418="1",'TOP 10 TECHNIQUES'!C$16,0)</f>
        <v>0</v>
      </c>
      <c r="AH418" s="25" t="str" cm="1">
        <f t="array" ref="AH418">IF(SUMPRODUCT(--(NOT(ISERR(SEARCH({"File","Group","Logon","Schedule","User","Registry","Active","Application"},AC418)))))&gt;0,"1","0")</f>
        <v>1</v>
      </c>
      <c r="AI418" s="25">
        <f>IF(AH418="1",'TOP 10 TECHNIQUES'!C$17,0)</f>
        <v>0.13200000000000001</v>
      </c>
      <c r="AJ418" s="25" t="str" cm="1">
        <f t="array" ref="AJ418">IF(SUMPRODUCT(--(NOT(ISERR(SEARCH({"Cloud","Cluster","Container","Image","Instance","Pod","Snapshot","Volume"},AC418)))))&gt;0,"1","0")</f>
        <v>0</v>
      </c>
      <c r="AK418" s="25">
        <f>IF(AJ418="1",'TOP 10 TECHNIQUES'!C$18,0)</f>
        <v>0</v>
      </c>
      <c r="AL418" s="25" t="str" cm="1">
        <f t="array" ref="AL418">IF(SUMPRODUCT(--(NOT(ISERR(SEARCH({"Drive","Firmware","Host","Kernel"},AC418)))))&gt;0,"1","0")</f>
        <v>0</v>
      </c>
      <c r="AM418" s="25">
        <f>IF(AL418="1",'TOP 10 TECHNIQUES'!C$19,0)</f>
        <v>0</v>
      </c>
      <c r="AN418" s="52">
        <v>1</v>
      </c>
      <c r="AO418" s="51">
        <v>1</v>
      </c>
      <c r="AP418" s="25">
        <f>parameters!$J$21*Table1[[#This Row],[TAT Utility]]+parameters!$J$22*Table1[[#This Row],[Count Utility]]</f>
        <v>5.0433333333333337E-2</v>
      </c>
      <c r="AQ418" s="25">
        <f>(Table1[[#This Row],[Total Top Att&amp;ck Score ]]-parameters!$D$19)/(parameters!$D$20-parameters!$D$19)</f>
        <v>5.7000000000000016E-2</v>
      </c>
      <c r="AR418" s="25">
        <f>IF(Table1[[#This Row],[TAT Utility (unclipped)]]&gt;1,1, IF(Table1[[#This Row],[TAT Utility (unclipped)]]&lt;0,0, Table1[[#This Row],[TAT Utility (unclipped)]]) )</f>
        <v>5.7000000000000016E-2</v>
      </c>
      <c r="AS418" s="25">
        <f>(Table1[[#This Row],[Ransomware (Total '# of ATT&amp;CK Observations)]]-parameters!$D$21)/(parameters!$D$22-parameters!$D$21)</f>
        <v>4.7619047619047616E-2</v>
      </c>
      <c r="AT418" s="25">
        <f>IF(Table1[[#This Row],[Count Utility (unclipped)]]&gt;1,1, IF(Table1[[#This Row],[Count Utility (unclipped)]]&lt;0,0, Table1[[#This Row],[Count Utility (unclipped)]]) )</f>
        <v>4.7619047619047616E-2</v>
      </c>
      <c r="AU4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9" spans="1:47" ht="64" x14ac:dyDescent="0.2">
      <c r="A419" s="25">
        <f>parameters!$J$21*Table1[[#This Row],[TAT Utility]]+parameters!$J$22*Table1[[#This Row],[Count Utility]]</f>
        <v>5.043333333333333E-2</v>
      </c>
      <c r="B419" s="25">
        <f t="shared" si="6"/>
        <v>0.17099999999999999</v>
      </c>
      <c r="C419" s="25" t="s">
        <v>1600</v>
      </c>
      <c r="D419" s="25" t="s">
        <v>1601</v>
      </c>
      <c r="E419" s="25" t="s">
        <v>89</v>
      </c>
      <c r="F419" s="51">
        <v>1</v>
      </c>
      <c r="G419" s="51">
        <v>1</v>
      </c>
      <c r="H419" s="25">
        <f>parameters!$J$10*Table1[[#This Row],[Before Utility]]+parameters!$J$11*Table1[[#This Row],[After Utility]]</f>
        <v>0.1</v>
      </c>
      <c r="I419">
        <f>(Table1[[#This Row],[Num. TID Before]]-parameters!$D$8)/(parameters!$D$9-parameters!$D$8)</f>
        <v>0.1</v>
      </c>
      <c r="J419">
        <f>IF(Table1[[#This Row],[Before Utility (unclipped)]]&gt;1,1, IF(Table1[[#This Row],[Before Utility (unclipped)]]&lt;0,0, Table1[[#This Row],[Before Utility (unclipped)]]))</f>
        <v>0.1</v>
      </c>
      <c r="K419">
        <f>(Table1[[#This Row],[Num. TID After]]-parameters!$D$10)/(parameters!$D$11-parameters!$D$10)</f>
        <v>0.1</v>
      </c>
      <c r="L419">
        <f>IF(Table1[[#This Row],[After Utility (unclipped)]]&gt;1,1, IF(Table1[[#This Row],[After Utility (unclipped)]]&lt;0,0, Table1[[#This Row],[After Utility (unclipped)]]))</f>
        <v>0.1</v>
      </c>
      <c r="M419" s="25">
        <v>0</v>
      </c>
      <c r="N419" s="51">
        <v>1</v>
      </c>
      <c r="O419" s="51">
        <v>2</v>
      </c>
      <c r="P419" s="51">
        <v>0</v>
      </c>
      <c r="Q419" s="51">
        <v>3</v>
      </c>
      <c r="R419" s="51"/>
      <c r="S419" s="51">
        <v>0</v>
      </c>
      <c r="T419" s="51"/>
      <c r="U419" s="51">
        <v>0</v>
      </c>
      <c r="V419" s="25">
        <f>parameters!$J$4*Table1[[#This Row],[Mitigations Utility]] + parameters!$J$5*Table1[[#This Row],[Detections Utility]]</f>
        <v>2.8571428571428567E-2</v>
      </c>
      <c r="W419">
        <f>SUM(Table1[[#This Row],[Num. 800-53 (r5)]],Table1[[#This Row],[Num. CIS Controls]])</f>
        <v>0</v>
      </c>
      <c r="X419">
        <f>(Table1[[#This Row],[Total Mitigations]]-parameters!$D$2)/(parameters!$D$3-parameters!$D$2)</f>
        <v>0</v>
      </c>
      <c r="Y419">
        <f>IF(Table1[[#This Row],[Mitigations Utility (unclipped)]]&gt;1,1, IF(Table1[[#This Row],[Mitigations Utility (unclipped)]]&lt;0,0, Table1[[#This Row],[Mitigations Utility (unclipped)]]) )</f>
        <v>0</v>
      </c>
      <c r="Z419">
        <f>SUM(Table1[[#This Row],[Num. CAR]:[Num. Splunk]])</f>
        <v>6</v>
      </c>
      <c r="AA419">
        <f>(Table1[[#This Row],[Total Detections]]-parameters!$D$4)/(parameters!$D$5-parameters!$D$4)</f>
        <v>0.06</v>
      </c>
      <c r="AB419">
        <f>IF(Table1[[#This Row],[Detections Utility (unclipped)]]&gt;1,1, IF(Table1[[#This Row],[Detections Utility (unclipped)]]&lt;0,0, Table1[[#This Row],[Detections Utility (unclipped)]]) )</f>
        <v>0.06</v>
      </c>
      <c r="AC419" s="29" t="s">
        <v>107</v>
      </c>
      <c r="AD419" s="25" t="str" cm="1">
        <f t="array" ref="AD419">IF(SUMPRODUCT(--(NOT(ISERR(SEARCH({"Process","Command","Script","WMI","Module","Pipe","Service"},AC419)))))&gt;0,"1","0")</f>
        <v>1</v>
      </c>
      <c r="AE419" s="25">
        <f>IF(AD419="1",'TOP 10 TECHNIQUES'!C$15,0)</f>
        <v>0.19800000000000001</v>
      </c>
      <c r="AF419" s="25" t="str" cm="1">
        <f t="array" ref="AF419">IF(SUMPRODUCT(--(NOT(ISERR(SEARCH({"Network","Firewall"},AC419)))))&gt;0,"1","0")</f>
        <v>1</v>
      </c>
      <c r="AG419" s="25">
        <f>IF(AF419="1",'TOP 10 TECHNIQUES'!C$16,0)</f>
        <v>0</v>
      </c>
      <c r="AH419" s="25" t="str" cm="1">
        <f t="array" ref="AH419">IF(SUMPRODUCT(--(NOT(ISERR(SEARCH({"File","Group","Logon","Schedule","User","Registry","Active","Application"},AC419)))))&gt;0,"1","0")</f>
        <v>1</v>
      </c>
      <c r="AI419" s="25">
        <f>IF(AH419="1",'TOP 10 TECHNIQUES'!C$17,0)</f>
        <v>0.13200000000000001</v>
      </c>
      <c r="AJ419" s="25" t="str" cm="1">
        <f t="array" ref="AJ419">IF(SUMPRODUCT(--(NOT(ISERR(SEARCH({"Cloud","Cluster","Container","Image","Instance","Pod","Snapshot","Volume"},AC419)))))&gt;0,"1","0")</f>
        <v>0</v>
      </c>
      <c r="AK419" s="25">
        <f>IF(AJ419="1",'TOP 10 TECHNIQUES'!C$18,0)</f>
        <v>0</v>
      </c>
      <c r="AL419" s="25" t="str" cm="1">
        <f t="array" ref="AL419">IF(SUMPRODUCT(--(NOT(ISERR(SEARCH({"Drive","Firmware","Host","Kernel"},AC419)))))&gt;0,"1","0")</f>
        <v>0</v>
      </c>
      <c r="AM419" s="25">
        <f>IF(AL419="1",'TOP 10 TECHNIQUES'!C$19,0)</f>
        <v>0</v>
      </c>
      <c r="AN419" s="58">
        <v>1</v>
      </c>
      <c r="AO419" s="51">
        <v>1</v>
      </c>
      <c r="AP419" s="25">
        <f>parameters!$J$21*Table1[[#This Row],[TAT Utility]]+parameters!$J$22*Table1[[#This Row],[Count Utility]]</f>
        <v>5.043333333333333E-2</v>
      </c>
      <c r="AQ419" s="25">
        <f>(Table1[[#This Row],[Total Top Att&amp;ck Score ]]-parameters!$D$19)/(parameters!$D$20-parameters!$D$19)</f>
        <v>5.6999999999999995E-2</v>
      </c>
      <c r="AR419" s="25">
        <f>IF(Table1[[#This Row],[TAT Utility (unclipped)]]&gt;1,1, IF(Table1[[#This Row],[TAT Utility (unclipped)]]&lt;0,0, Table1[[#This Row],[TAT Utility (unclipped)]]) )</f>
        <v>5.6999999999999995E-2</v>
      </c>
      <c r="AS419" s="25">
        <f>(Table1[[#This Row],[Ransomware (Total '# of ATT&amp;CK Observations)]]-parameters!$D$21)/(parameters!$D$22-parameters!$D$21)</f>
        <v>4.7619047619047616E-2</v>
      </c>
      <c r="AT419" s="25">
        <f>IF(Table1[[#This Row],[Count Utility (unclipped)]]&gt;1,1, IF(Table1[[#This Row],[Count Utility (unclipped)]]&lt;0,0, Table1[[#This Row],[Count Utility (unclipped)]]) )</f>
        <v>4.7619047619047616E-2</v>
      </c>
      <c r="AU4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0" spans="1:47" ht="48" x14ac:dyDescent="0.2">
      <c r="A420" s="25">
        <f>parameters!$J$21*Table1[[#This Row],[TAT Utility]]+parameters!$J$22*Table1[[#This Row],[Count Utility]]</f>
        <v>4.7887619047619047E-2</v>
      </c>
      <c r="B420" s="25">
        <f t="shared" si="6"/>
        <v>0.14554285714285714</v>
      </c>
      <c r="C420" s="25" t="s">
        <v>1602</v>
      </c>
      <c r="D420" s="25" t="s">
        <v>1603</v>
      </c>
      <c r="E420" s="25" t="s">
        <v>89</v>
      </c>
      <c r="F420" s="51">
        <v>1</v>
      </c>
      <c r="G420" s="51">
        <v>1</v>
      </c>
      <c r="H420" s="25">
        <f>parameters!$J$10*Table1[[#This Row],[Before Utility]]+parameters!$J$11*Table1[[#This Row],[After Utility]]</f>
        <v>0.1</v>
      </c>
      <c r="I420">
        <f>(Table1[[#This Row],[Num. TID Before]]-parameters!$D$8)/(parameters!$D$9-parameters!$D$8)</f>
        <v>0.1</v>
      </c>
      <c r="J420">
        <f>IF(Table1[[#This Row],[Before Utility (unclipped)]]&gt;1,1, IF(Table1[[#This Row],[Before Utility (unclipped)]]&lt;0,0, Table1[[#This Row],[Before Utility (unclipped)]]))</f>
        <v>0.1</v>
      </c>
      <c r="K420">
        <f>(Table1[[#This Row],[Num. TID After]]-parameters!$D$10)/(parameters!$D$11-parameters!$D$10)</f>
        <v>0.1</v>
      </c>
      <c r="L420">
        <f>IF(Table1[[#This Row],[After Utility (unclipped)]]&gt;1,1, IF(Table1[[#This Row],[After Utility (unclipped)]]&lt;0,0, Table1[[#This Row],[After Utility (unclipped)]]))</f>
        <v>0.1</v>
      </c>
      <c r="M420" s="25">
        <v>0</v>
      </c>
      <c r="N420" s="51">
        <v>0</v>
      </c>
      <c r="O420" s="51">
        <v>5</v>
      </c>
      <c r="P420" s="51">
        <v>0</v>
      </c>
      <c r="Q420" s="51">
        <v>1</v>
      </c>
      <c r="R420" s="51"/>
      <c r="S420" s="51">
        <v>0</v>
      </c>
      <c r="T420" s="51"/>
      <c r="U420" s="51">
        <v>0</v>
      </c>
      <c r="V420" s="25">
        <f>parameters!$J$4*Table1[[#This Row],[Mitigations Utility]] + parameters!$J$5*Table1[[#This Row],[Detections Utility]]</f>
        <v>2.8571428571428567E-2</v>
      </c>
      <c r="W420">
        <f>SUM(Table1[[#This Row],[Num. 800-53 (r5)]],Table1[[#This Row],[Num. CIS Controls]])</f>
        <v>0</v>
      </c>
      <c r="X420">
        <f>(Table1[[#This Row],[Total Mitigations]]-parameters!$D$2)/(parameters!$D$3-parameters!$D$2)</f>
        <v>0</v>
      </c>
      <c r="Y420">
        <f>IF(Table1[[#This Row],[Mitigations Utility (unclipped)]]&gt;1,1, IF(Table1[[#This Row],[Mitigations Utility (unclipped)]]&lt;0,0, Table1[[#This Row],[Mitigations Utility (unclipped)]]) )</f>
        <v>0</v>
      </c>
      <c r="Z420">
        <f>SUM(Table1[[#This Row],[Num. CAR]:[Num. Splunk]])</f>
        <v>6</v>
      </c>
      <c r="AA420">
        <f>(Table1[[#This Row],[Total Detections]]-parameters!$D$4)/(parameters!$D$5-parameters!$D$4)</f>
        <v>0.06</v>
      </c>
      <c r="AB420">
        <f>IF(Table1[[#This Row],[Detections Utility (unclipped)]]&gt;1,1, IF(Table1[[#This Row],[Detections Utility (unclipped)]]&lt;0,0, Table1[[#This Row],[Detections Utility (unclipped)]]) )</f>
        <v>0.06</v>
      </c>
      <c r="AC420" s="29" t="s">
        <v>1604</v>
      </c>
      <c r="AD420" s="25" t="str" cm="1">
        <f t="array" ref="AD420">IF(SUMPRODUCT(--(NOT(ISERR(SEARCH({"Process","Command","Script","WMI","Module","Pipe","Service"},AC420)))))&gt;0,"1","0")</f>
        <v>0</v>
      </c>
      <c r="AE420" s="25">
        <f>IF(AD420="1",'TOP 10 TECHNIQUES'!C$15,0)</f>
        <v>0</v>
      </c>
      <c r="AF420" s="25" t="str" cm="1">
        <f t="array" ref="AF420">IF(SUMPRODUCT(--(NOT(ISERR(SEARCH({"Network","Firewall"},AC420)))))&gt;0,"1","0")</f>
        <v>1</v>
      </c>
      <c r="AG420" s="25">
        <f>IF(AF420="1",'TOP 10 TECHNIQUES'!C$16,0)</f>
        <v>0</v>
      </c>
      <c r="AH420" s="25" t="str" cm="1">
        <f t="array" ref="AH420">IF(SUMPRODUCT(--(NOT(ISERR(SEARCH({"File","Group","Logon","Schedule","User","Registry","Active","Application"},AC420)))))&gt;0,"1","0")</f>
        <v>1</v>
      </c>
      <c r="AI420" s="25">
        <f>IF(AH420="1",'TOP 10 TECHNIQUES'!C$17,0)</f>
        <v>0.13200000000000001</v>
      </c>
      <c r="AJ420" s="25" t="str" cm="1">
        <f t="array" ref="AJ420">IF(SUMPRODUCT(--(NOT(ISERR(SEARCH({"Cloud","Cluster","Container","Image","Instance","Pod","Snapshot","Volume"},AC420)))))&gt;0,"1","0")</f>
        <v>0</v>
      </c>
      <c r="AK420" s="25">
        <f>IF(AJ420="1",'TOP 10 TECHNIQUES'!C$18,0)</f>
        <v>0</v>
      </c>
      <c r="AL420" s="25" t="str" cm="1">
        <f t="array" ref="AL420">IF(SUMPRODUCT(--(NOT(ISERR(SEARCH({"Drive","Firmware","Host","Kernel"},AC420)))))&gt;0,"1","0")</f>
        <v>0</v>
      </c>
      <c r="AM420" s="25">
        <f>IF(AL420="1",'TOP 10 TECHNIQUES'!C$19,0)</f>
        <v>0</v>
      </c>
      <c r="AN420" s="52">
        <v>1</v>
      </c>
      <c r="AO420" s="51">
        <v>1</v>
      </c>
      <c r="AP420" s="25">
        <f>parameters!$J$21*Table1[[#This Row],[TAT Utility]]+parameters!$J$22*Table1[[#This Row],[Count Utility]]</f>
        <v>4.7887619047619047E-2</v>
      </c>
      <c r="AQ420" s="25">
        <f>(Table1[[#This Row],[Total Top Att&amp;ck Score ]]-parameters!$D$19)/(parameters!$D$20-parameters!$D$19)</f>
        <v>4.8514285714285711E-2</v>
      </c>
      <c r="AR420" s="25">
        <f>IF(Table1[[#This Row],[TAT Utility (unclipped)]]&gt;1,1, IF(Table1[[#This Row],[TAT Utility (unclipped)]]&lt;0,0, Table1[[#This Row],[TAT Utility (unclipped)]]) )</f>
        <v>4.8514285714285711E-2</v>
      </c>
      <c r="AS420" s="25">
        <f>(Table1[[#This Row],[Ransomware (Total '# of ATT&amp;CK Observations)]]-parameters!$D$21)/(parameters!$D$22-parameters!$D$21)</f>
        <v>4.7619047619047616E-2</v>
      </c>
      <c r="AT420" s="25">
        <f>IF(Table1[[#This Row],[Count Utility (unclipped)]]&gt;1,1, IF(Table1[[#This Row],[Count Utility (unclipped)]]&lt;0,0, Table1[[#This Row],[Count Utility (unclipped)]]) )</f>
        <v>4.7619047619047616E-2</v>
      </c>
      <c r="AU4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1" spans="1:47" ht="32" x14ac:dyDescent="0.2">
      <c r="A421" s="25">
        <f>parameters!$J$21*Table1[[#This Row],[TAT Utility]]+parameters!$J$22*Table1[[#This Row],[Count Utility]]</f>
        <v>1.540285714285714E-2</v>
      </c>
      <c r="B421" s="25">
        <f t="shared" si="6"/>
        <v>0.1540285714285714</v>
      </c>
      <c r="C421" s="25" t="s">
        <v>1605</v>
      </c>
      <c r="D421" s="25" t="s">
        <v>1606</v>
      </c>
      <c r="E421" s="25" t="s">
        <v>89</v>
      </c>
      <c r="F421" s="51">
        <v>1</v>
      </c>
      <c r="G421" s="51">
        <v>1</v>
      </c>
      <c r="H421" s="25">
        <f>parameters!$J$10*Table1[[#This Row],[Before Utility]]+parameters!$J$11*Table1[[#This Row],[After Utility]]</f>
        <v>0.1</v>
      </c>
      <c r="I421">
        <f>(Table1[[#This Row],[Num. TID Before]]-parameters!$D$8)/(parameters!$D$9-parameters!$D$8)</f>
        <v>0.1</v>
      </c>
      <c r="J421">
        <f>IF(Table1[[#This Row],[Before Utility (unclipped)]]&gt;1,1, IF(Table1[[#This Row],[Before Utility (unclipped)]]&lt;0,0, Table1[[#This Row],[Before Utility (unclipped)]]))</f>
        <v>0.1</v>
      </c>
      <c r="K421">
        <f>(Table1[[#This Row],[Num. TID After]]-parameters!$D$10)/(parameters!$D$11-parameters!$D$10)</f>
        <v>0.1</v>
      </c>
      <c r="L421">
        <f>IF(Table1[[#This Row],[After Utility (unclipped)]]&gt;1,1, IF(Table1[[#This Row],[After Utility (unclipped)]]&lt;0,0, Table1[[#This Row],[After Utility (unclipped)]]))</f>
        <v>0.1</v>
      </c>
      <c r="M421" s="25">
        <v>0</v>
      </c>
      <c r="N421" s="51">
        <v>0</v>
      </c>
      <c r="O421" s="51">
        <v>0</v>
      </c>
      <c r="P421" s="51">
        <v>1</v>
      </c>
      <c r="Q421" s="51">
        <v>5</v>
      </c>
      <c r="R421" s="51"/>
      <c r="S421" s="51">
        <v>0</v>
      </c>
      <c r="T421" s="51"/>
      <c r="U421" s="51">
        <v>0</v>
      </c>
      <c r="V421" s="25">
        <f>parameters!$J$4*Table1[[#This Row],[Mitigations Utility]] + parameters!$J$5*Table1[[#This Row],[Detections Utility]]</f>
        <v>2.8571428571428567E-2</v>
      </c>
      <c r="W421">
        <f>SUM(Table1[[#This Row],[Num. 800-53 (r5)]],Table1[[#This Row],[Num. CIS Controls]])</f>
        <v>0</v>
      </c>
      <c r="X421">
        <f>(Table1[[#This Row],[Total Mitigations]]-parameters!$D$2)/(parameters!$D$3-parameters!$D$2)</f>
        <v>0</v>
      </c>
      <c r="Y421">
        <f>IF(Table1[[#This Row],[Mitigations Utility (unclipped)]]&gt;1,1, IF(Table1[[#This Row],[Mitigations Utility (unclipped)]]&lt;0,0, Table1[[#This Row],[Mitigations Utility (unclipped)]]) )</f>
        <v>0</v>
      </c>
      <c r="Z421">
        <f>SUM(Table1[[#This Row],[Num. CAR]:[Num. Splunk]])</f>
        <v>6</v>
      </c>
      <c r="AA421">
        <f>(Table1[[#This Row],[Total Detections]]-parameters!$D$4)/(parameters!$D$5-parameters!$D$4)</f>
        <v>0.06</v>
      </c>
      <c r="AB421">
        <f>IF(Table1[[#This Row],[Detections Utility (unclipped)]]&gt;1,1, IF(Table1[[#This Row],[Detections Utility (unclipped)]]&lt;0,0, Table1[[#This Row],[Detections Utility (unclipped)]]) )</f>
        <v>0.06</v>
      </c>
      <c r="AC421" s="29" t="s">
        <v>1607</v>
      </c>
      <c r="AD421" s="25" t="str" cm="1">
        <f t="array" ref="AD421">IF(SUMPRODUCT(--(NOT(ISERR(SEARCH({"Process","Command","Script","WMI","Module","Pipe","Service"},AC421)))))&gt;0,"1","0")</f>
        <v>1</v>
      </c>
      <c r="AE421" s="25">
        <f>IF(AD421="1",'TOP 10 TECHNIQUES'!C$15,0)</f>
        <v>0.19800000000000001</v>
      </c>
      <c r="AF421" s="25" t="str" cm="1">
        <f t="array" ref="AF421">IF(SUMPRODUCT(--(NOT(ISERR(SEARCH({"Network","Firewall"},AC421)))))&gt;0,"1","0")</f>
        <v>0</v>
      </c>
      <c r="AG421" s="25">
        <f>IF(AF421="1",'TOP 10 TECHNIQUES'!C$16,0)</f>
        <v>0</v>
      </c>
      <c r="AH421" s="25" t="str" cm="1">
        <f t="array" ref="AH421">IF(SUMPRODUCT(--(NOT(ISERR(SEARCH({"File","Group","Logon","Schedule","User","Registry","Active","Application"},AC421)))))&gt;0,"1","0")</f>
        <v>0</v>
      </c>
      <c r="AI421" s="25">
        <f>IF(AH421="1",'TOP 10 TECHNIQUES'!C$17,0)</f>
        <v>0</v>
      </c>
      <c r="AJ421" s="25" t="str" cm="1">
        <f t="array" ref="AJ421">IF(SUMPRODUCT(--(NOT(ISERR(SEARCH({"Cloud","Cluster","Container","Image","Instance","Pod","Snapshot","Volume"},AC421)))))&gt;0,"1","0")</f>
        <v>0</v>
      </c>
      <c r="AK421" s="25">
        <f>IF(AJ421="1",'TOP 10 TECHNIQUES'!C$18,0)</f>
        <v>0</v>
      </c>
      <c r="AL421" s="25" t="str" cm="1">
        <f t="array" ref="AL421">IF(SUMPRODUCT(--(NOT(ISERR(SEARCH({"Drive","Firmware","Host","Kernel"},AC421)))))&gt;0,"1","0")</f>
        <v>1</v>
      </c>
      <c r="AM421" s="25">
        <f>IF(AL421="1",'TOP 10 TECHNIQUES'!C$19,0)</f>
        <v>0</v>
      </c>
      <c r="AN421" s="60">
        <v>0</v>
      </c>
      <c r="AO421" s="51">
        <v>0</v>
      </c>
      <c r="AP421" s="25">
        <f>parameters!$J$21*Table1[[#This Row],[TAT Utility]]+parameters!$J$22*Table1[[#This Row],[Count Utility]]</f>
        <v>1.540285714285714E-2</v>
      </c>
      <c r="AQ421" s="25">
        <f>(Table1[[#This Row],[Total Top Att&amp;ck Score ]]-parameters!$D$19)/(parameters!$D$20-parameters!$D$19)</f>
        <v>5.1342857142857135E-2</v>
      </c>
      <c r="AR421" s="25">
        <f>IF(Table1[[#This Row],[TAT Utility (unclipped)]]&gt;1,1, IF(Table1[[#This Row],[TAT Utility (unclipped)]]&lt;0,0, Table1[[#This Row],[TAT Utility (unclipped)]]) )</f>
        <v>5.1342857142857135E-2</v>
      </c>
      <c r="AS421" s="25">
        <f>(Table1[[#This Row],[Ransomware (Total '# of ATT&amp;CK Observations)]]-parameters!$D$21)/(parameters!$D$22-parameters!$D$21)</f>
        <v>0</v>
      </c>
      <c r="AT421" s="25">
        <f>IF(Table1[[#This Row],[Count Utility (unclipped)]]&gt;1,1, IF(Table1[[#This Row],[Count Utility (unclipped)]]&lt;0,0, Table1[[#This Row],[Count Utility (unclipped)]]) )</f>
        <v>0</v>
      </c>
      <c r="AU4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2" spans="1:47" x14ac:dyDescent="0.2">
      <c r="A422" s="25">
        <f>parameters!$J$21*Table1[[#This Row],[TAT Utility]]+parameters!$J$22*Table1[[#This Row],[Count Utility]]</f>
        <v>4.1190476190476194E-2</v>
      </c>
      <c r="B422" s="25">
        <f t="shared" si="6"/>
        <v>7.857142857142857E-2</v>
      </c>
      <c r="C422" s="25" t="s">
        <v>1608</v>
      </c>
      <c r="D422" s="25" t="s">
        <v>1609</v>
      </c>
      <c r="E422" s="25" t="s">
        <v>89</v>
      </c>
      <c r="F422" s="51">
        <v>0</v>
      </c>
      <c r="G422" s="51">
        <v>1</v>
      </c>
      <c r="H422" s="35">
        <f>parameters!$J$10*Table1[[#This Row],[Before Utility]]+parameters!$J$11*Table1[[#This Row],[After Utility]]</f>
        <v>0.05</v>
      </c>
      <c r="I422">
        <f>(Table1[[#This Row],[Num. TID Before]]-parameters!$D$8)/(parameters!$D$9-parameters!$D$8)</f>
        <v>0</v>
      </c>
      <c r="J422">
        <f>IF(Table1[[#This Row],[Before Utility (unclipped)]]&gt;1,1, IF(Table1[[#This Row],[Before Utility (unclipped)]]&lt;0,0, Table1[[#This Row],[Before Utility (unclipped)]]))</f>
        <v>0</v>
      </c>
      <c r="K422">
        <f>(Table1[[#This Row],[Num. TID After]]-parameters!$D$10)/(parameters!$D$11-parameters!$D$10)</f>
        <v>0.1</v>
      </c>
      <c r="L422">
        <f>IF(Table1[[#This Row],[After Utility (unclipped)]]&gt;1,1, IF(Table1[[#This Row],[After Utility (unclipped)]]&lt;0,0, Table1[[#This Row],[After Utility (unclipped)]]))</f>
        <v>0.1</v>
      </c>
      <c r="M422" s="25">
        <v>0</v>
      </c>
      <c r="N422" s="51">
        <v>0</v>
      </c>
      <c r="O422" s="51">
        <v>1</v>
      </c>
      <c r="P422" s="51">
        <v>0</v>
      </c>
      <c r="Q422" s="51">
        <v>5</v>
      </c>
      <c r="R422" s="51"/>
      <c r="S422" s="51">
        <v>0</v>
      </c>
      <c r="T422" s="51"/>
      <c r="U422" s="51">
        <v>0</v>
      </c>
      <c r="V422" s="25">
        <f>parameters!$J$4*Table1[[#This Row],[Mitigations Utility]] + parameters!$J$5*Table1[[#This Row],[Detections Utility]]</f>
        <v>2.8571428571428567E-2</v>
      </c>
      <c r="W422">
        <f>SUM(Table1[[#This Row],[Num. 800-53 (r5)]],Table1[[#This Row],[Num. CIS Controls]])</f>
        <v>0</v>
      </c>
      <c r="X422">
        <f>(Table1[[#This Row],[Total Mitigations]]-parameters!$D$2)/(parameters!$D$3-parameters!$D$2)</f>
        <v>0</v>
      </c>
      <c r="Y422">
        <f>IF(Table1[[#This Row],[Mitigations Utility (unclipped)]]&gt;1,1, IF(Table1[[#This Row],[Mitigations Utility (unclipped)]]&lt;0,0, Table1[[#This Row],[Mitigations Utility (unclipped)]]) )</f>
        <v>0</v>
      </c>
      <c r="Z422">
        <f>SUM(Table1[[#This Row],[Num. CAR]:[Num. Splunk]])</f>
        <v>6</v>
      </c>
      <c r="AA422">
        <f>(Table1[[#This Row],[Total Detections]]-parameters!$D$4)/(parameters!$D$5-parameters!$D$4)</f>
        <v>0.06</v>
      </c>
      <c r="AB422">
        <f>IF(Table1[[#This Row],[Detections Utility (unclipped)]]&gt;1,1, IF(Table1[[#This Row],[Detections Utility (unclipped)]]&lt;0,0, Table1[[#This Row],[Detections Utility (unclipped)]]) )</f>
        <v>0.06</v>
      </c>
      <c r="AC422" s="29"/>
      <c r="AD422" s="25" t="str" cm="1">
        <f t="array" ref="AD422">IF(SUMPRODUCT(--(NOT(ISERR(SEARCH({"Process","Command","Script","WMI","Module","Pipe","Service"},AC422)))))&gt;0,"1","0")</f>
        <v>0</v>
      </c>
      <c r="AE422" s="25">
        <f>IF(AD422="1",'TOP 10 TECHNIQUES'!C$15,0)</f>
        <v>0</v>
      </c>
      <c r="AF422" s="25" t="str" cm="1">
        <f t="array" ref="AF422">IF(SUMPRODUCT(--(NOT(ISERR(SEARCH({"Network","Firewall"},AC422)))))&gt;0,"1","0")</f>
        <v>0</v>
      </c>
      <c r="AG422" s="25">
        <f>IF(AF422="1",'TOP 10 TECHNIQUES'!C$16,0)</f>
        <v>0</v>
      </c>
      <c r="AH422" s="25" t="str" cm="1">
        <f t="array" ref="AH422">IF(SUMPRODUCT(--(NOT(ISERR(SEARCH({"File","Group","Logon","Schedule","User","Registry","Active","Application"},AC422)))))&gt;0,"1","0")</f>
        <v>0</v>
      </c>
      <c r="AI422" s="25">
        <f>IF(AH422="1",'TOP 10 TECHNIQUES'!C$17,0)</f>
        <v>0</v>
      </c>
      <c r="AJ422" s="25" t="str" cm="1">
        <f t="array" ref="AJ422">IF(SUMPRODUCT(--(NOT(ISERR(SEARCH({"Cloud","Cluster","Container","Image","Instance","Pod","Snapshot","Volume"},AC422)))))&gt;0,"1","0")</f>
        <v>0</v>
      </c>
      <c r="AK422" s="25">
        <f>IF(AJ422="1",'TOP 10 TECHNIQUES'!C$18,0)</f>
        <v>0</v>
      </c>
      <c r="AL422" s="25" t="str" cm="1">
        <f t="array" ref="AL422">IF(SUMPRODUCT(--(NOT(ISERR(SEARCH({"Drive","Firmware","Host","Kernel"},AC422)))))&gt;0,"1","0")</f>
        <v>0</v>
      </c>
      <c r="AM422" s="25">
        <f>IF(AL422="1",'TOP 10 TECHNIQUES'!C$19,0)</f>
        <v>0</v>
      </c>
      <c r="AN422" s="52">
        <v>1</v>
      </c>
      <c r="AO422" s="51">
        <v>1</v>
      </c>
      <c r="AP422" s="25">
        <f>parameters!$J$21*Table1[[#This Row],[TAT Utility]]+parameters!$J$22*Table1[[#This Row],[Count Utility]]</f>
        <v>4.1190476190476194E-2</v>
      </c>
      <c r="AQ422" s="25">
        <f>(Table1[[#This Row],[Total Top Att&amp;ck Score ]]-parameters!$D$19)/(parameters!$D$20-parameters!$D$19)</f>
        <v>2.6190476190476191E-2</v>
      </c>
      <c r="AR422" s="25">
        <f>IF(Table1[[#This Row],[TAT Utility (unclipped)]]&gt;1,1, IF(Table1[[#This Row],[TAT Utility (unclipped)]]&lt;0,0, Table1[[#This Row],[TAT Utility (unclipped)]]) )</f>
        <v>2.6190476190476191E-2</v>
      </c>
      <c r="AS422" s="25">
        <f>(Table1[[#This Row],[Ransomware (Total '# of ATT&amp;CK Observations)]]-parameters!$D$21)/(parameters!$D$22-parameters!$D$21)</f>
        <v>4.7619047619047616E-2</v>
      </c>
      <c r="AT422" s="25">
        <f>IF(Table1[[#This Row],[Count Utility (unclipped)]]&gt;1,1, IF(Table1[[#This Row],[Count Utility (unclipped)]]&lt;0,0, Table1[[#This Row],[Count Utility (unclipped)]]) )</f>
        <v>4.7619047619047616E-2</v>
      </c>
      <c r="AU4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3" spans="1:47" ht="48" x14ac:dyDescent="0.2">
      <c r="A423" s="25">
        <f>parameters!$J$21*Table1[[#This Row],[TAT Utility]]+parameters!$J$22*Table1[[#This Row],[Count Utility]]</f>
        <v>8.3552380952380961E-3</v>
      </c>
      <c r="B423" s="25">
        <f t="shared" si="6"/>
        <v>8.3552380952380961E-2</v>
      </c>
      <c r="C423" s="25" t="s">
        <v>1610</v>
      </c>
      <c r="D423" s="25" t="s">
        <v>1596</v>
      </c>
      <c r="E423" s="25" t="s">
        <v>1611</v>
      </c>
      <c r="F423" s="51">
        <v>0</v>
      </c>
      <c r="G423" s="51">
        <v>1</v>
      </c>
      <c r="H423" s="25">
        <f>parameters!$J$10*Table1[[#This Row],[Before Utility]]+parameters!$J$11*Table1[[#This Row],[After Utility]]</f>
        <v>0.05</v>
      </c>
      <c r="I423">
        <f>(Table1[[#This Row],[Num. TID Before]]-parameters!$D$8)/(parameters!$D$9-parameters!$D$8)</f>
        <v>0</v>
      </c>
      <c r="J423">
        <f>IF(Table1[[#This Row],[Before Utility (unclipped)]]&gt;1,1, IF(Table1[[#This Row],[Before Utility (unclipped)]]&lt;0,0, Table1[[#This Row],[Before Utility (unclipped)]]))</f>
        <v>0</v>
      </c>
      <c r="K423">
        <f>(Table1[[#This Row],[Num. TID After]]-parameters!$D$10)/(parameters!$D$11-parameters!$D$10)</f>
        <v>0.1</v>
      </c>
      <c r="L423">
        <f>IF(Table1[[#This Row],[After Utility (unclipped)]]&gt;1,1, IF(Table1[[#This Row],[After Utility (unclipped)]]&lt;0,0, Table1[[#This Row],[After Utility (unclipped)]]))</f>
        <v>0.1</v>
      </c>
      <c r="M423" s="25">
        <v>0</v>
      </c>
      <c r="N423" s="51">
        <v>0</v>
      </c>
      <c r="O423" s="51">
        <v>0</v>
      </c>
      <c r="P423" s="51">
        <v>0</v>
      </c>
      <c r="Q423" s="51">
        <v>1</v>
      </c>
      <c r="R423" s="52" t="s">
        <v>1594</v>
      </c>
      <c r="S423" s="51">
        <v>2</v>
      </c>
      <c r="T423" s="51"/>
      <c r="U423" s="51">
        <v>0</v>
      </c>
      <c r="V423" s="25">
        <f>parameters!$J$4*Table1[[#This Row],[Mitigations Utility]] + parameters!$J$5*Table1[[#This Row],[Detections Utility]]</f>
        <v>2.3809523809523812E-2</v>
      </c>
      <c r="W423">
        <f>SUM(Table1[[#This Row],[Num. 800-53 (r5)]],Table1[[#This Row],[Num. CIS Controls]])</f>
        <v>2</v>
      </c>
      <c r="X423">
        <f>(Table1[[#This Row],[Total Mitigations]]-parameters!$D$2)/(parameters!$D$3-parameters!$D$2)</f>
        <v>3.6363636363636362E-2</v>
      </c>
      <c r="Y423">
        <f>IF(Table1[[#This Row],[Mitigations Utility (unclipped)]]&gt;1,1, IF(Table1[[#This Row],[Mitigations Utility (unclipped)]]&lt;0,0, Table1[[#This Row],[Mitigations Utility (unclipped)]]) )</f>
        <v>3.6363636363636362E-2</v>
      </c>
      <c r="Z423">
        <f>SUM(Table1[[#This Row],[Num. CAR]:[Num. Splunk]])</f>
        <v>1</v>
      </c>
      <c r="AA423">
        <f>(Table1[[#This Row],[Total Detections]]-parameters!$D$4)/(parameters!$D$5-parameters!$D$4)</f>
        <v>0.01</v>
      </c>
      <c r="AB423">
        <f>IF(Table1[[#This Row],[Detections Utility (unclipped)]]&gt;1,1, IF(Table1[[#This Row],[Detections Utility (unclipped)]]&lt;0,0, Table1[[#This Row],[Detections Utility (unclipped)]]) )</f>
        <v>0.01</v>
      </c>
      <c r="AC423" s="29" t="s">
        <v>938</v>
      </c>
      <c r="AD423" s="25" t="str" cm="1">
        <f t="array" ref="AD423">IF(SUMPRODUCT(--(NOT(ISERR(SEARCH({"Process","Command","Script","WMI","Module","Pipe","Service"},AC423)))))&gt;0,"1","0")</f>
        <v>0</v>
      </c>
      <c r="AE423" s="25">
        <f>IF(AD423="1",'TOP 10 TECHNIQUES'!C$15,0)</f>
        <v>0</v>
      </c>
      <c r="AF423" s="25" t="str" cm="1">
        <f t="array" ref="AF423">IF(SUMPRODUCT(--(NOT(ISERR(SEARCH({"Network","Firewall"},AC423)))))&gt;0,"1","0")</f>
        <v>1</v>
      </c>
      <c r="AG423" s="25">
        <f>IF(AF423="1",'TOP 10 TECHNIQUES'!C$16,0)</f>
        <v>0</v>
      </c>
      <c r="AH423" s="25" t="str" cm="1">
        <f t="array" ref="AH423">IF(SUMPRODUCT(--(NOT(ISERR(SEARCH({"File","Group","Logon","Schedule","User","Registry","Active","Application"},AC423)))))&gt;0,"1","0")</f>
        <v>1</v>
      </c>
      <c r="AI423" s="25">
        <f>IF(AH423="1",'TOP 10 TECHNIQUES'!C$17,0)</f>
        <v>0.13200000000000001</v>
      </c>
      <c r="AJ423" s="25" t="str" cm="1">
        <f t="array" ref="AJ423">IF(SUMPRODUCT(--(NOT(ISERR(SEARCH({"Cloud","Cluster","Container","Image","Instance","Pod","Snapshot","Volume"},AC423)))))&gt;0,"1","0")</f>
        <v>0</v>
      </c>
      <c r="AK423" s="25">
        <f>IF(AJ423="1",'TOP 10 TECHNIQUES'!C$18,0)</f>
        <v>0</v>
      </c>
      <c r="AL423" s="25" t="str" cm="1">
        <f t="array" ref="AL423">IF(SUMPRODUCT(--(NOT(ISERR(SEARCH({"Drive","Firmware","Host","Kernel"},AC423)))))&gt;0,"1","0")</f>
        <v>0</v>
      </c>
      <c r="AM423" s="25">
        <f>IF(AL423="1",'TOP 10 TECHNIQUES'!C$19,0)</f>
        <v>0</v>
      </c>
      <c r="AN423" s="60">
        <v>0</v>
      </c>
      <c r="AO423" s="51">
        <v>0</v>
      </c>
      <c r="AP423" s="25">
        <f>parameters!$J$21*Table1[[#This Row],[TAT Utility]]+parameters!$J$22*Table1[[#This Row],[Count Utility]]</f>
        <v>8.3552380952380961E-3</v>
      </c>
      <c r="AQ423" s="25">
        <f>(Table1[[#This Row],[Total Top Att&amp;ck Score ]]-parameters!$D$19)/(parameters!$D$20-parameters!$D$19)</f>
        <v>2.7850793650793654E-2</v>
      </c>
      <c r="AR423" s="25">
        <f>IF(Table1[[#This Row],[TAT Utility (unclipped)]]&gt;1,1, IF(Table1[[#This Row],[TAT Utility (unclipped)]]&lt;0,0, Table1[[#This Row],[TAT Utility (unclipped)]]) )</f>
        <v>2.7850793650793654E-2</v>
      </c>
      <c r="AS423" s="25">
        <f>(Table1[[#This Row],[Ransomware (Total '# of ATT&amp;CK Observations)]]-parameters!$D$21)/(parameters!$D$22-parameters!$D$21)</f>
        <v>0</v>
      </c>
      <c r="AT423" s="25">
        <f>IF(Table1[[#This Row],[Count Utility (unclipped)]]&gt;1,1, IF(Table1[[#This Row],[Count Utility (unclipped)]]&lt;0,0, Table1[[#This Row],[Count Utility (unclipped)]]) )</f>
        <v>0</v>
      </c>
      <c r="AU4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4" spans="1:47" x14ac:dyDescent="0.2">
      <c r="A424" s="25">
        <f>parameters!$J$21*Table1[[#This Row],[TAT Utility]]+parameters!$J$22*Table1[[#This Row],[Count Utility]]</f>
        <v>7.3809523809523804E-3</v>
      </c>
      <c r="B424" s="25">
        <f t="shared" si="6"/>
        <v>7.3809523809523811E-2</v>
      </c>
      <c r="C424" s="25" t="s">
        <v>1612</v>
      </c>
      <c r="D424" s="25" t="s">
        <v>1593</v>
      </c>
      <c r="E424" s="25" t="s">
        <v>1613</v>
      </c>
      <c r="F424" s="51">
        <v>0</v>
      </c>
      <c r="G424" s="51">
        <v>1</v>
      </c>
      <c r="H424" s="25">
        <f>parameters!$J$10*Table1[[#This Row],[Before Utility]]+parameters!$J$11*Table1[[#This Row],[After Utility]]</f>
        <v>0.05</v>
      </c>
      <c r="I424">
        <f>(Table1[[#This Row],[Num. TID Before]]-parameters!$D$8)/(parameters!$D$9-parameters!$D$8)</f>
        <v>0</v>
      </c>
      <c r="J424">
        <f>IF(Table1[[#This Row],[Before Utility (unclipped)]]&gt;1,1, IF(Table1[[#This Row],[Before Utility (unclipped)]]&lt;0,0, Table1[[#This Row],[Before Utility (unclipped)]]))</f>
        <v>0</v>
      </c>
      <c r="K424">
        <f>(Table1[[#This Row],[Num. TID After]]-parameters!$D$10)/(parameters!$D$11-parameters!$D$10)</f>
        <v>0.1</v>
      </c>
      <c r="L424">
        <f>IF(Table1[[#This Row],[After Utility (unclipped)]]&gt;1,1, IF(Table1[[#This Row],[After Utility (unclipped)]]&lt;0,0, Table1[[#This Row],[After Utility (unclipped)]]))</f>
        <v>0.1</v>
      </c>
      <c r="M424" s="25">
        <v>0</v>
      </c>
      <c r="N424" s="51">
        <v>0</v>
      </c>
      <c r="O424" s="51">
        <v>0</v>
      </c>
      <c r="P424" s="51">
        <v>0</v>
      </c>
      <c r="Q424" s="51">
        <v>1</v>
      </c>
      <c r="R424" s="52" t="s">
        <v>1594</v>
      </c>
      <c r="S424" s="51">
        <v>2</v>
      </c>
      <c r="T424" s="51"/>
      <c r="U424" s="51">
        <v>0</v>
      </c>
      <c r="V424" s="25">
        <f>parameters!$J$4*Table1[[#This Row],[Mitigations Utility]] + parameters!$J$5*Table1[[#This Row],[Detections Utility]]</f>
        <v>2.3809523809523812E-2</v>
      </c>
      <c r="W424">
        <f>SUM(Table1[[#This Row],[Num. 800-53 (r5)]],Table1[[#This Row],[Num. CIS Controls]])</f>
        <v>2</v>
      </c>
      <c r="X424">
        <f>(Table1[[#This Row],[Total Mitigations]]-parameters!$D$2)/(parameters!$D$3-parameters!$D$2)</f>
        <v>3.6363636363636362E-2</v>
      </c>
      <c r="Y424">
        <f>IF(Table1[[#This Row],[Mitigations Utility (unclipped)]]&gt;1,1, IF(Table1[[#This Row],[Mitigations Utility (unclipped)]]&lt;0,0, Table1[[#This Row],[Mitigations Utility (unclipped)]]) )</f>
        <v>3.6363636363636362E-2</v>
      </c>
      <c r="Z424">
        <f>SUM(Table1[[#This Row],[Num. CAR]:[Num. Splunk]])</f>
        <v>1</v>
      </c>
      <c r="AA424">
        <f>(Table1[[#This Row],[Total Detections]]-parameters!$D$4)/(parameters!$D$5-parameters!$D$4)</f>
        <v>0.01</v>
      </c>
      <c r="AB424">
        <f>IF(Table1[[#This Row],[Detections Utility (unclipped)]]&gt;1,1, IF(Table1[[#This Row],[Detections Utility (unclipped)]]&lt;0,0, Table1[[#This Row],[Detections Utility (unclipped)]]) )</f>
        <v>0.01</v>
      </c>
      <c r="AC424" s="29" t="s">
        <v>665</v>
      </c>
      <c r="AD424" s="25" t="str" cm="1">
        <f t="array" ref="AD424">IF(SUMPRODUCT(--(NOT(ISERR(SEARCH({"Process","Command","Script","WMI","Module","Pipe","Service"},AC424)))))&gt;0,"1","0")</f>
        <v>0</v>
      </c>
      <c r="AE424" s="25">
        <f>IF(AD424="1",'TOP 10 TECHNIQUES'!C$15,0)</f>
        <v>0</v>
      </c>
      <c r="AF424" s="25" t="str" cm="1">
        <f t="array" ref="AF424">IF(SUMPRODUCT(--(NOT(ISERR(SEARCH({"Network","Firewall"},AC424)))))&gt;0,"1","0")</f>
        <v>0</v>
      </c>
      <c r="AG424" s="25">
        <f>IF(AF424="1",'TOP 10 TECHNIQUES'!C$16,0)</f>
        <v>0</v>
      </c>
      <c r="AH424" s="25" t="str" cm="1">
        <f t="array" ref="AH424">IF(SUMPRODUCT(--(NOT(ISERR(SEARCH({"File","Group","Logon","Schedule","User","Registry","Active","Application"},AC424)))))&gt;0,"1","0")</f>
        <v>0</v>
      </c>
      <c r="AI424" s="25">
        <f>IF(AH424="1",'TOP 10 TECHNIQUES'!C$17,0)</f>
        <v>0</v>
      </c>
      <c r="AJ424" s="25" t="str" cm="1">
        <f t="array" ref="AJ424">IF(SUMPRODUCT(--(NOT(ISERR(SEARCH({"Cloud","Cluster","Container","Image","Instance","Pod","Snapshot","Volume"},AC424)))))&gt;0,"1","0")</f>
        <v>0</v>
      </c>
      <c r="AK424" s="25">
        <f>IF(AJ424="1",'TOP 10 TECHNIQUES'!C$18,0)</f>
        <v>0</v>
      </c>
      <c r="AL424" s="25" t="str" cm="1">
        <f t="array" ref="AL424">IF(SUMPRODUCT(--(NOT(ISERR(SEARCH({"Drive","Firmware","Host","Kernel"},AC424)))))&gt;0,"1","0")</f>
        <v>0</v>
      </c>
      <c r="AM424" s="25">
        <f>IF(AL424="1",'TOP 10 TECHNIQUES'!C$19,0)</f>
        <v>0</v>
      </c>
      <c r="AN424" s="60">
        <v>0</v>
      </c>
      <c r="AO424" s="51">
        <v>0</v>
      </c>
      <c r="AP424" s="25">
        <f>parameters!$J$21*Table1[[#This Row],[TAT Utility]]+parameters!$J$22*Table1[[#This Row],[Count Utility]]</f>
        <v>7.3809523809523804E-3</v>
      </c>
      <c r="AQ424" s="25">
        <f>(Table1[[#This Row],[Total Top Att&amp;ck Score ]]-parameters!$D$19)/(parameters!$D$20-parameters!$D$19)</f>
        <v>2.4603174603174603E-2</v>
      </c>
      <c r="AR424" s="25">
        <f>IF(Table1[[#This Row],[TAT Utility (unclipped)]]&gt;1,1, IF(Table1[[#This Row],[TAT Utility (unclipped)]]&lt;0,0, Table1[[#This Row],[TAT Utility (unclipped)]]) )</f>
        <v>2.4603174603174603E-2</v>
      </c>
      <c r="AS424" s="25">
        <f>(Table1[[#This Row],[Ransomware (Total '# of ATT&amp;CK Observations)]]-parameters!$D$21)/(parameters!$D$22-parameters!$D$21)</f>
        <v>0</v>
      </c>
      <c r="AT424" s="25">
        <f>IF(Table1[[#This Row],[Count Utility (unclipped)]]&gt;1,1, IF(Table1[[#This Row],[Count Utility (unclipped)]]&lt;0,0, Table1[[#This Row],[Count Utility (unclipped)]]) )</f>
        <v>0</v>
      </c>
      <c r="AU4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5" spans="1:47" x14ac:dyDescent="0.2">
      <c r="A425" s="25">
        <f>parameters!$J$21*Table1[[#This Row],[TAT Utility]]+parameters!$J$22*Table1[[#This Row],[Count Utility]]</f>
        <v>7.3809523809523804E-3</v>
      </c>
      <c r="B425" s="25">
        <f t="shared" si="6"/>
        <v>7.3809523809523811E-2</v>
      </c>
      <c r="C425" s="25" t="s">
        <v>1614</v>
      </c>
      <c r="D425" s="25" t="s">
        <v>1593</v>
      </c>
      <c r="E425" s="25" t="s">
        <v>1615</v>
      </c>
      <c r="F425" s="51">
        <v>0</v>
      </c>
      <c r="G425" s="51">
        <v>1</v>
      </c>
      <c r="H425" s="25">
        <f>parameters!$J$10*Table1[[#This Row],[Before Utility]]+parameters!$J$11*Table1[[#This Row],[After Utility]]</f>
        <v>0.05</v>
      </c>
      <c r="I425">
        <f>(Table1[[#This Row],[Num. TID Before]]-parameters!$D$8)/(parameters!$D$9-parameters!$D$8)</f>
        <v>0</v>
      </c>
      <c r="J425">
        <f>IF(Table1[[#This Row],[Before Utility (unclipped)]]&gt;1,1, IF(Table1[[#This Row],[Before Utility (unclipped)]]&lt;0,0, Table1[[#This Row],[Before Utility (unclipped)]]))</f>
        <v>0</v>
      </c>
      <c r="K425">
        <f>(Table1[[#This Row],[Num. TID After]]-parameters!$D$10)/(parameters!$D$11-parameters!$D$10)</f>
        <v>0.1</v>
      </c>
      <c r="L425">
        <f>IF(Table1[[#This Row],[After Utility (unclipped)]]&gt;1,1, IF(Table1[[#This Row],[After Utility (unclipped)]]&lt;0,0, Table1[[#This Row],[After Utility (unclipped)]]))</f>
        <v>0.1</v>
      </c>
      <c r="M425" s="25">
        <v>0</v>
      </c>
      <c r="N425" s="51">
        <v>0</v>
      </c>
      <c r="O425" s="51">
        <v>0</v>
      </c>
      <c r="P425" s="51">
        <v>0</v>
      </c>
      <c r="Q425" s="51">
        <v>1</v>
      </c>
      <c r="R425" s="52" t="s">
        <v>1594</v>
      </c>
      <c r="S425" s="51">
        <v>2</v>
      </c>
      <c r="T425" s="51"/>
      <c r="U425" s="51">
        <v>0</v>
      </c>
      <c r="V425" s="25">
        <f>parameters!$J$4*Table1[[#This Row],[Mitigations Utility]] + parameters!$J$5*Table1[[#This Row],[Detections Utility]]</f>
        <v>2.3809523809523812E-2</v>
      </c>
      <c r="W425">
        <f>SUM(Table1[[#This Row],[Num. 800-53 (r5)]],Table1[[#This Row],[Num. CIS Controls]])</f>
        <v>2</v>
      </c>
      <c r="X425">
        <f>(Table1[[#This Row],[Total Mitigations]]-parameters!$D$2)/(parameters!$D$3-parameters!$D$2)</f>
        <v>3.6363636363636362E-2</v>
      </c>
      <c r="Y425">
        <f>IF(Table1[[#This Row],[Mitigations Utility (unclipped)]]&gt;1,1, IF(Table1[[#This Row],[Mitigations Utility (unclipped)]]&lt;0,0, Table1[[#This Row],[Mitigations Utility (unclipped)]]) )</f>
        <v>3.6363636363636362E-2</v>
      </c>
      <c r="Z425">
        <f>SUM(Table1[[#This Row],[Num. CAR]:[Num. Splunk]])</f>
        <v>1</v>
      </c>
      <c r="AA425">
        <f>(Table1[[#This Row],[Total Detections]]-parameters!$D$4)/(parameters!$D$5-parameters!$D$4)</f>
        <v>0.01</v>
      </c>
      <c r="AB425">
        <f>IF(Table1[[#This Row],[Detections Utility (unclipped)]]&gt;1,1, IF(Table1[[#This Row],[Detections Utility (unclipped)]]&lt;0,0, Table1[[#This Row],[Detections Utility (unclipped)]]) )</f>
        <v>0.01</v>
      </c>
      <c r="AC425" s="29"/>
      <c r="AD425" s="25" t="str" cm="1">
        <f t="array" ref="AD425">IF(SUMPRODUCT(--(NOT(ISERR(SEARCH({"Process","Command","Script","WMI","Module","Pipe","Service"},AC425)))))&gt;0,"1","0")</f>
        <v>0</v>
      </c>
      <c r="AE425" s="25">
        <f>IF(AD425="1",'TOP 10 TECHNIQUES'!C$15,0)</f>
        <v>0</v>
      </c>
      <c r="AF425" s="25" t="str" cm="1">
        <f t="array" ref="AF425">IF(SUMPRODUCT(--(NOT(ISERR(SEARCH({"Network","Firewall"},AC425)))))&gt;0,"1","0")</f>
        <v>0</v>
      </c>
      <c r="AG425" s="25">
        <f>IF(AF425="1",'TOP 10 TECHNIQUES'!C$16,0)</f>
        <v>0</v>
      </c>
      <c r="AH425" s="25" t="str" cm="1">
        <f t="array" ref="AH425">IF(SUMPRODUCT(--(NOT(ISERR(SEARCH({"File","Group","Logon","Schedule","User","Registry","Active","Application"},AC425)))))&gt;0,"1","0")</f>
        <v>0</v>
      </c>
      <c r="AI425" s="25">
        <f>IF(AH425="1",'TOP 10 TECHNIQUES'!C$17,0)</f>
        <v>0</v>
      </c>
      <c r="AJ425" s="25" t="str" cm="1">
        <f t="array" ref="AJ425">IF(SUMPRODUCT(--(NOT(ISERR(SEARCH({"Cloud","Cluster","Container","Image","Instance","Pod","Snapshot","Volume"},AC425)))))&gt;0,"1","0")</f>
        <v>0</v>
      </c>
      <c r="AK425" s="25">
        <f>IF(AJ425="1",'TOP 10 TECHNIQUES'!C$18,0)</f>
        <v>0</v>
      </c>
      <c r="AL425" s="25" t="str" cm="1">
        <f t="array" ref="AL425">IF(SUMPRODUCT(--(NOT(ISERR(SEARCH({"Drive","Firmware","Host","Kernel"},AC425)))))&gt;0,"1","0")</f>
        <v>0</v>
      </c>
      <c r="AM425" s="25">
        <f>IF(AL425="1",'TOP 10 TECHNIQUES'!C$19,0)</f>
        <v>0</v>
      </c>
      <c r="AN425" s="60">
        <v>0</v>
      </c>
      <c r="AO425" s="51">
        <v>0</v>
      </c>
      <c r="AP425" s="25">
        <f>parameters!$J$21*Table1[[#This Row],[TAT Utility]]+parameters!$J$22*Table1[[#This Row],[Count Utility]]</f>
        <v>7.3809523809523804E-3</v>
      </c>
      <c r="AQ425" s="25">
        <f>(Table1[[#This Row],[Total Top Att&amp;ck Score ]]-parameters!$D$19)/(parameters!$D$20-parameters!$D$19)</f>
        <v>2.4603174603174603E-2</v>
      </c>
      <c r="AR425" s="25">
        <f>IF(Table1[[#This Row],[TAT Utility (unclipped)]]&gt;1,1, IF(Table1[[#This Row],[TAT Utility (unclipped)]]&lt;0,0, Table1[[#This Row],[TAT Utility (unclipped)]]) )</f>
        <v>2.4603174603174603E-2</v>
      </c>
      <c r="AS425" s="25">
        <f>(Table1[[#This Row],[Ransomware (Total '# of ATT&amp;CK Observations)]]-parameters!$D$21)/(parameters!$D$22-parameters!$D$21)</f>
        <v>0</v>
      </c>
      <c r="AT425" s="25">
        <f>IF(Table1[[#This Row],[Count Utility (unclipped)]]&gt;1,1, IF(Table1[[#This Row],[Count Utility (unclipped)]]&lt;0,0, Table1[[#This Row],[Count Utility (unclipped)]]) )</f>
        <v>0</v>
      </c>
      <c r="AU4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6" spans="1:47" ht="32" x14ac:dyDescent="0.2">
      <c r="A426" s="25">
        <f>parameters!$J$21*Table1[[#This Row],[TAT Utility]]+parameters!$J$22*Table1[[#This Row],[Count Utility]]</f>
        <v>8.3133333333333337E-2</v>
      </c>
      <c r="B426" s="25">
        <f t="shared" si="6"/>
        <v>0.16466666666666668</v>
      </c>
      <c r="C426" s="25" t="s">
        <v>1616</v>
      </c>
      <c r="D426" s="25" t="s">
        <v>148</v>
      </c>
      <c r="E426" s="25" t="s">
        <v>1493</v>
      </c>
      <c r="F426" s="51">
        <v>1</v>
      </c>
      <c r="G426" s="51">
        <v>1</v>
      </c>
      <c r="H426" s="25">
        <f>parameters!$J$10*Table1[[#This Row],[Before Utility]]+parameters!$J$11*Table1[[#This Row],[After Utility]]</f>
        <v>0.1</v>
      </c>
      <c r="I426">
        <f>(Table1[[#This Row],[Num. TID Before]]-parameters!$D$8)/(parameters!$D$9-parameters!$D$8)</f>
        <v>0.1</v>
      </c>
      <c r="J426">
        <f>IF(Table1[[#This Row],[Before Utility (unclipped)]]&gt;1,1, IF(Table1[[#This Row],[Before Utility (unclipped)]]&lt;0,0, Table1[[#This Row],[Before Utility (unclipped)]]))</f>
        <v>0.1</v>
      </c>
      <c r="K426">
        <f>(Table1[[#This Row],[Num. TID After]]-parameters!$D$10)/(parameters!$D$11-parameters!$D$10)</f>
        <v>0.1</v>
      </c>
      <c r="L426">
        <f>IF(Table1[[#This Row],[After Utility (unclipped)]]&gt;1,1, IF(Table1[[#This Row],[After Utility (unclipped)]]&lt;0,0, Table1[[#This Row],[After Utility (unclipped)]]))</f>
        <v>0.1</v>
      </c>
      <c r="M426" s="25">
        <v>0</v>
      </c>
      <c r="N426" s="51">
        <v>0</v>
      </c>
      <c r="O426" s="51">
        <v>5</v>
      </c>
      <c r="P426" s="51">
        <v>0</v>
      </c>
      <c r="Q426" s="51">
        <v>0</v>
      </c>
      <c r="R426" s="51"/>
      <c r="S426" s="51">
        <v>0</v>
      </c>
      <c r="T426" s="51"/>
      <c r="U426" s="51">
        <v>0</v>
      </c>
      <c r="V426" s="25">
        <f>parameters!$J$4*Table1[[#This Row],[Mitigations Utility]] + parameters!$J$5*Table1[[#This Row],[Detections Utility]]</f>
        <v>2.3809523809523808E-2</v>
      </c>
      <c r="W426">
        <f>SUM(Table1[[#This Row],[Num. 800-53 (r5)]],Table1[[#This Row],[Num. CIS Controls]])</f>
        <v>0</v>
      </c>
      <c r="X426">
        <f>(Table1[[#This Row],[Total Mitigations]]-parameters!$D$2)/(parameters!$D$3-parameters!$D$2)</f>
        <v>0</v>
      </c>
      <c r="Y426">
        <f>IF(Table1[[#This Row],[Mitigations Utility (unclipped)]]&gt;1,1, IF(Table1[[#This Row],[Mitigations Utility (unclipped)]]&lt;0,0, Table1[[#This Row],[Mitigations Utility (unclipped)]]) )</f>
        <v>0</v>
      </c>
      <c r="Z426">
        <f>SUM(Table1[[#This Row],[Num. CAR]:[Num. Splunk]])</f>
        <v>5</v>
      </c>
      <c r="AA426">
        <f>(Table1[[#This Row],[Total Detections]]-parameters!$D$4)/(parameters!$D$5-parameters!$D$4)</f>
        <v>0.05</v>
      </c>
      <c r="AB426">
        <f>IF(Table1[[#This Row],[Detections Utility (unclipped)]]&gt;1,1, IF(Table1[[#This Row],[Detections Utility (unclipped)]]&lt;0,0, Table1[[#This Row],[Detections Utility (unclipped)]]) )</f>
        <v>0.05</v>
      </c>
      <c r="AC426" s="29" t="s">
        <v>505</v>
      </c>
      <c r="AD426" s="25" t="str" cm="1">
        <f t="array" ref="AD426">IF(SUMPRODUCT(--(NOT(ISERR(SEARCH({"Process","Command","Script","WMI","Module","Pipe","Service"},AC426)))))&gt;0,"1","0")</f>
        <v>1</v>
      </c>
      <c r="AE426" s="25">
        <f>IF(AD426="1",'TOP 10 TECHNIQUES'!C$15,0)</f>
        <v>0.19800000000000001</v>
      </c>
      <c r="AF426" s="25" t="str" cm="1">
        <f t="array" ref="AF426">IF(SUMPRODUCT(--(NOT(ISERR(SEARCH({"Network","Firewall"},AC426)))))&gt;0,"1","0")</f>
        <v>0</v>
      </c>
      <c r="AG426" s="25">
        <f>IF(AF426="1",'TOP 10 TECHNIQUES'!C$16,0)</f>
        <v>0</v>
      </c>
      <c r="AH426" s="25" t="str" cm="1">
        <f t="array" ref="AH426">IF(SUMPRODUCT(--(NOT(ISERR(SEARCH({"File","Group","Logon","Schedule","User","Registry","Active","Application"},AC426)))))&gt;0,"1","0")</f>
        <v>1</v>
      </c>
      <c r="AI426" s="25">
        <f>IF(AH426="1",'TOP 10 TECHNIQUES'!C$17,0)</f>
        <v>0.13200000000000001</v>
      </c>
      <c r="AJ426" s="25" t="str" cm="1">
        <f t="array" ref="AJ426">IF(SUMPRODUCT(--(NOT(ISERR(SEARCH({"Cloud","Cluster","Container","Image","Instance","Pod","Snapshot","Volume"},AC426)))))&gt;0,"1","0")</f>
        <v>0</v>
      </c>
      <c r="AK426" s="25">
        <f>IF(AJ426="1",'TOP 10 TECHNIQUES'!C$18,0)</f>
        <v>0</v>
      </c>
      <c r="AL426" s="25" t="str" cm="1">
        <f t="array" ref="AL426">IF(SUMPRODUCT(--(NOT(ISERR(SEARCH({"Drive","Firmware","Host","Kernel"},AC426)))))&gt;0,"1","0")</f>
        <v>0</v>
      </c>
      <c r="AM426" s="25">
        <f>IF(AL426="1",'TOP 10 TECHNIQUES'!C$19,0)</f>
        <v>0</v>
      </c>
      <c r="AN426" s="59">
        <v>2</v>
      </c>
      <c r="AO426" s="51">
        <v>1</v>
      </c>
      <c r="AP426" s="25">
        <f>parameters!$J$21*Table1[[#This Row],[TAT Utility]]+parameters!$J$22*Table1[[#This Row],[Count Utility]]</f>
        <v>8.3133333333333337E-2</v>
      </c>
      <c r="AQ426" s="25">
        <f>(Table1[[#This Row],[Total Top Att&amp;ck Score ]]-parameters!$D$19)/(parameters!$D$20-parameters!$D$19)</f>
        <v>5.4888888888888897E-2</v>
      </c>
      <c r="AR426" s="25">
        <f>IF(Table1[[#This Row],[TAT Utility (unclipped)]]&gt;1,1, IF(Table1[[#This Row],[TAT Utility (unclipped)]]&lt;0,0, Table1[[#This Row],[TAT Utility (unclipped)]]) )</f>
        <v>5.4888888888888897E-2</v>
      </c>
      <c r="AS426" s="25">
        <f>(Table1[[#This Row],[Ransomware (Total '# of ATT&amp;CK Observations)]]-parameters!$D$21)/(parameters!$D$22-parameters!$D$21)</f>
        <v>9.5238095238095233E-2</v>
      </c>
      <c r="AT426" s="25">
        <f>IF(Table1[[#This Row],[Count Utility (unclipped)]]&gt;1,1, IF(Table1[[#This Row],[Count Utility (unclipped)]]&lt;0,0, Table1[[#This Row],[Count Utility (unclipped)]]) )</f>
        <v>9.5238095238095233E-2</v>
      </c>
      <c r="AU4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7" spans="1:47" ht="32" x14ac:dyDescent="0.2">
      <c r="A427" s="25">
        <f>parameters!$J$21*Table1[[#This Row],[TAT Utility]]+parameters!$J$22*Table1[[#This Row],[Count Utility]]</f>
        <v>4.9799999999999997E-2</v>
      </c>
      <c r="B427" s="25">
        <f t="shared" si="6"/>
        <v>0.16466666666666668</v>
      </c>
      <c r="C427" s="25" t="s">
        <v>1617</v>
      </c>
      <c r="D427" s="25" t="s">
        <v>208</v>
      </c>
      <c r="E427" s="25" t="s">
        <v>1618</v>
      </c>
      <c r="F427" s="51">
        <v>1</v>
      </c>
      <c r="G427" s="51">
        <v>1</v>
      </c>
      <c r="H427" s="25">
        <f>parameters!$J$10*Table1[[#This Row],[Before Utility]]+parameters!$J$11*Table1[[#This Row],[After Utility]]</f>
        <v>0.1</v>
      </c>
      <c r="I427">
        <f>(Table1[[#This Row],[Num. TID Before]]-parameters!$D$8)/(parameters!$D$9-parameters!$D$8)</f>
        <v>0.1</v>
      </c>
      <c r="J427">
        <f>IF(Table1[[#This Row],[Before Utility (unclipped)]]&gt;1,1, IF(Table1[[#This Row],[Before Utility (unclipped)]]&lt;0,0, Table1[[#This Row],[Before Utility (unclipped)]]))</f>
        <v>0.1</v>
      </c>
      <c r="K427">
        <f>(Table1[[#This Row],[Num. TID After]]-parameters!$D$10)/(parameters!$D$11-parameters!$D$10)</f>
        <v>0.1</v>
      </c>
      <c r="L427">
        <f>IF(Table1[[#This Row],[After Utility (unclipped)]]&gt;1,1, IF(Table1[[#This Row],[After Utility (unclipped)]]&lt;0,0, Table1[[#This Row],[After Utility (unclipped)]]))</f>
        <v>0.1</v>
      </c>
      <c r="M427" s="25">
        <v>0</v>
      </c>
      <c r="N427" s="51">
        <v>1</v>
      </c>
      <c r="O427" s="51">
        <v>2</v>
      </c>
      <c r="P427" s="51">
        <v>1</v>
      </c>
      <c r="Q427" s="51">
        <v>1</v>
      </c>
      <c r="R427" s="51"/>
      <c r="S427" s="51">
        <v>0</v>
      </c>
      <c r="T427" s="51"/>
      <c r="U427" s="51">
        <v>0</v>
      </c>
      <c r="V427" s="25">
        <f>parameters!$J$4*Table1[[#This Row],[Mitigations Utility]] + parameters!$J$5*Table1[[#This Row],[Detections Utility]]</f>
        <v>2.3809523809523808E-2</v>
      </c>
      <c r="W427">
        <f>SUM(Table1[[#This Row],[Num. 800-53 (r5)]],Table1[[#This Row],[Num. CIS Controls]])</f>
        <v>0</v>
      </c>
      <c r="X427">
        <f>(Table1[[#This Row],[Total Mitigations]]-parameters!$D$2)/(parameters!$D$3-parameters!$D$2)</f>
        <v>0</v>
      </c>
      <c r="Y427">
        <f>IF(Table1[[#This Row],[Mitigations Utility (unclipped)]]&gt;1,1, IF(Table1[[#This Row],[Mitigations Utility (unclipped)]]&lt;0,0, Table1[[#This Row],[Mitigations Utility (unclipped)]]) )</f>
        <v>0</v>
      </c>
      <c r="Z427">
        <f>SUM(Table1[[#This Row],[Num. CAR]:[Num. Splunk]])</f>
        <v>5</v>
      </c>
      <c r="AA427">
        <f>(Table1[[#This Row],[Total Detections]]-parameters!$D$4)/(parameters!$D$5-parameters!$D$4)</f>
        <v>0.05</v>
      </c>
      <c r="AB427">
        <f>IF(Table1[[#This Row],[Detections Utility (unclipped)]]&gt;1,1, IF(Table1[[#This Row],[Detections Utility (unclipped)]]&lt;0,0, Table1[[#This Row],[Detections Utility (unclipped)]]) )</f>
        <v>0.05</v>
      </c>
      <c r="AC427" s="29" t="s">
        <v>295</v>
      </c>
      <c r="AD427" s="25" t="str" cm="1">
        <f t="array" ref="AD427">IF(SUMPRODUCT(--(NOT(ISERR(SEARCH({"Process","Command","Script","WMI","Module","Pipe","Service"},AC427)))))&gt;0,"1","0")</f>
        <v>1</v>
      </c>
      <c r="AE427" s="25">
        <f>IF(AD427="1",'TOP 10 TECHNIQUES'!C$15,0)</f>
        <v>0.19800000000000001</v>
      </c>
      <c r="AF427" s="25" t="str" cm="1">
        <f t="array" ref="AF427">IF(SUMPRODUCT(--(NOT(ISERR(SEARCH({"Network","Firewall"},AC427)))))&gt;0,"1","0")</f>
        <v>0</v>
      </c>
      <c r="AG427" s="25">
        <f>IF(AF427="1",'TOP 10 TECHNIQUES'!C$16,0)</f>
        <v>0</v>
      </c>
      <c r="AH427" s="25" t="str" cm="1">
        <f t="array" ref="AH427">IF(SUMPRODUCT(--(NOT(ISERR(SEARCH({"File","Group","Logon","Schedule","User","Registry","Active","Application"},AC427)))))&gt;0,"1","0")</f>
        <v>1</v>
      </c>
      <c r="AI427" s="25">
        <f>IF(AH427="1",'TOP 10 TECHNIQUES'!C$17,0)</f>
        <v>0.13200000000000001</v>
      </c>
      <c r="AJ427" s="25" t="str" cm="1">
        <f t="array" ref="AJ427">IF(SUMPRODUCT(--(NOT(ISERR(SEARCH({"Cloud","Cluster","Container","Image","Instance","Pod","Snapshot","Volume"},AC427)))))&gt;0,"1","0")</f>
        <v>0</v>
      </c>
      <c r="AK427" s="25">
        <f>IF(AJ427="1",'TOP 10 TECHNIQUES'!C$18,0)</f>
        <v>0</v>
      </c>
      <c r="AL427" s="25" t="str" cm="1">
        <f t="array" ref="AL427">IF(SUMPRODUCT(--(NOT(ISERR(SEARCH({"Drive","Firmware","Host","Kernel"},AC427)))))&gt;0,"1","0")</f>
        <v>0</v>
      </c>
      <c r="AM427" s="25">
        <f>IF(AL427="1",'TOP 10 TECHNIQUES'!C$19,0)</f>
        <v>0</v>
      </c>
      <c r="AN427" s="60">
        <v>1</v>
      </c>
      <c r="AO427" s="51">
        <v>0</v>
      </c>
      <c r="AP427" s="25">
        <f>parameters!$J$21*Table1[[#This Row],[TAT Utility]]+parameters!$J$22*Table1[[#This Row],[Count Utility]]</f>
        <v>4.9799999999999997E-2</v>
      </c>
      <c r="AQ427" s="25">
        <f>(Table1[[#This Row],[Total Top Att&amp;ck Score ]]-parameters!$D$19)/(parameters!$D$20-parameters!$D$19)</f>
        <v>5.4888888888888897E-2</v>
      </c>
      <c r="AR427" s="25">
        <f>IF(Table1[[#This Row],[TAT Utility (unclipped)]]&gt;1,1, IF(Table1[[#This Row],[TAT Utility (unclipped)]]&lt;0,0, Table1[[#This Row],[TAT Utility (unclipped)]]) )</f>
        <v>5.4888888888888897E-2</v>
      </c>
      <c r="AS427" s="25">
        <f>(Table1[[#This Row],[Ransomware (Total '# of ATT&amp;CK Observations)]]-parameters!$D$21)/(parameters!$D$22-parameters!$D$21)</f>
        <v>4.7619047619047616E-2</v>
      </c>
      <c r="AT427" s="25">
        <f>IF(Table1[[#This Row],[Count Utility (unclipped)]]&gt;1,1, IF(Table1[[#This Row],[Count Utility (unclipped)]]&lt;0,0, Table1[[#This Row],[Count Utility (unclipped)]]) )</f>
        <v>4.7619047619047616E-2</v>
      </c>
      <c r="AU4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8" spans="1:47" x14ac:dyDescent="0.2">
      <c r="A428" s="25">
        <f>parameters!$J$21*Table1[[#This Row],[TAT Utility]]+parameters!$J$22*Table1[[#This Row],[Count Utility]]</f>
        <v>4.8165714285714284E-2</v>
      </c>
      <c r="B428" s="25">
        <f t="shared" si="6"/>
        <v>0.14832380952380952</v>
      </c>
      <c r="C428" s="25" t="s">
        <v>1619</v>
      </c>
      <c r="D428" s="25" t="s">
        <v>1620</v>
      </c>
      <c r="E428" s="25" t="s">
        <v>89</v>
      </c>
      <c r="F428" s="51">
        <v>1</v>
      </c>
      <c r="G428" s="51">
        <v>1</v>
      </c>
      <c r="H428" s="25">
        <f>parameters!$J$10*Table1[[#This Row],[Before Utility]]+parameters!$J$11*Table1[[#This Row],[After Utility]]</f>
        <v>0.1</v>
      </c>
      <c r="I428">
        <f>(Table1[[#This Row],[Num. TID Before]]-parameters!$D$8)/(parameters!$D$9-parameters!$D$8)</f>
        <v>0.1</v>
      </c>
      <c r="J428">
        <f>IF(Table1[[#This Row],[Before Utility (unclipped)]]&gt;1,1, IF(Table1[[#This Row],[Before Utility (unclipped)]]&lt;0,0, Table1[[#This Row],[Before Utility (unclipped)]]))</f>
        <v>0.1</v>
      </c>
      <c r="K428">
        <f>(Table1[[#This Row],[Num. TID After]]-parameters!$D$10)/(parameters!$D$11-parameters!$D$10)</f>
        <v>0.1</v>
      </c>
      <c r="L428">
        <f>IF(Table1[[#This Row],[After Utility (unclipped)]]&gt;1,1, IF(Table1[[#This Row],[After Utility (unclipped)]]&lt;0,0, Table1[[#This Row],[After Utility (unclipped)]]))</f>
        <v>0.1</v>
      </c>
      <c r="M428" s="25">
        <v>0</v>
      </c>
      <c r="N428" s="51">
        <v>2</v>
      </c>
      <c r="O428" s="51">
        <v>1</v>
      </c>
      <c r="P428" s="51">
        <v>0</v>
      </c>
      <c r="Q428" s="51">
        <v>2</v>
      </c>
      <c r="R428" s="51"/>
      <c r="S428" s="51">
        <v>0</v>
      </c>
      <c r="T428" s="51"/>
      <c r="U428" s="51">
        <v>0</v>
      </c>
      <c r="V428" s="25">
        <f>parameters!$J$4*Table1[[#This Row],[Mitigations Utility]] + parameters!$J$5*Table1[[#This Row],[Detections Utility]]</f>
        <v>2.3809523809523808E-2</v>
      </c>
      <c r="W428">
        <f>SUM(Table1[[#This Row],[Num. 800-53 (r5)]],Table1[[#This Row],[Num. CIS Controls]])</f>
        <v>0</v>
      </c>
      <c r="X428">
        <f>(Table1[[#This Row],[Total Mitigations]]-parameters!$D$2)/(parameters!$D$3-parameters!$D$2)</f>
        <v>0</v>
      </c>
      <c r="Y428">
        <f>IF(Table1[[#This Row],[Mitigations Utility (unclipped)]]&gt;1,1, IF(Table1[[#This Row],[Mitigations Utility (unclipped)]]&lt;0,0, Table1[[#This Row],[Mitigations Utility (unclipped)]]) )</f>
        <v>0</v>
      </c>
      <c r="Z428">
        <f>SUM(Table1[[#This Row],[Num. CAR]:[Num. Splunk]])</f>
        <v>5</v>
      </c>
      <c r="AA428">
        <f>(Table1[[#This Row],[Total Detections]]-parameters!$D$4)/(parameters!$D$5-parameters!$D$4)</f>
        <v>0.05</v>
      </c>
      <c r="AB428">
        <f>IF(Table1[[#This Row],[Detections Utility (unclipped)]]&gt;1,1, IF(Table1[[#This Row],[Detections Utility (unclipped)]]&lt;0,0, Table1[[#This Row],[Detections Utility (unclipped)]]) )</f>
        <v>0.05</v>
      </c>
      <c r="AC428" s="29" t="s">
        <v>97</v>
      </c>
      <c r="AD428" s="25" t="str" cm="1">
        <f t="array" ref="AD428">IF(SUMPRODUCT(--(NOT(ISERR(SEARCH({"Process","Command","Script","WMI","Module","Pipe","Service"},AC428)))))&gt;0,"1","0")</f>
        <v>1</v>
      </c>
      <c r="AE428" s="25">
        <f>IF(AD428="1",'TOP 10 TECHNIQUES'!C$15,0)</f>
        <v>0.19800000000000001</v>
      </c>
      <c r="AF428" s="25" t="str" cm="1">
        <f t="array" ref="AF428">IF(SUMPRODUCT(--(NOT(ISERR(SEARCH({"Network","Firewall"},AC428)))))&gt;0,"1","0")</f>
        <v>0</v>
      </c>
      <c r="AG428" s="25">
        <f>IF(AF428="1",'TOP 10 TECHNIQUES'!C$16,0)</f>
        <v>0</v>
      </c>
      <c r="AH428" s="25" t="str" cm="1">
        <f t="array" ref="AH428">IF(SUMPRODUCT(--(NOT(ISERR(SEARCH({"File","Group","Logon","Schedule","User","Registry","Active","Application"},AC428)))))&gt;0,"1","0")</f>
        <v>0</v>
      </c>
      <c r="AI428" s="25">
        <f>IF(AH428="1",'TOP 10 TECHNIQUES'!C$17,0)</f>
        <v>0</v>
      </c>
      <c r="AJ428" s="25" t="str" cm="1">
        <f t="array" ref="AJ428">IF(SUMPRODUCT(--(NOT(ISERR(SEARCH({"Cloud","Cluster","Container","Image","Instance","Pod","Snapshot","Volume"},AC428)))))&gt;0,"1","0")</f>
        <v>0</v>
      </c>
      <c r="AK428" s="25">
        <f>IF(AJ428="1",'TOP 10 TECHNIQUES'!C$18,0)</f>
        <v>0</v>
      </c>
      <c r="AL428" s="25" t="str" cm="1">
        <f t="array" ref="AL428">IF(SUMPRODUCT(--(NOT(ISERR(SEARCH({"Drive","Firmware","Host","Kernel"},AC428)))))&gt;0,"1","0")</f>
        <v>0</v>
      </c>
      <c r="AM428" s="25">
        <f>IF(AL428="1",'TOP 10 TECHNIQUES'!C$19,0)</f>
        <v>0</v>
      </c>
      <c r="AN428" s="62">
        <v>1</v>
      </c>
      <c r="AO428" s="51">
        <v>1</v>
      </c>
      <c r="AP428" s="25">
        <f>parameters!$J$21*Table1[[#This Row],[TAT Utility]]+parameters!$J$22*Table1[[#This Row],[Count Utility]]</f>
        <v>4.8165714285714284E-2</v>
      </c>
      <c r="AQ428" s="25">
        <f>(Table1[[#This Row],[Total Top Att&amp;ck Score ]]-parameters!$D$19)/(parameters!$D$20-parameters!$D$19)</f>
        <v>4.9441269841269841E-2</v>
      </c>
      <c r="AR428" s="25">
        <f>IF(Table1[[#This Row],[TAT Utility (unclipped)]]&gt;1,1, IF(Table1[[#This Row],[TAT Utility (unclipped)]]&lt;0,0, Table1[[#This Row],[TAT Utility (unclipped)]]) )</f>
        <v>4.9441269841269841E-2</v>
      </c>
      <c r="AS428" s="25">
        <f>(Table1[[#This Row],[Ransomware (Total '# of ATT&amp;CK Observations)]]-parameters!$D$21)/(parameters!$D$22-parameters!$D$21)</f>
        <v>4.7619047619047616E-2</v>
      </c>
      <c r="AT428" s="25">
        <f>IF(Table1[[#This Row],[Count Utility (unclipped)]]&gt;1,1, IF(Table1[[#This Row],[Count Utility (unclipped)]]&lt;0,0, Table1[[#This Row],[Count Utility (unclipped)]]) )</f>
        <v>4.7619047619047616E-2</v>
      </c>
      <c r="AU4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9" spans="1:47" x14ac:dyDescent="0.2">
      <c r="A429" s="25">
        <f>parameters!$J$21*Table1[[#This Row],[TAT Utility]]+parameters!$J$22*Table1[[#This Row],[Count Utility]]</f>
        <v>4.5714285714285714E-2</v>
      </c>
      <c r="B429" s="25">
        <f t="shared" si="6"/>
        <v>0.12380952380952381</v>
      </c>
      <c r="C429" s="25" t="s">
        <v>1621</v>
      </c>
      <c r="D429" s="25" t="s">
        <v>148</v>
      </c>
      <c r="E429" s="25" t="s">
        <v>1622</v>
      </c>
      <c r="F429" s="51">
        <v>1</v>
      </c>
      <c r="G429" s="51">
        <v>1</v>
      </c>
      <c r="H429" s="25">
        <f>parameters!$J$10*Table1[[#This Row],[Before Utility]]+parameters!$J$11*Table1[[#This Row],[After Utility]]</f>
        <v>0.1</v>
      </c>
      <c r="I429">
        <f>(Table1[[#This Row],[Num. TID Before]]-parameters!$D$8)/(parameters!$D$9-parameters!$D$8)</f>
        <v>0.1</v>
      </c>
      <c r="J429">
        <f>IF(Table1[[#This Row],[Before Utility (unclipped)]]&gt;1,1, IF(Table1[[#This Row],[Before Utility (unclipped)]]&lt;0,0, Table1[[#This Row],[Before Utility (unclipped)]]))</f>
        <v>0.1</v>
      </c>
      <c r="K429">
        <f>(Table1[[#This Row],[Num. TID After]]-parameters!$D$10)/(parameters!$D$11-parameters!$D$10)</f>
        <v>0.1</v>
      </c>
      <c r="L429">
        <f>IF(Table1[[#This Row],[After Utility (unclipped)]]&gt;1,1, IF(Table1[[#This Row],[After Utility (unclipped)]]&lt;0,0, Table1[[#This Row],[After Utility (unclipped)]]))</f>
        <v>0.1</v>
      </c>
      <c r="M429" s="25">
        <v>0</v>
      </c>
      <c r="N429" s="51">
        <v>0</v>
      </c>
      <c r="O429" s="51">
        <v>4</v>
      </c>
      <c r="P429" s="51">
        <v>1</v>
      </c>
      <c r="Q429" s="51">
        <v>0</v>
      </c>
      <c r="R429" s="51"/>
      <c r="S429" s="51">
        <v>0</v>
      </c>
      <c r="T429" s="51"/>
      <c r="U429" s="51">
        <v>0</v>
      </c>
      <c r="V429" s="25">
        <f>parameters!$J$4*Table1[[#This Row],[Mitigations Utility]] + parameters!$J$5*Table1[[#This Row],[Detections Utility]]</f>
        <v>2.3809523809523808E-2</v>
      </c>
      <c r="W429">
        <f>SUM(Table1[[#This Row],[Num. 800-53 (r5)]],Table1[[#This Row],[Num. CIS Controls]])</f>
        <v>0</v>
      </c>
      <c r="X429">
        <f>(Table1[[#This Row],[Total Mitigations]]-parameters!$D$2)/(parameters!$D$3-parameters!$D$2)</f>
        <v>0</v>
      </c>
      <c r="Y429">
        <f>IF(Table1[[#This Row],[Mitigations Utility (unclipped)]]&gt;1,1, IF(Table1[[#This Row],[Mitigations Utility (unclipped)]]&lt;0,0, Table1[[#This Row],[Mitigations Utility (unclipped)]]) )</f>
        <v>0</v>
      </c>
      <c r="Z429">
        <f>SUM(Table1[[#This Row],[Num. CAR]:[Num. Splunk]])</f>
        <v>5</v>
      </c>
      <c r="AA429">
        <f>(Table1[[#This Row],[Total Detections]]-parameters!$D$4)/(parameters!$D$5-parameters!$D$4)</f>
        <v>0.05</v>
      </c>
      <c r="AB429">
        <f>IF(Table1[[#This Row],[Detections Utility (unclipped)]]&gt;1,1, IF(Table1[[#This Row],[Detections Utility (unclipped)]]&lt;0,0, Table1[[#This Row],[Detections Utility (unclipped)]]) )</f>
        <v>0.05</v>
      </c>
      <c r="AC429" s="29"/>
      <c r="AD429" s="25" t="str" cm="1">
        <f t="array" ref="AD429">IF(SUMPRODUCT(--(NOT(ISERR(SEARCH({"Process","Command","Script","WMI","Module","Pipe","Service"},AC429)))))&gt;0,"1","0")</f>
        <v>0</v>
      </c>
      <c r="AE429" s="25">
        <f>IF(AD429="1",'TOP 10 TECHNIQUES'!C$15,0)</f>
        <v>0</v>
      </c>
      <c r="AF429" s="25" t="str" cm="1">
        <f t="array" ref="AF429">IF(SUMPRODUCT(--(NOT(ISERR(SEARCH({"Network","Firewall"},AC429)))))&gt;0,"1","0")</f>
        <v>0</v>
      </c>
      <c r="AG429" s="25">
        <f>IF(AF429="1",'TOP 10 TECHNIQUES'!C$16,0)</f>
        <v>0</v>
      </c>
      <c r="AH429" s="25" t="str" cm="1">
        <f t="array" ref="AH429">IF(SUMPRODUCT(--(NOT(ISERR(SEARCH({"File","Group","Logon","Schedule","User","Registry","Active","Application"},AC429)))))&gt;0,"1","0")</f>
        <v>0</v>
      </c>
      <c r="AI429" s="25">
        <f>IF(AH429="1",'TOP 10 TECHNIQUES'!C$17,0)</f>
        <v>0</v>
      </c>
      <c r="AJ429" s="25" t="str" cm="1">
        <f t="array" ref="AJ429">IF(SUMPRODUCT(--(NOT(ISERR(SEARCH({"Cloud","Cluster","Container","Image","Instance","Pod","Snapshot","Volume"},AC429)))))&gt;0,"1","0")</f>
        <v>0</v>
      </c>
      <c r="AK429" s="25">
        <f>IF(AJ429="1",'TOP 10 TECHNIQUES'!C$18,0)</f>
        <v>0</v>
      </c>
      <c r="AL429" s="25" t="str" cm="1">
        <f t="array" ref="AL429">IF(SUMPRODUCT(--(NOT(ISERR(SEARCH({"Drive","Firmware","Host","Kernel"},AC429)))))&gt;0,"1","0")</f>
        <v>0</v>
      </c>
      <c r="AM429" s="25">
        <f>IF(AL429="1",'TOP 10 TECHNIQUES'!C$19,0)</f>
        <v>0</v>
      </c>
      <c r="AN429" s="58">
        <v>1</v>
      </c>
      <c r="AO429" s="51">
        <v>1</v>
      </c>
      <c r="AP429" s="25">
        <f>parameters!$J$21*Table1[[#This Row],[TAT Utility]]+parameters!$J$22*Table1[[#This Row],[Count Utility]]</f>
        <v>4.5714285714285714E-2</v>
      </c>
      <c r="AQ429" s="25">
        <f>(Table1[[#This Row],[Total Top Att&amp;ck Score ]]-parameters!$D$19)/(parameters!$D$20-parameters!$D$19)</f>
        <v>4.1269841269841269E-2</v>
      </c>
      <c r="AR429" s="25">
        <f>IF(Table1[[#This Row],[TAT Utility (unclipped)]]&gt;1,1, IF(Table1[[#This Row],[TAT Utility (unclipped)]]&lt;0,0, Table1[[#This Row],[TAT Utility (unclipped)]]) )</f>
        <v>4.1269841269841269E-2</v>
      </c>
      <c r="AS429" s="25">
        <f>(Table1[[#This Row],[Ransomware (Total '# of ATT&amp;CK Observations)]]-parameters!$D$21)/(parameters!$D$22-parameters!$D$21)</f>
        <v>4.7619047619047616E-2</v>
      </c>
      <c r="AT429" s="25">
        <f>IF(Table1[[#This Row],[Count Utility (unclipped)]]&gt;1,1, IF(Table1[[#This Row],[Count Utility (unclipped)]]&lt;0,0, Table1[[#This Row],[Count Utility (unclipped)]]) )</f>
        <v>4.7619047619047616E-2</v>
      </c>
      <c r="AU4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0" spans="1:47" ht="32" x14ac:dyDescent="0.2">
      <c r="A430" s="25">
        <f>parameters!$J$21*Table1[[#This Row],[TAT Utility]]+parameters!$J$22*Table1[[#This Row],[Count Utility]]</f>
        <v>1.6466666666666668E-2</v>
      </c>
      <c r="B430" s="25">
        <f t="shared" si="6"/>
        <v>0.16466666666666668</v>
      </c>
      <c r="C430" s="25" t="s">
        <v>1623</v>
      </c>
      <c r="D430" s="25" t="s">
        <v>175</v>
      </c>
      <c r="E430" s="25" t="s">
        <v>1624</v>
      </c>
      <c r="F430" s="51">
        <v>1</v>
      </c>
      <c r="G430" s="51">
        <v>1</v>
      </c>
      <c r="H430" s="25">
        <f>parameters!$J$10*Table1[[#This Row],[Before Utility]]+parameters!$J$11*Table1[[#This Row],[After Utility]]</f>
        <v>0.1</v>
      </c>
      <c r="I430">
        <f>(Table1[[#This Row],[Num. TID Before]]-parameters!$D$8)/(parameters!$D$9-parameters!$D$8)</f>
        <v>0.1</v>
      </c>
      <c r="J430">
        <f>IF(Table1[[#This Row],[Before Utility (unclipped)]]&gt;1,1, IF(Table1[[#This Row],[Before Utility (unclipped)]]&lt;0,0, Table1[[#This Row],[Before Utility (unclipped)]]))</f>
        <v>0.1</v>
      </c>
      <c r="K430">
        <f>(Table1[[#This Row],[Num. TID After]]-parameters!$D$10)/(parameters!$D$11-parameters!$D$10)</f>
        <v>0.1</v>
      </c>
      <c r="L430">
        <f>IF(Table1[[#This Row],[After Utility (unclipped)]]&gt;1,1, IF(Table1[[#This Row],[After Utility (unclipped)]]&lt;0,0, Table1[[#This Row],[After Utility (unclipped)]]))</f>
        <v>0.1</v>
      </c>
      <c r="M430" s="25">
        <v>0</v>
      </c>
      <c r="N430" s="51">
        <v>0</v>
      </c>
      <c r="O430" s="51">
        <v>4</v>
      </c>
      <c r="P430" s="51">
        <v>1</v>
      </c>
      <c r="Q430" s="51">
        <v>0</v>
      </c>
      <c r="R430" s="51"/>
      <c r="S430" s="51">
        <v>0</v>
      </c>
      <c r="T430" s="51"/>
      <c r="U430" s="51">
        <v>0</v>
      </c>
      <c r="V430" s="25">
        <f>parameters!$J$4*Table1[[#This Row],[Mitigations Utility]] + parameters!$J$5*Table1[[#This Row],[Detections Utility]]</f>
        <v>2.3809523809523808E-2</v>
      </c>
      <c r="W430">
        <f>SUM(Table1[[#This Row],[Num. 800-53 (r5)]],Table1[[#This Row],[Num. CIS Controls]])</f>
        <v>0</v>
      </c>
      <c r="X430">
        <f>(Table1[[#This Row],[Total Mitigations]]-parameters!$D$2)/(parameters!$D$3-parameters!$D$2)</f>
        <v>0</v>
      </c>
      <c r="Y430">
        <f>IF(Table1[[#This Row],[Mitigations Utility (unclipped)]]&gt;1,1, IF(Table1[[#This Row],[Mitigations Utility (unclipped)]]&lt;0,0, Table1[[#This Row],[Mitigations Utility (unclipped)]]) )</f>
        <v>0</v>
      </c>
      <c r="Z430">
        <f>SUM(Table1[[#This Row],[Num. CAR]:[Num. Splunk]])</f>
        <v>5</v>
      </c>
      <c r="AA430">
        <f>(Table1[[#This Row],[Total Detections]]-parameters!$D$4)/(parameters!$D$5-parameters!$D$4)</f>
        <v>0.05</v>
      </c>
      <c r="AB430">
        <f>IF(Table1[[#This Row],[Detections Utility (unclipped)]]&gt;1,1, IF(Table1[[#This Row],[Detections Utility (unclipped)]]&lt;0,0, Table1[[#This Row],[Detections Utility (unclipped)]]) )</f>
        <v>0.05</v>
      </c>
      <c r="AC430" s="29" t="s">
        <v>243</v>
      </c>
      <c r="AD430" s="25" t="str" cm="1">
        <f t="array" ref="AD430">IF(SUMPRODUCT(--(NOT(ISERR(SEARCH({"Process","Command","Script","WMI","Module","Pipe","Service"},AC430)))))&gt;0,"1","0")</f>
        <v>1</v>
      </c>
      <c r="AE430" s="25">
        <f>IF(AD430="1",'TOP 10 TECHNIQUES'!C$15,0)</f>
        <v>0.19800000000000001</v>
      </c>
      <c r="AF430" s="25" t="str" cm="1">
        <f t="array" ref="AF430">IF(SUMPRODUCT(--(NOT(ISERR(SEARCH({"Network","Firewall"},AC430)))))&gt;0,"1","0")</f>
        <v>0</v>
      </c>
      <c r="AG430" s="25">
        <f>IF(AF430="1",'TOP 10 TECHNIQUES'!C$16,0)</f>
        <v>0</v>
      </c>
      <c r="AH430" s="25" t="str" cm="1">
        <f t="array" ref="AH430">IF(SUMPRODUCT(--(NOT(ISERR(SEARCH({"File","Group","Logon","Schedule","User","Registry","Active","Application"},AC430)))))&gt;0,"1","0")</f>
        <v>1</v>
      </c>
      <c r="AI430" s="25">
        <f>IF(AH430="1",'TOP 10 TECHNIQUES'!C$17,0)</f>
        <v>0.13200000000000001</v>
      </c>
      <c r="AJ430" s="25" t="str" cm="1">
        <f t="array" ref="AJ430">IF(SUMPRODUCT(--(NOT(ISERR(SEARCH({"Cloud","Cluster","Container","Image","Instance","Pod","Snapshot","Volume"},AC430)))))&gt;0,"1","0")</f>
        <v>0</v>
      </c>
      <c r="AK430" s="25">
        <f>IF(AJ430="1",'TOP 10 TECHNIQUES'!C$18,0)</f>
        <v>0</v>
      </c>
      <c r="AL430" s="25" t="str" cm="1">
        <f t="array" ref="AL430">IF(SUMPRODUCT(--(NOT(ISERR(SEARCH({"Drive","Firmware","Host","Kernel"},AC430)))))&gt;0,"1","0")</f>
        <v>0</v>
      </c>
      <c r="AM430" s="25">
        <f>IF(AL430="1",'TOP 10 TECHNIQUES'!C$19,0)</f>
        <v>0</v>
      </c>
      <c r="AN430" s="52">
        <v>0</v>
      </c>
      <c r="AO430" s="51">
        <v>0</v>
      </c>
      <c r="AP430" s="25">
        <f>parameters!$J$21*Table1[[#This Row],[TAT Utility]]+parameters!$J$22*Table1[[#This Row],[Count Utility]]</f>
        <v>1.6466666666666668E-2</v>
      </c>
      <c r="AQ430" s="25">
        <f>(Table1[[#This Row],[Total Top Att&amp;ck Score ]]-parameters!$D$19)/(parameters!$D$20-parameters!$D$19)</f>
        <v>5.4888888888888897E-2</v>
      </c>
      <c r="AR430" s="25">
        <f>IF(Table1[[#This Row],[TAT Utility (unclipped)]]&gt;1,1, IF(Table1[[#This Row],[TAT Utility (unclipped)]]&lt;0,0, Table1[[#This Row],[TAT Utility (unclipped)]]) )</f>
        <v>5.4888888888888897E-2</v>
      </c>
      <c r="AS430" s="25">
        <f>(Table1[[#This Row],[Ransomware (Total '# of ATT&amp;CK Observations)]]-parameters!$D$21)/(parameters!$D$22-parameters!$D$21)</f>
        <v>0</v>
      </c>
      <c r="AT430" s="25">
        <f>IF(Table1[[#This Row],[Count Utility (unclipped)]]&gt;1,1, IF(Table1[[#This Row],[Count Utility (unclipped)]]&lt;0,0, Table1[[#This Row],[Count Utility (unclipped)]]) )</f>
        <v>0</v>
      </c>
      <c r="AU4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1" spans="1:47" x14ac:dyDescent="0.2">
      <c r="A431" s="25">
        <f>parameters!$J$21*Table1[[#This Row],[TAT Utility]]+parameters!$J$22*Table1[[#This Row],[Count Utility]]</f>
        <v>7.4047619047619043E-2</v>
      </c>
      <c r="B431" s="25">
        <f t="shared" si="6"/>
        <v>7.3809523809523811E-2</v>
      </c>
      <c r="C431" s="25" t="s">
        <v>1625</v>
      </c>
      <c r="D431" s="25" t="s">
        <v>1626</v>
      </c>
      <c r="E431" s="25" t="s">
        <v>1627</v>
      </c>
      <c r="F431" s="51">
        <v>0</v>
      </c>
      <c r="G431" s="51">
        <v>1</v>
      </c>
      <c r="H431" s="25">
        <f>parameters!$J$10*Table1[[#This Row],[Before Utility]]+parameters!$J$11*Table1[[#This Row],[After Utility]]</f>
        <v>0.05</v>
      </c>
      <c r="I431">
        <f>(Table1[[#This Row],[Num. TID Before]]-parameters!$D$8)/(parameters!$D$9-parameters!$D$8)</f>
        <v>0</v>
      </c>
      <c r="J431">
        <f>IF(Table1[[#This Row],[Before Utility (unclipped)]]&gt;1,1, IF(Table1[[#This Row],[Before Utility (unclipped)]]&lt;0,0, Table1[[#This Row],[Before Utility (unclipped)]]))</f>
        <v>0</v>
      </c>
      <c r="K431">
        <f>(Table1[[#This Row],[Num. TID After]]-parameters!$D$10)/(parameters!$D$11-parameters!$D$10)</f>
        <v>0.1</v>
      </c>
      <c r="L431">
        <f>IF(Table1[[#This Row],[After Utility (unclipped)]]&gt;1,1, IF(Table1[[#This Row],[After Utility (unclipped)]]&lt;0,0, Table1[[#This Row],[After Utility (unclipped)]]))</f>
        <v>0.1</v>
      </c>
      <c r="M431" s="25">
        <v>0</v>
      </c>
      <c r="N431" s="51">
        <v>0</v>
      </c>
      <c r="O431" s="51">
        <v>5</v>
      </c>
      <c r="P431" s="51">
        <v>0</v>
      </c>
      <c r="Q431" s="51">
        <v>0</v>
      </c>
      <c r="R431" s="51"/>
      <c r="S431" s="51">
        <v>0</v>
      </c>
      <c r="T431" s="51"/>
      <c r="U431" s="51">
        <v>0</v>
      </c>
      <c r="V431" s="25">
        <f>parameters!$J$4*Table1[[#This Row],[Mitigations Utility]] + parameters!$J$5*Table1[[#This Row],[Detections Utility]]</f>
        <v>2.3809523809523808E-2</v>
      </c>
      <c r="W431">
        <f>SUM(Table1[[#This Row],[Num. 800-53 (r5)]],Table1[[#This Row],[Num. CIS Controls]])</f>
        <v>0</v>
      </c>
      <c r="X431">
        <f>(Table1[[#This Row],[Total Mitigations]]-parameters!$D$2)/(parameters!$D$3-parameters!$D$2)</f>
        <v>0</v>
      </c>
      <c r="Y431">
        <f>IF(Table1[[#This Row],[Mitigations Utility (unclipped)]]&gt;1,1, IF(Table1[[#This Row],[Mitigations Utility (unclipped)]]&lt;0,0, Table1[[#This Row],[Mitigations Utility (unclipped)]]) )</f>
        <v>0</v>
      </c>
      <c r="Z431">
        <f>SUM(Table1[[#This Row],[Num. CAR]:[Num. Splunk]])</f>
        <v>5</v>
      </c>
      <c r="AA431">
        <f>(Table1[[#This Row],[Total Detections]]-parameters!$D$4)/(parameters!$D$5-parameters!$D$4)</f>
        <v>0.05</v>
      </c>
      <c r="AB431">
        <f>IF(Table1[[#This Row],[Detections Utility (unclipped)]]&gt;1,1, IF(Table1[[#This Row],[Detections Utility (unclipped)]]&lt;0,0, Table1[[#This Row],[Detections Utility (unclipped)]]) )</f>
        <v>0.05</v>
      </c>
      <c r="AC431" s="29"/>
      <c r="AD431" s="25" t="str" cm="1">
        <f t="array" ref="AD431">IF(SUMPRODUCT(--(NOT(ISERR(SEARCH({"Process","Command","Script","WMI","Module","Pipe","Service"},AC431)))))&gt;0,"1","0")</f>
        <v>0</v>
      </c>
      <c r="AE431" s="25">
        <f>IF(AD431="1",'TOP 10 TECHNIQUES'!C$15,0)</f>
        <v>0</v>
      </c>
      <c r="AF431" s="25" t="str" cm="1">
        <f t="array" ref="AF431">IF(SUMPRODUCT(--(NOT(ISERR(SEARCH({"Network","Firewall"},AC431)))))&gt;0,"1","0")</f>
        <v>0</v>
      </c>
      <c r="AG431" s="25">
        <f>IF(AF431="1",'TOP 10 TECHNIQUES'!C$16,0)</f>
        <v>0</v>
      </c>
      <c r="AH431" s="25" t="str" cm="1">
        <f t="array" ref="AH431">IF(SUMPRODUCT(--(NOT(ISERR(SEARCH({"File","Group","Logon","Schedule","User","Registry","Active","Application"},AC431)))))&gt;0,"1","0")</f>
        <v>0</v>
      </c>
      <c r="AI431" s="25">
        <f>IF(AH431="1",'TOP 10 TECHNIQUES'!C$17,0)</f>
        <v>0</v>
      </c>
      <c r="AJ431" s="25" t="str" cm="1">
        <f t="array" ref="AJ431">IF(SUMPRODUCT(--(NOT(ISERR(SEARCH({"Cloud","Cluster","Container","Image","Instance","Pod","Snapshot","Volume"},AC431)))))&gt;0,"1","0")</f>
        <v>0</v>
      </c>
      <c r="AK431" s="25">
        <f>IF(AJ431="1",'TOP 10 TECHNIQUES'!C$18,0)</f>
        <v>0</v>
      </c>
      <c r="AL431" s="25" t="str" cm="1">
        <f t="array" ref="AL431">IF(SUMPRODUCT(--(NOT(ISERR(SEARCH({"Drive","Firmware","Host","Kernel"},AC431)))))&gt;0,"1","0")</f>
        <v>0</v>
      </c>
      <c r="AM431" s="25">
        <f>IF(AL431="1",'TOP 10 TECHNIQUES'!C$19,0)</f>
        <v>0</v>
      </c>
      <c r="AN431" s="60">
        <v>2</v>
      </c>
      <c r="AO431" s="51">
        <v>1</v>
      </c>
      <c r="AP431" s="25">
        <f>parameters!$J$21*Table1[[#This Row],[TAT Utility]]+parameters!$J$22*Table1[[#This Row],[Count Utility]]</f>
        <v>7.4047619047619043E-2</v>
      </c>
      <c r="AQ431" s="25">
        <f>(Table1[[#This Row],[Total Top Att&amp;ck Score ]]-parameters!$D$19)/(parameters!$D$20-parameters!$D$19)</f>
        <v>2.4603174603174603E-2</v>
      </c>
      <c r="AR431" s="25">
        <f>IF(Table1[[#This Row],[TAT Utility (unclipped)]]&gt;1,1, IF(Table1[[#This Row],[TAT Utility (unclipped)]]&lt;0,0, Table1[[#This Row],[TAT Utility (unclipped)]]) )</f>
        <v>2.4603174603174603E-2</v>
      </c>
      <c r="AS431" s="25">
        <f>(Table1[[#This Row],[Ransomware (Total '# of ATT&amp;CK Observations)]]-parameters!$D$21)/(parameters!$D$22-parameters!$D$21)</f>
        <v>9.5238095238095233E-2</v>
      </c>
      <c r="AT431" s="25">
        <f>IF(Table1[[#This Row],[Count Utility (unclipped)]]&gt;1,1, IF(Table1[[#This Row],[Count Utility (unclipped)]]&lt;0,0, Table1[[#This Row],[Count Utility (unclipped)]]) )</f>
        <v>9.5238095238095233E-2</v>
      </c>
      <c r="AU4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2" spans="1:47" ht="32" x14ac:dyDescent="0.2">
      <c r="A432" s="25">
        <f>parameters!$J$21*Table1[[#This Row],[TAT Utility]]+parameters!$J$22*Table1[[#This Row],[Count Utility]]</f>
        <v>1.3476190476190477E-2</v>
      </c>
      <c r="B432" s="25">
        <f t="shared" si="6"/>
        <v>0.13476190476190478</v>
      </c>
      <c r="C432" s="25" t="s">
        <v>1628</v>
      </c>
      <c r="D432" s="25" t="s">
        <v>215</v>
      </c>
      <c r="E432" s="25" t="s">
        <v>1629</v>
      </c>
      <c r="F432" s="51">
        <v>1</v>
      </c>
      <c r="G432" s="51">
        <v>1</v>
      </c>
      <c r="H432" s="25">
        <f>parameters!$J$10*Table1[[#This Row],[Before Utility]]+parameters!$J$11*Table1[[#This Row],[After Utility]]</f>
        <v>0.1</v>
      </c>
      <c r="I432">
        <f>(Table1[[#This Row],[Num. TID Before]]-parameters!$D$8)/(parameters!$D$9-parameters!$D$8)</f>
        <v>0.1</v>
      </c>
      <c r="J432">
        <f>IF(Table1[[#This Row],[Before Utility (unclipped)]]&gt;1,1, IF(Table1[[#This Row],[Before Utility (unclipped)]]&lt;0,0, Table1[[#This Row],[Before Utility (unclipped)]]))</f>
        <v>0.1</v>
      </c>
      <c r="K432">
        <f>(Table1[[#This Row],[Num. TID After]]-parameters!$D$10)/(parameters!$D$11-parameters!$D$10)</f>
        <v>0.1</v>
      </c>
      <c r="L432">
        <f>IF(Table1[[#This Row],[After Utility (unclipped)]]&gt;1,1, IF(Table1[[#This Row],[After Utility (unclipped)]]&lt;0,0, Table1[[#This Row],[After Utility (unclipped)]]))</f>
        <v>0.1</v>
      </c>
      <c r="M432" s="25">
        <v>0</v>
      </c>
      <c r="N432" s="51">
        <v>0</v>
      </c>
      <c r="O432" s="51">
        <v>0</v>
      </c>
      <c r="P432" s="51">
        <v>2</v>
      </c>
      <c r="Q432" s="51">
        <v>0</v>
      </c>
      <c r="R432" s="51">
        <v>14.3</v>
      </c>
      <c r="S432" s="51">
        <v>1</v>
      </c>
      <c r="T432" s="51"/>
      <c r="U432" s="51">
        <v>0</v>
      </c>
      <c r="V432" s="25">
        <f>parameters!$J$4*Table1[[#This Row],[Mitigations Utility]] + parameters!$J$5*Table1[[#This Row],[Detections Utility]]</f>
        <v>1.9047619047619049E-2</v>
      </c>
      <c r="W432">
        <f>SUM(Table1[[#This Row],[Num. 800-53 (r5)]],Table1[[#This Row],[Num. CIS Controls]])</f>
        <v>1</v>
      </c>
      <c r="X432">
        <f>(Table1[[#This Row],[Total Mitigations]]-parameters!$D$2)/(parameters!$D$3-parameters!$D$2)</f>
        <v>1.8181818181818181E-2</v>
      </c>
      <c r="Y432">
        <f>IF(Table1[[#This Row],[Mitigations Utility (unclipped)]]&gt;1,1, IF(Table1[[#This Row],[Mitigations Utility (unclipped)]]&lt;0,0, Table1[[#This Row],[Mitigations Utility (unclipped)]]) )</f>
        <v>1.8181818181818181E-2</v>
      </c>
      <c r="Z432">
        <f>SUM(Table1[[#This Row],[Num. CAR]:[Num. Splunk]])</f>
        <v>2</v>
      </c>
      <c r="AA432">
        <f>(Table1[[#This Row],[Total Detections]]-parameters!$D$4)/(parameters!$D$5-parameters!$D$4)</f>
        <v>0.02</v>
      </c>
      <c r="AB432">
        <f>IF(Table1[[#This Row],[Detections Utility (unclipped)]]&gt;1,1, IF(Table1[[#This Row],[Detections Utility (unclipped)]]&lt;0,0, Table1[[#This Row],[Detections Utility (unclipped)]]) )</f>
        <v>0.02</v>
      </c>
      <c r="AC432" s="29" t="s">
        <v>1630</v>
      </c>
      <c r="AD432" s="25" t="str" cm="1">
        <f t="array" ref="AD432">IF(SUMPRODUCT(--(NOT(ISERR(SEARCH({"Process","Command","Script","WMI","Module","Pipe","Service"},AC432)))))&gt;0,"1","0")</f>
        <v>0</v>
      </c>
      <c r="AE432" s="25">
        <f>IF(AD432="1",'TOP 10 TECHNIQUES'!C$15,0)</f>
        <v>0</v>
      </c>
      <c r="AF432" s="25" t="str" cm="1">
        <f t="array" ref="AF432">IF(SUMPRODUCT(--(NOT(ISERR(SEARCH({"Network","Firewall"},AC432)))))&gt;0,"1","0")</f>
        <v>0</v>
      </c>
      <c r="AG432" s="25">
        <f>IF(AF432="1",'TOP 10 TECHNIQUES'!C$16,0)</f>
        <v>0</v>
      </c>
      <c r="AH432" s="25" t="str" cm="1">
        <f t="array" ref="AH432">IF(SUMPRODUCT(--(NOT(ISERR(SEARCH({"File","Group","Logon","Schedule","User","Registry","Active","Application"},AC432)))))&gt;0,"1","0")</f>
        <v>1</v>
      </c>
      <c r="AI432" s="25">
        <f>IF(AH432="1",'TOP 10 TECHNIQUES'!C$17,0)</f>
        <v>0.13200000000000001</v>
      </c>
      <c r="AJ432" s="25" t="str" cm="1">
        <f t="array" ref="AJ432">IF(SUMPRODUCT(--(NOT(ISERR(SEARCH({"Cloud","Cluster","Container","Image","Instance","Pod","Snapshot","Volume"},AC432)))))&gt;0,"1","0")</f>
        <v>0</v>
      </c>
      <c r="AK432" s="25">
        <f>IF(AJ432="1",'TOP 10 TECHNIQUES'!C$18,0)</f>
        <v>0</v>
      </c>
      <c r="AL432" s="25" t="str" cm="1">
        <f t="array" ref="AL432">IF(SUMPRODUCT(--(NOT(ISERR(SEARCH({"Drive","Firmware","Host","Kernel"},AC432)))))&gt;0,"1","0")</f>
        <v>0</v>
      </c>
      <c r="AM432" s="25">
        <f>IF(AL432="1",'TOP 10 TECHNIQUES'!C$19,0)</f>
        <v>0</v>
      </c>
      <c r="AN432" s="60">
        <v>0</v>
      </c>
      <c r="AO432" s="51">
        <v>0</v>
      </c>
      <c r="AP432" s="25">
        <f>parameters!$J$21*Table1[[#This Row],[TAT Utility]]+parameters!$J$22*Table1[[#This Row],[Count Utility]]</f>
        <v>1.3476190476190477E-2</v>
      </c>
      <c r="AQ432" s="25">
        <f>(Table1[[#This Row],[Total Top Att&amp;ck Score ]]-parameters!$D$19)/(parameters!$D$20-parameters!$D$19)</f>
        <v>4.4920634920634923E-2</v>
      </c>
      <c r="AR432" s="25">
        <f>IF(Table1[[#This Row],[TAT Utility (unclipped)]]&gt;1,1, IF(Table1[[#This Row],[TAT Utility (unclipped)]]&lt;0,0, Table1[[#This Row],[TAT Utility (unclipped)]]) )</f>
        <v>4.4920634920634923E-2</v>
      </c>
      <c r="AS432" s="25">
        <f>(Table1[[#This Row],[Ransomware (Total '# of ATT&amp;CK Observations)]]-parameters!$D$21)/(parameters!$D$22-parameters!$D$21)</f>
        <v>0</v>
      </c>
      <c r="AT432" s="25">
        <f>IF(Table1[[#This Row],[Count Utility (unclipped)]]&gt;1,1, IF(Table1[[#This Row],[Count Utility (unclipped)]]&lt;0,0, Table1[[#This Row],[Count Utility (unclipped)]]) )</f>
        <v>0</v>
      </c>
      <c r="AU4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3" spans="1:47" ht="48" x14ac:dyDescent="0.2">
      <c r="A433" s="25">
        <f>parameters!$J$21*Table1[[#This Row],[TAT Utility]]+parameters!$J$22*Table1[[#This Row],[Count Utility]]</f>
        <v>7.8161904761904783E-3</v>
      </c>
      <c r="B433" s="25">
        <f t="shared" si="6"/>
        <v>7.816190476190478E-2</v>
      </c>
      <c r="C433" s="25" t="s">
        <v>1631</v>
      </c>
      <c r="D433" s="25" t="s">
        <v>1596</v>
      </c>
      <c r="E433" s="25" t="s">
        <v>1632</v>
      </c>
      <c r="F433" s="51">
        <v>0</v>
      </c>
      <c r="G433" s="51">
        <v>1</v>
      </c>
      <c r="H433" s="25">
        <f>parameters!$J$10*Table1[[#This Row],[Before Utility]]+parameters!$J$11*Table1[[#This Row],[After Utility]]</f>
        <v>0.05</v>
      </c>
      <c r="I433">
        <f>(Table1[[#This Row],[Num. TID Before]]-parameters!$D$8)/(parameters!$D$9-parameters!$D$8)</f>
        <v>0</v>
      </c>
      <c r="J433">
        <f>IF(Table1[[#This Row],[Before Utility (unclipped)]]&gt;1,1, IF(Table1[[#This Row],[Before Utility (unclipped)]]&lt;0,0, Table1[[#This Row],[Before Utility (unclipped)]]))</f>
        <v>0</v>
      </c>
      <c r="K433">
        <f>(Table1[[#This Row],[Num. TID After]]-parameters!$D$10)/(parameters!$D$11-parameters!$D$10)</f>
        <v>0.1</v>
      </c>
      <c r="L433">
        <f>IF(Table1[[#This Row],[After Utility (unclipped)]]&gt;1,1, IF(Table1[[#This Row],[After Utility (unclipped)]]&lt;0,0, Table1[[#This Row],[After Utility (unclipped)]]))</f>
        <v>0.1</v>
      </c>
      <c r="M433" s="25">
        <v>0</v>
      </c>
      <c r="N433" s="51">
        <v>0</v>
      </c>
      <c r="O433" s="51">
        <v>0</v>
      </c>
      <c r="P433" s="51">
        <v>0</v>
      </c>
      <c r="Q433" s="51">
        <v>0</v>
      </c>
      <c r="R433" s="52" t="s">
        <v>1594</v>
      </c>
      <c r="S433" s="51">
        <v>2</v>
      </c>
      <c r="T433" s="51"/>
      <c r="U433" s="51">
        <v>0</v>
      </c>
      <c r="V433" s="25">
        <f>parameters!$J$4*Table1[[#This Row],[Mitigations Utility]] + parameters!$J$5*Table1[[#This Row],[Detections Utility]]</f>
        <v>1.9047619047619049E-2</v>
      </c>
      <c r="W433">
        <f>SUM(Table1[[#This Row],[Num. 800-53 (r5)]],Table1[[#This Row],[Num. CIS Controls]])</f>
        <v>2</v>
      </c>
      <c r="X433">
        <f>(Table1[[#This Row],[Total Mitigations]]-parameters!$D$2)/(parameters!$D$3-parameters!$D$2)</f>
        <v>3.6363636363636362E-2</v>
      </c>
      <c r="Y433">
        <f>IF(Table1[[#This Row],[Mitigations Utility (unclipped)]]&gt;1,1, IF(Table1[[#This Row],[Mitigations Utility (unclipped)]]&lt;0,0, Table1[[#This Row],[Mitigations Utility (unclipped)]]) )</f>
        <v>3.6363636363636362E-2</v>
      </c>
      <c r="Z433">
        <f>SUM(Table1[[#This Row],[Num. CAR]:[Num. Splunk]])</f>
        <v>0</v>
      </c>
      <c r="AA433">
        <f>(Table1[[#This Row],[Total Detections]]-parameters!$D$4)/(parameters!$D$5-parameters!$D$4)</f>
        <v>0</v>
      </c>
      <c r="AB433">
        <f>IF(Table1[[#This Row],[Detections Utility (unclipped)]]&gt;1,1, IF(Table1[[#This Row],[Detections Utility (unclipped)]]&lt;0,0, Table1[[#This Row],[Detections Utility (unclipped)]]) )</f>
        <v>0</v>
      </c>
      <c r="AC433" s="29" t="s">
        <v>938</v>
      </c>
      <c r="AD433" s="25" t="str" cm="1">
        <f t="array" ref="AD433">IF(SUMPRODUCT(--(NOT(ISERR(SEARCH({"Process","Command","Script","WMI","Module","Pipe","Service"},AC433)))))&gt;0,"1","0")</f>
        <v>0</v>
      </c>
      <c r="AE433" s="25">
        <f>IF(AD433="1",'TOP 10 TECHNIQUES'!C$15,0)</f>
        <v>0</v>
      </c>
      <c r="AF433" s="25" t="str" cm="1">
        <f t="array" ref="AF433">IF(SUMPRODUCT(--(NOT(ISERR(SEARCH({"Network","Firewall"},AC433)))))&gt;0,"1","0")</f>
        <v>1</v>
      </c>
      <c r="AG433" s="25">
        <f>IF(AF433="1",'TOP 10 TECHNIQUES'!C$16,0)</f>
        <v>0</v>
      </c>
      <c r="AH433" s="25" t="str" cm="1">
        <f t="array" ref="AH433">IF(SUMPRODUCT(--(NOT(ISERR(SEARCH({"File","Group","Logon","Schedule","User","Registry","Active","Application"},AC433)))))&gt;0,"1","0")</f>
        <v>1</v>
      </c>
      <c r="AI433" s="25">
        <f>IF(AH433="1",'TOP 10 TECHNIQUES'!C$17,0)</f>
        <v>0.13200000000000001</v>
      </c>
      <c r="AJ433" s="25" t="str" cm="1">
        <f t="array" ref="AJ433">IF(SUMPRODUCT(--(NOT(ISERR(SEARCH({"Cloud","Cluster","Container","Image","Instance","Pod","Snapshot","Volume"},AC433)))))&gt;0,"1","0")</f>
        <v>0</v>
      </c>
      <c r="AK433" s="25">
        <f>IF(AJ433="1",'TOP 10 TECHNIQUES'!C$18,0)</f>
        <v>0</v>
      </c>
      <c r="AL433" s="25" t="str" cm="1">
        <f t="array" ref="AL433">IF(SUMPRODUCT(--(NOT(ISERR(SEARCH({"Drive","Firmware","Host","Kernel"},AC433)))))&gt;0,"1","0")</f>
        <v>0</v>
      </c>
      <c r="AM433" s="25">
        <f>IF(AL433="1",'TOP 10 TECHNIQUES'!C$19,0)</f>
        <v>0</v>
      </c>
      <c r="AN433" s="52">
        <v>0</v>
      </c>
      <c r="AO433" s="51">
        <v>0</v>
      </c>
      <c r="AP433" s="25">
        <f>parameters!$J$21*Table1[[#This Row],[TAT Utility]]+parameters!$J$22*Table1[[#This Row],[Count Utility]]</f>
        <v>7.8161904761904783E-3</v>
      </c>
      <c r="AQ433" s="25">
        <f>(Table1[[#This Row],[Total Top Att&amp;ck Score ]]-parameters!$D$19)/(parameters!$D$20-parameters!$D$19)</f>
        <v>2.605396825396826E-2</v>
      </c>
      <c r="AR433" s="25">
        <f>IF(Table1[[#This Row],[TAT Utility (unclipped)]]&gt;1,1, IF(Table1[[#This Row],[TAT Utility (unclipped)]]&lt;0,0, Table1[[#This Row],[TAT Utility (unclipped)]]) )</f>
        <v>2.605396825396826E-2</v>
      </c>
      <c r="AS433" s="25">
        <f>(Table1[[#This Row],[Ransomware (Total '# of ATT&amp;CK Observations)]]-parameters!$D$21)/(parameters!$D$22-parameters!$D$21)</f>
        <v>0</v>
      </c>
      <c r="AT433" s="25">
        <f>IF(Table1[[#This Row],[Count Utility (unclipped)]]&gt;1,1, IF(Table1[[#This Row],[Count Utility (unclipped)]]&lt;0,0, Table1[[#This Row],[Count Utility (unclipped)]]) )</f>
        <v>0</v>
      </c>
      <c r="AU4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4" spans="1:47" x14ac:dyDescent="0.2">
      <c r="A434" s="25">
        <f>parameters!$J$21*Table1[[#This Row],[TAT Utility]]+parameters!$J$22*Table1[[#This Row],[Count Utility]]</f>
        <v>6.9047619047619049E-3</v>
      </c>
      <c r="B434" s="25">
        <f t="shared" si="6"/>
        <v>6.9047619047619052E-2</v>
      </c>
      <c r="C434" s="25" t="s">
        <v>1633</v>
      </c>
      <c r="D434" s="25" t="s">
        <v>1593</v>
      </c>
      <c r="E434" s="25" t="s">
        <v>686</v>
      </c>
      <c r="F434" s="51">
        <v>0</v>
      </c>
      <c r="G434" s="51">
        <v>1</v>
      </c>
      <c r="H434" s="25">
        <f>parameters!$J$10*Table1[[#This Row],[Before Utility]]+parameters!$J$11*Table1[[#This Row],[After Utility]]</f>
        <v>0.05</v>
      </c>
      <c r="I434">
        <f>(Table1[[#This Row],[Num. TID Before]]-parameters!$D$8)/(parameters!$D$9-parameters!$D$8)</f>
        <v>0</v>
      </c>
      <c r="J434">
        <f>IF(Table1[[#This Row],[Before Utility (unclipped)]]&gt;1,1, IF(Table1[[#This Row],[Before Utility (unclipped)]]&lt;0,0, Table1[[#This Row],[Before Utility (unclipped)]]))</f>
        <v>0</v>
      </c>
      <c r="K434">
        <f>(Table1[[#This Row],[Num. TID After]]-parameters!$D$10)/(parameters!$D$11-parameters!$D$10)</f>
        <v>0.1</v>
      </c>
      <c r="L434">
        <f>IF(Table1[[#This Row],[After Utility (unclipped)]]&gt;1,1, IF(Table1[[#This Row],[After Utility (unclipped)]]&lt;0,0, Table1[[#This Row],[After Utility (unclipped)]]))</f>
        <v>0.1</v>
      </c>
      <c r="M434" s="25">
        <v>0</v>
      </c>
      <c r="N434" s="51">
        <v>0</v>
      </c>
      <c r="O434" s="51">
        <v>0</v>
      </c>
      <c r="P434" s="51">
        <v>0</v>
      </c>
      <c r="Q434" s="51">
        <v>0</v>
      </c>
      <c r="R434" s="52" t="s">
        <v>1594</v>
      </c>
      <c r="S434" s="51">
        <v>2</v>
      </c>
      <c r="T434" s="51"/>
      <c r="U434" s="51">
        <v>0</v>
      </c>
      <c r="V434" s="25">
        <f>parameters!$J$4*Table1[[#This Row],[Mitigations Utility]] + parameters!$J$5*Table1[[#This Row],[Detections Utility]]</f>
        <v>1.9047619047619049E-2</v>
      </c>
      <c r="W434">
        <f>SUM(Table1[[#This Row],[Num. 800-53 (r5)]],Table1[[#This Row],[Num. CIS Controls]])</f>
        <v>2</v>
      </c>
      <c r="X434">
        <f>(Table1[[#This Row],[Total Mitigations]]-parameters!$D$2)/(parameters!$D$3-parameters!$D$2)</f>
        <v>3.6363636363636362E-2</v>
      </c>
      <c r="Y434">
        <f>IF(Table1[[#This Row],[Mitigations Utility (unclipped)]]&gt;1,1, IF(Table1[[#This Row],[Mitigations Utility (unclipped)]]&lt;0,0, Table1[[#This Row],[Mitigations Utility (unclipped)]]) )</f>
        <v>3.6363636363636362E-2</v>
      </c>
      <c r="Z434">
        <f>SUM(Table1[[#This Row],[Num. CAR]:[Num. Splunk]])</f>
        <v>0</v>
      </c>
      <c r="AA434">
        <f>(Table1[[#This Row],[Total Detections]]-parameters!$D$4)/(parameters!$D$5-parameters!$D$4)</f>
        <v>0</v>
      </c>
      <c r="AB434">
        <f>IF(Table1[[#This Row],[Detections Utility (unclipped)]]&gt;1,1, IF(Table1[[#This Row],[Detections Utility (unclipped)]]&lt;0,0, Table1[[#This Row],[Detections Utility (unclipped)]]) )</f>
        <v>0</v>
      </c>
      <c r="AC434" s="29" t="s">
        <v>665</v>
      </c>
      <c r="AD434" s="25" t="str" cm="1">
        <f t="array" ref="AD434">IF(SUMPRODUCT(--(NOT(ISERR(SEARCH({"Process","Command","Script","WMI","Module","Pipe","Service"},AC434)))))&gt;0,"1","0")</f>
        <v>0</v>
      </c>
      <c r="AE434" s="25">
        <f>IF(AD434="1",'TOP 10 TECHNIQUES'!C$15,0)</f>
        <v>0</v>
      </c>
      <c r="AF434" s="25" t="str" cm="1">
        <f t="array" ref="AF434">IF(SUMPRODUCT(--(NOT(ISERR(SEARCH({"Network","Firewall"},AC434)))))&gt;0,"1","0")</f>
        <v>0</v>
      </c>
      <c r="AG434" s="25">
        <f>IF(AF434="1",'TOP 10 TECHNIQUES'!C$16,0)</f>
        <v>0</v>
      </c>
      <c r="AH434" s="25" t="str" cm="1">
        <f t="array" ref="AH434">IF(SUMPRODUCT(--(NOT(ISERR(SEARCH({"File","Group","Logon","Schedule","User","Registry","Active","Application"},AC434)))))&gt;0,"1","0")</f>
        <v>0</v>
      </c>
      <c r="AI434" s="25">
        <f>IF(AH434="1",'TOP 10 TECHNIQUES'!C$17,0)</f>
        <v>0</v>
      </c>
      <c r="AJ434" s="25" t="str" cm="1">
        <f t="array" ref="AJ434">IF(SUMPRODUCT(--(NOT(ISERR(SEARCH({"Cloud","Cluster","Container","Image","Instance","Pod","Snapshot","Volume"},AC434)))))&gt;0,"1","0")</f>
        <v>0</v>
      </c>
      <c r="AK434" s="25">
        <f>IF(AJ434="1",'TOP 10 TECHNIQUES'!C$18,0)</f>
        <v>0</v>
      </c>
      <c r="AL434" s="25" t="str" cm="1">
        <f t="array" ref="AL434">IF(SUMPRODUCT(--(NOT(ISERR(SEARCH({"Drive","Firmware","Host","Kernel"},AC434)))))&gt;0,"1","0")</f>
        <v>0</v>
      </c>
      <c r="AM434" s="25">
        <f>IF(AL434="1",'TOP 10 TECHNIQUES'!C$19,0)</f>
        <v>0</v>
      </c>
      <c r="AN434" s="52">
        <v>0</v>
      </c>
      <c r="AO434" s="51">
        <v>0</v>
      </c>
      <c r="AP434" s="25">
        <f>parameters!$J$21*Table1[[#This Row],[TAT Utility]]+parameters!$J$22*Table1[[#This Row],[Count Utility]]</f>
        <v>6.9047619047619049E-3</v>
      </c>
      <c r="AQ434" s="25">
        <f>(Table1[[#This Row],[Total Top Att&amp;ck Score ]]-parameters!$D$19)/(parameters!$D$20-parameters!$D$19)</f>
        <v>2.3015873015873017E-2</v>
      </c>
      <c r="AR434" s="25">
        <f>IF(Table1[[#This Row],[TAT Utility (unclipped)]]&gt;1,1, IF(Table1[[#This Row],[TAT Utility (unclipped)]]&lt;0,0, Table1[[#This Row],[TAT Utility (unclipped)]]) )</f>
        <v>2.3015873015873017E-2</v>
      </c>
      <c r="AS434" s="25">
        <f>(Table1[[#This Row],[Ransomware (Total '# of ATT&amp;CK Observations)]]-parameters!$D$21)/(parameters!$D$22-parameters!$D$21)</f>
        <v>0</v>
      </c>
      <c r="AT434" s="25">
        <f>IF(Table1[[#This Row],[Count Utility (unclipped)]]&gt;1,1, IF(Table1[[#This Row],[Count Utility (unclipped)]]&lt;0,0, Table1[[#This Row],[Count Utility (unclipped)]]) )</f>
        <v>0</v>
      </c>
      <c r="AU4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5" spans="1:47" x14ac:dyDescent="0.2">
      <c r="A435" s="25">
        <f>parameters!$J$21*Table1[[#This Row],[TAT Utility]]+parameters!$J$22*Table1[[#This Row],[Count Utility]]</f>
        <v>6.9047619047619049E-3</v>
      </c>
      <c r="B435" s="25">
        <f t="shared" si="6"/>
        <v>6.9047619047619052E-2</v>
      </c>
      <c r="C435" s="25" t="s">
        <v>1634</v>
      </c>
      <c r="D435" s="25" t="s">
        <v>1593</v>
      </c>
      <c r="E435" s="25" t="s">
        <v>1635</v>
      </c>
      <c r="F435" s="51">
        <v>0</v>
      </c>
      <c r="G435" s="51">
        <v>1</v>
      </c>
      <c r="H435" s="25">
        <f>parameters!$J$10*Table1[[#This Row],[Before Utility]]+parameters!$J$11*Table1[[#This Row],[After Utility]]</f>
        <v>0.05</v>
      </c>
      <c r="I435">
        <f>(Table1[[#This Row],[Num. TID Before]]-parameters!$D$8)/(parameters!$D$9-parameters!$D$8)</f>
        <v>0</v>
      </c>
      <c r="J435">
        <f>IF(Table1[[#This Row],[Before Utility (unclipped)]]&gt;1,1, IF(Table1[[#This Row],[Before Utility (unclipped)]]&lt;0,0, Table1[[#This Row],[Before Utility (unclipped)]]))</f>
        <v>0</v>
      </c>
      <c r="K435">
        <f>(Table1[[#This Row],[Num. TID After]]-parameters!$D$10)/(parameters!$D$11-parameters!$D$10)</f>
        <v>0.1</v>
      </c>
      <c r="L435">
        <f>IF(Table1[[#This Row],[After Utility (unclipped)]]&gt;1,1, IF(Table1[[#This Row],[After Utility (unclipped)]]&lt;0,0, Table1[[#This Row],[After Utility (unclipped)]]))</f>
        <v>0.1</v>
      </c>
      <c r="M435" s="25">
        <v>0</v>
      </c>
      <c r="N435" s="51">
        <v>0</v>
      </c>
      <c r="O435" s="51">
        <v>0</v>
      </c>
      <c r="P435" s="51">
        <v>0</v>
      </c>
      <c r="Q435" s="51">
        <v>0</v>
      </c>
      <c r="R435" s="52" t="s">
        <v>1594</v>
      </c>
      <c r="S435" s="51">
        <v>2</v>
      </c>
      <c r="T435" s="51"/>
      <c r="U435" s="51">
        <v>0</v>
      </c>
      <c r="V435" s="25">
        <f>parameters!$J$4*Table1[[#This Row],[Mitigations Utility]] + parameters!$J$5*Table1[[#This Row],[Detections Utility]]</f>
        <v>1.9047619047619049E-2</v>
      </c>
      <c r="W435">
        <f>SUM(Table1[[#This Row],[Num. 800-53 (r5)]],Table1[[#This Row],[Num. CIS Controls]])</f>
        <v>2</v>
      </c>
      <c r="X435">
        <f>(Table1[[#This Row],[Total Mitigations]]-parameters!$D$2)/(parameters!$D$3-parameters!$D$2)</f>
        <v>3.6363636363636362E-2</v>
      </c>
      <c r="Y435">
        <f>IF(Table1[[#This Row],[Mitigations Utility (unclipped)]]&gt;1,1, IF(Table1[[#This Row],[Mitigations Utility (unclipped)]]&lt;0,0, Table1[[#This Row],[Mitigations Utility (unclipped)]]) )</f>
        <v>3.6363636363636362E-2</v>
      </c>
      <c r="Z435">
        <f>SUM(Table1[[#This Row],[Num. CAR]:[Num. Splunk]])</f>
        <v>0</v>
      </c>
      <c r="AA435">
        <f>(Table1[[#This Row],[Total Detections]]-parameters!$D$4)/(parameters!$D$5-parameters!$D$4)</f>
        <v>0</v>
      </c>
      <c r="AB435">
        <f>IF(Table1[[#This Row],[Detections Utility (unclipped)]]&gt;1,1, IF(Table1[[#This Row],[Detections Utility (unclipped)]]&lt;0,0, Table1[[#This Row],[Detections Utility (unclipped)]]) )</f>
        <v>0</v>
      </c>
      <c r="AC435" s="29" t="s">
        <v>665</v>
      </c>
      <c r="AD435" s="25" t="str" cm="1">
        <f t="array" ref="AD435">IF(SUMPRODUCT(--(NOT(ISERR(SEARCH({"Process","Command","Script","WMI","Module","Pipe","Service"},AC435)))))&gt;0,"1","0")</f>
        <v>0</v>
      </c>
      <c r="AE435" s="25">
        <f>IF(AD435="1",'TOP 10 TECHNIQUES'!C$15,0)</f>
        <v>0</v>
      </c>
      <c r="AF435" s="25" t="str" cm="1">
        <f t="array" ref="AF435">IF(SUMPRODUCT(--(NOT(ISERR(SEARCH({"Network","Firewall"},AC435)))))&gt;0,"1","0")</f>
        <v>0</v>
      </c>
      <c r="AG435" s="25">
        <f>IF(AF435="1",'TOP 10 TECHNIQUES'!C$16,0)</f>
        <v>0</v>
      </c>
      <c r="AH435" s="25" t="str" cm="1">
        <f t="array" ref="AH435">IF(SUMPRODUCT(--(NOT(ISERR(SEARCH({"File","Group","Logon","Schedule","User","Registry","Active","Application"},AC435)))))&gt;0,"1","0")</f>
        <v>0</v>
      </c>
      <c r="AI435" s="25">
        <f>IF(AH435="1",'TOP 10 TECHNIQUES'!C$17,0)</f>
        <v>0</v>
      </c>
      <c r="AJ435" s="25" t="str" cm="1">
        <f t="array" ref="AJ435">IF(SUMPRODUCT(--(NOT(ISERR(SEARCH({"Cloud","Cluster","Container","Image","Instance","Pod","Snapshot","Volume"},AC435)))))&gt;0,"1","0")</f>
        <v>0</v>
      </c>
      <c r="AK435" s="25">
        <f>IF(AJ435="1",'TOP 10 TECHNIQUES'!C$18,0)</f>
        <v>0</v>
      </c>
      <c r="AL435" s="25" t="str" cm="1">
        <f t="array" ref="AL435">IF(SUMPRODUCT(--(NOT(ISERR(SEARCH({"Drive","Firmware","Host","Kernel"},AC435)))))&gt;0,"1","0")</f>
        <v>0</v>
      </c>
      <c r="AM435" s="25">
        <f>IF(AL435="1",'TOP 10 TECHNIQUES'!C$19,0)</f>
        <v>0</v>
      </c>
      <c r="AN435" s="52">
        <v>0</v>
      </c>
      <c r="AO435" s="51">
        <v>0</v>
      </c>
      <c r="AP435" s="25">
        <f>parameters!$J$21*Table1[[#This Row],[TAT Utility]]+parameters!$J$22*Table1[[#This Row],[Count Utility]]</f>
        <v>6.9047619047619049E-3</v>
      </c>
      <c r="AQ435" s="25">
        <f>(Table1[[#This Row],[Total Top Att&amp;ck Score ]]-parameters!$D$19)/(parameters!$D$20-parameters!$D$19)</f>
        <v>2.3015873015873017E-2</v>
      </c>
      <c r="AR435" s="25">
        <f>IF(Table1[[#This Row],[TAT Utility (unclipped)]]&gt;1,1, IF(Table1[[#This Row],[TAT Utility (unclipped)]]&lt;0,0, Table1[[#This Row],[TAT Utility (unclipped)]]) )</f>
        <v>2.3015873015873017E-2</v>
      </c>
      <c r="AS435" s="25">
        <f>(Table1[[#This Row],[Ransomware (Total '# of ATT&amp;CK Observations)]]-parameters!$D$21)/(parameters!$D$22-parameters!$D$21)</f>
        <v>0</v>
      </c>
      <c r="AT435" s="25">
        <f>IF(Table1[[#This Row],[Count Utility (unclipped)]]&gt;1,1, IF(Table1[[#This Row],[Count Utility (unclipped)]]&lt;0,0, Table1[[#This Row],[Count Utility (unclipped)]]) )</f>
        <v>0</v>
      </c>
      <c r="AU4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6" spans="1:47" x14ac:dyDescent="0.2">
      <c r="A436" s="25">
        <f>parameters!$J$21*Table1[[#This Row],[TAT Utility]]+parameters!$J$22*Table1[[#This Row],[Count Utility]]</f>
        <v>6.9047619047619049E-3</v>
      </c>
      <c r="B436" s="25">
        <f t="shared" si="6"/>
        <v>6.9047619047619052E-2</v>
      </c>
      <c r="C436" s="25" t="s">
        <v>1636</v>
      </c>
      <c r="D436" s="25" t="s">
        <v>1593</v>
      </c>
      <c r="E436" s="25" t="s">
        <v>1637</v>
      </c>
      <c r="F436" s="51">
        <v>0</v>
      </c>
      <c r="G436" s="51">
        <v>1</v>
      </c>
      <c r="H436" s="25">
        <f>parameters!$J$10*Table1[[#This Row],[Before Utility]]+parameters!$J$11*Table1[[#This Row],[After Utility]]</f>
        <v>0.05</v>
      </c>
      <c r="I436">
        <f>(Table1[[#This Row],[Num. TID Before]]-parameters!$D$8)/(parameters!$D$9-parameters!$D$8)</f>
        <v>0</v>
      </c>
      <c r="J436">
        <f>IF(Table1[[#This Row],[Before Utility (unclipped)]]&gt;1,1, IF(Table1[[#This Row],[Before Utility (unclipped)]]&lt;0,0, Table1[[#This Row],[Before Utility (unclipped)]]))</f>
        <v>0</v>
      </c>
      <c r="K436">
        <f>(Table1[[#This Row],[Num. TID After]]-parameters!$D$10)/(parameters!$D$11-parameters!$D$10)</f>
        <v>0.1</v>
      </c>
      <c r="L436">
        <f>IF(Table1[[#This Row],[After Utility (unclipped)]]&gt;1,1, IF(Table1[[#This Row],[After Utility (unclipped)]]&lt;0,0, Table1[[#This Row],[After Utility (unclipped)]]))</f>
        <v>0.1</v>
      </c>
      <c r="M436" s="25">
        <v>0</v>
      </c>
      <c r="N436" s="51">
        <v>0</v>
      </c>
      <c r="O436" s="51">
        <v>0</v>
      </c>
      <c r="P436" s="51">
        <v>0</v>
      </c>
      <c r="Q436" s="51">
        <v>0</v>
      </c>
      <c r="R436" s="52" t="s">
        <v>1594</v>
      </c>
      <c r="S436" s="51">
        <v>2</v>
      </c>
      <c r="T436" s="51"/>
      <c r="U436" s="51">
        <v>0</v>
      </c>
      <c r="V436" s="25">
        <f>parameters!$J$4*Table1[[#This Row],[Mitigations Utility]] + parameters!$J$5*Table1[[#This Row],[Detections Utility]]</f>
        <v>1.9047619047619049E-2</v>
      </c>
      <c r="W436">
        <f>SUM(Table1[[#This Row],[Num. 800-53 (r5)]],Table1[[#This Row],[Num. CIS Controls]])</f>
        <v>2</v>
      </c>
      <c r="X436">
        <f>(Table1[[#This Row],[Total Mitigations]]-parameters!$D$2)/(parameters!$D$3-parameters!$D$2)</f>
        <v>3.6363636363636362E-2</v>
      </c>
      <c r="Y436">
        <f>IF(Table1[[#This Row],[Mitigations Utility (unclipped)]]&gt;1,1, IF(Table1[[#This Row],[Mitigations Utility (unclipped)]]&lt;0,0, Table1[[#This Row],[Mitigations Utility (unclipped)]]) )</f>
        <v>3.6363636363636362E-2</v>
      </c>
      <c r="Z436">
        <f>SUM(Table1[[#This Row],[Num. CAR]:[Num. Splunk]])</f>
        <v>0</v>
      </c>
      <c r="AA436">
        <f>(Table1[[#This Row],[Total Detections]]-parameters!$D$4)/(parameters!$D$5-parameters!$D$4)</f>
        <v>0</v>
      </c>
      <c r="AB436">
        <f>IF(Table1[[#This Row],[Detections Utility (unclipped)]]&gt;1,1, IF(Table1[[#This Row],[Detections Utility (unclipped)]]&lt;0,0, Table1[[#This Row],[Detections Utility (unclipped)]]) )</f>
        <v>0</v>
      </c>
      <c r="AC436" s="29"/>
      <c r="AD436" s="25" t="str" cm="1">
        <f t="array" ref="AD436">IF(SUMPRODUCT(--(NOT(ISERR(SEARCH({"Process","Command","Script","WMI","Module","Pipe","Service"},AC436)))))&gt;0,"1","0")</f>
        <v>0</v>
      </c>
      <c r="AE436" s="25">
        <f>IF(AD436="1",'TOP 10 TECHNIQUES'!C$15,0)</f>
        <v>0</v>
      </c>
      <c r="AF436" s="25" t="str" cm="1">
        <f t="array" ref="AF436">IF(SUMPRODUCT(--(NOT(ISERR(SEARCH({"Network","Firewall"},AC436)))))&gt;0,"1","0")</f>
        <v>0</v>
      </c>
      <c r="AG436" s="25">
        <f>IF(AF436="1",'TOP 10 TECHNIQUES'!C$16,0)</f>
        <v>0</v>
      </c>
      <c r="AH436" s="25" t="str" cm="1">
        <f t="array" ref="AH436">IF(SUMPRODUCT(--(NOT(ISERR(SEARCH({"File","Group","Logon","Schedule","User","Registry","Active","Application"},AC436)))))&gt;0,"1","0")</f>
        <v>0</v>
      </c>
      <c r="AI436" s="25">
        <f>IF(AH436="1",'TOP 10 TECHNIQUES'!C$17,0)</f>
        <v>0</v>
      </c>
      <c r="AJ436" s="25" t="str" cm="1">
        <f t="array" ref="AJ436">IF(SUMPRODUCT(--(NOT(ISERR(SEARCH({"Cloud","Cluster","Container","Image","Instance","Pod","Snapshot","Volume"},AC436)))))&gt;0,"1","0")</f>
        <v>0</v>
      </c>
      <c r="AK436" s="25">
        <f>IF(AJ436="1",'TOP 10 TECHNIQUES'!C$18,0)</f>
        <v>0</v>
      </c>
      <c r="AL436" s="25" t="str" cm="1">
        <f t="array" ref="AL436">IF(SUMPRODUCT(--(NOT(ISERR(SEARCH({"Drive","Firmware","Host","Kernel"},AC436)))))&gt;0,"1","0")</f>
        <v>0</v>
      </c>
      <c r="AM436" s="25">
        <f>IF(AL436="1",'TOP 10 TECHNIQUES'!C$19,0)</f>
        <v>0</v>
      </c>
      <c r="AN436" s="52">
        <v>0</v>
      </c>
      <c r="AO436" s="51">
        <v>0</v>
      </c>
      <c r="AP436" s="25">
        <f>parameters!$J$21*Table1[[#This Row],[TAT Utility]]+parameters!$J$22*Table1[[#This Row],[Count Utility]]</f>
        <v>6.9047619047619049E-3</v>
      </c>
      <c r="AQ436" s="25">
        <f>(Table1[[#This Row],[Total Top Att&amp;ck Score ]]-parameters!$D$19)/(parameters!$D$20-parameters!$D$19)</f>
        <v>2.3015873015873017E-2</v>
      </c>
      <c r="AR436" s="25">
        <f>IF(Table1[[#This Row],[TAT Utility (unclipped)]]&gt;1,1, IF(Table1[[#This Row],[TAT Utility (unclipped)]]&lt;0,0, Table1[[#This Row],[TAT Utility (unclipped)]]) )</f>
        <v>2.3015873015873017E-2</v>
      </c>
      <c r="AS436" s="25">
        <f>(Table1[[#This Row],[Ransomware (Total '# of ATT&amp;CK Observations)]]-parameters!$D$21)/(parameters!$D$22-parameters!$D$21)</f>
        <v>0</v>
      </c>
      <c r="AT436" s="25">
        <f>IF(Table1[[#This Row],[Count Utility (unclipped)]]&gt;1,1, IF(Table1[[#This Row],[Count Utility (unclipped)]]&lt;0,0, Table1[[#This Row],[Count Utility (unclipped)]]) )</f>
        <v>0</v>
      </c>
      <c r="AU4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7" spans="1:47" ht="64" x14ac:dyDescent="0.2">
      <c r="A437" s="25">
        <f>parameters!$J$21*Table1[[#This Row],[TAT Utility]]+parameters!$J$22*Table1[[#This Row],[Count Utility]]</f>
        <v>8.0928571428571433E-2</v>
      </c>
      <c r="B437" s="25">
        <f t="shared" si="6"/>
        <v>0.14261904761904762</v>
      </c>
      <c r="C437" s="25" t="s">
        <v>1638</v>
      </c>
      <c r="D437" s="25" t="s">
        <v>276</v>
      </c>
      <c r="E437" s="25" t="s">
        <v>1639</v>
      </c>
      <c r="F437" s="51">
        <v>1</v>
      </c>
      <c r="G437" s="51">
        <v>1</v>
      </c>
      <c r="H437" s="25">
        <f>parameters!$J$10*Table1[[#This Row],[Before Utility]]+parameters!$J$11*Table1[[#This Row],[After Utility]]</f>
        <v>0.1</v>
      </c>
      <c r="I437">
        <f>(Table1[[#This Row],[Num. TID Before]]-parameters!$D$8)/(parameters!$D$9-parameters!$D$8)</f>
        <v>0.1</v>
      </c>
      <c r="J437">
        <f>IF(Table1[[#This Row],[Before Utility (unclipped)]]&gt;1,1, IF(Table1[[#This Row],[Before Utility (unclipped)]]&lt;0,0, Table1[[#This Row],[Before Utility (unclipped)]]))</f>
        <v>0.1</v>
      </c>
      <c r="K437">
        <f>(Table1[[#This Row],[Num. TID After]]-parameters!$D$10)/(parameters!$D$11-parameters!$D$10)</f>
        <v>0.1</v>
      </c>
      <c r="L437">
        <f>IF(Table1[[#This Row],[After Utility (unclipped)]]&gt;1,1, IF(Table1[[#This Row],[After Utility (unclipped)]]&lt;0,0, Table1[[#This Row],[After Utility (unclipped)]]))</f>
        <v>0.1</v>
      </c>
      <c r="M437" s="25">
        <v>0</v>
      </c>
      <c r="N437" s="51">
        <v>1</v>
      </c>
      <c r="O437" s="51">
        <v>2</v>
      </c>
      <c r="P437" s="51">
        <v>1</v>
      </c>
      <c r="Q437" s="51">
        <v>0</v>
      </c>
      <c r="R437" s="51"/>
      <c r="S437" s="51">
        <v>0</v>
      </c>
      <c r="T437" s="51"/>
      <c r="U437" s="51">
        <v>0</v>
      </c>
      <c r="V437" s="25">
        <f>parameters!$J$4*Table1[[#This Row],[Mitigations Utility]] + parameters!$J$5*Table1[[#This Row],[Detections Utility]]</f>
        <v>1.9047619047619046E-2</v>
      </c>
      <c r="W437">
        <f>SUM(Table1[[#This Row],[Num. 800-53 (r5)]],Table1[[#This Row],[Num. CIS Controls]])</f>
        <v>0</v>
      </c>
      <c r="X437">
        <f>(Table1[[#This Row],[Total Mitigations]]-parameters!$D$2)/(parameters!$D$3-parameters!$D$2)</f>
        <v>0</v>
      </c>
      <c r="Y437">
        <f>IF(Table1[[#This Row],[Mitigations Utility (unclipped)]]&gt;1,1, IF(Table1[[#This Row],[Mitigations Utility (unclipped)]]&lt;0,0, Table1[[#This Row],[Mitigations Utility (unclipped)]]) )</f>
        <v>0</v>
      </c>
      <c r="Z437">
        <f>SUM(Table1[[#This Row],[Num. CAR]:[Num. Splunk]])</f>
        <v>4</v>
      </c>
      <c r="AA437">
        <f>(Table1[[#This Row],[Total Detections]]-parameters!$D$4)/(parameters!$D$5-parameters!$D$4)</f>
        <v>0.04</v>
      </c>
      <c r="AB437">
        <f>IF(Table1[[#This Row],[Detections Utility (unclipped)]]&gt;1,1, IF(Table1[[#This Row],[Detections Utility (unclipped)]]&lt;0,0, Table1[[#This Row],[Detections Utility (unclipped)]]) )</f>
        <v>0.04</v>
      </c>
      <c r="AC437" s="29" t="s">
        <v>1640</v>
      </c>
      <c r="AD437" s="25" t="str" cm="1">
        <f t="array" ref="AD437">IF(SUMPRODUCT(--(NOT(ISERR(SEARCH({"Process","Command","Script","WMI","Module","Pipe","Service"},AC437)))))&gt;0,"1","0")</f>
        <v>1</v>
      </c>
      <c r="AE437" s="25">
        <f>IF(AD437="1",'TOP 10 TECHNIQUES'!C$15,0)</f>
        <v>0.19800000000000001</v>
      </c>
      <c r="AF437" s="25" t="str" cm="1">
        <f t="array" ref="AF437">IF(SUMPRODUCT(--(NOT(ISERR(SEARCH({"Network","Firewall"},AC437)))))&gt;0,"1","0")</f>
        <v>1</v>
      </c>
      <c r="AG437" s="25">
        <f>IF(AF437="1",'TOP 10 TECHNIQUES'!C$16,0)</f>
        <v>0</v>
      </c>
      <c r="AH437" s="25" t="str" cm="1">
        <f t="array" ref="AH437">IF(SUMPRODUCT(--(NOT(ISERR(SEARCH({"File","Group","Logon","Schedule","User","Registry","Active","Application"},AC437)))))&gt;0,"1","0")</f>
        <v>0</v>
      </c>
      <c r="AI437" s="25">
        <f>IF(AH437="1",'TOP 10 TECHNIQUES'!C$17,0)</f>
        <v>0</v>
      </c>
      <c r="AJ437" s="25" t="str" cm="1">
        <f t="array" ref="AJ437">IF(SUMPRODUCT(--(NOT(ISERR(SEARCH({"Cloud","Cluster","Container","Image","Instance","Pod","Snapshot","Volume"},AC437)))))&gt;0,"1","0")</f>
        <v>0</v>
      </c>
      <c r="AK437" s="25">
        <f>IF(AJ437="1",'TOP 10 TECHNIQUES'!C$18,0)</f>
        <v>0</v>
      </c>
      <c r="AL437" s="25" t="str" cm="1">
        <f t="array" ref="AL437">IF(SUMPRODUCT(--(NOT(ISERR(SEARCH({"Drive","Firmware","Host","Kernel"},AC437)))))&gt;0,"1","0")</f>
        <v>1</v>
      </c>
      <c r="AM437" s="25">
        <f>IF(AL437="1",'TOP 10 TECHNIQUES'!C$19,0)</f>
        <v>0</v>
      </c>
      <c r="AN437" s="60">
        <v>2</v>
      </c>
      <c r="AO437" s="51">
        <v>1</v>
      </c>
      <c r="AP437" s="25">
        <f>parameters!$J$21*Table1[[#This Row],[TAT Utility]]+parameters!$J$22*Table1[[#This Row],[Count Utility]]</f>
        <v>8.0928571428571433E-2</v>
      </c>
      <c r="AQ437" s="25">
        <f>(Table1[[#This Row],[Total Top Att&amp;ck Score ]]-parameters!$D$19)/(parameters!$D$20-parameters!$D$19)</f>
        <v>4.7539682539682541E-2</v>
      </c>
      <c r="AR437" s="25">
        <f>IF(Table1[[#This Row],[TAT Utility (unclipped)]]&gt;1,1, IF(Table1[[#This Row],[TAT Utility (unclipped)]]&lt;0,0, Table1[[#This Row],[TAT Utility (unclipped)]]) )</f>
        <v>4.7539682539682541E-2</v>
      </c>
      <c r="AS437" s="25">
        <f>(Table1[[#This Row],[Ransomware (Total '# of ATT&amp;CK Observations)]]-parameters!$D$21)/(parameters!$D$22-parameters!$D$21)</f>
        <v>9.5238095238095233E-2</v>
      </c>
      <c r="AT437" s="25">
        <f>IF(Table1[[#This Row],[Count Utility (unclipped)]]&gt;1,1, IF(Table1[[#This Row],[Count Utility (unclipped)]]&lt;0,0, Table1[[#This Row],[Count Utility (unclipped)]]) )</f>
        <v>9.5238095238095233E-2</v>
      </c>
      <c r="AU4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8" spans="1:47" x14ac:dyDescent="0.2">
      <c r="A438" s="25">
        <f>parameters!$J$21*Table1[[#This Row],[TAT Utility]]+parameters!$J$22*Table1[[#This Row],[Count Utility]]</f>
        <v>4.6809523809523808E-2</v>
      </c>
      <c r="B438" s="25">
        <f t="shared" si="6"/>
        <v>0.13476190476190478</v>
      </c>
      <c r="C438" s="25" t="s">
        <v>1641</v>
      </c>
      <c r="D438" s="25" t="s">
        <v>148</v>
      </c>
      <c r="E438" s="25" t="s">
        <v>1642</v>
      </c>
      <c r="F438" s="51">
        <v>1</v>
      </c>
      <c r="G438" s="51">
        <v>1</v>
      </c>
      <c r="H438" s="25">
        <f>parameters!$J$10*Table1[[#This Row],[Before Utility]]+parameters!$J$11*Table1[[#This Row],[After Utility]]</f>
        <v>0.1</v>
      </c>
      <c r="I438">
        <f>(Table1[[#This Row],[Num. TID Before]]-parameters!$D$8)/(parameters!$D$9-parameters!$D$8)</f>
        <v>0.1</v>
      </c>
      <c r="J438">
        <f>IF(Table1[[#This Row],[Before Utility (unclipped)]]&gt;1,1, IF(Table1[[#This Row],[Before Utility (unclipped)]]&lt;0,0, Table1[[#This Row],[Before Utility (unclipped)]]))</f>
        <v>0.1</v>
      </c>
      <c r="K438">
        <f>(Table1[[#This Row],[Num. TID After]]-parameters!$D$10)/(parameters!$D$11-parameters!$D$10)</f>
        <v>0.1</v>
      </c>
      <c r="L438">
        <f>IF(Table1[[#This Row],[After Utility (unclipped)]]&gt;1,1, IF(Table1[[#This Row],[After Utility (unclipped)]]&lt;0,0, Table1[[#This Row],[After Utility (unclipped)]]))</f>
        <v>0.1</v>
      </c>
      <c r="M438" s="25">
        <v>0</v>
      </c>
      <c r="N438" s="51">
        <v>0</v>
      </c>
      <c r="O438" s="51">
        <v>2</v>
      </c>
      <c r="P438" s="51">
        <v>0</v>
      </c>
      <c r="Q438" s="51">
        <v>2</v>
      </c>
      <c r="R438" s="51"/>
      <c r="S438" s="51">
        <v>0</v>
      </c>
      <c r="T438" s="51"/>
      <c r="U438" s="51">
        <v>0</v>
      </c>
      <c r="V438" s="25">
        <f>parameters!$J$4*Table1[[#This Row],[Mitigations Utility]] + parameters!$J$5*Table1[[#This Row],[Detections Utility]]</f>
        <v>1.9047619047619046E-2</v>
      </c>
      <c r="W438">
        <f>SUM(Table1[[#This Row],[Num. 800-53 (r5)]],Table1[[#This Row],[Num. CIS Controls]])</f>
        <v>0</v>
      </c>
      <c r="X438">
        <f>(Table1[[#This Row],[Total Mitigations]]-parameters!$D$2)/(parameters!$D$3-parameters!$D$2)</f>
        <v>0</v>
      </c>
      <c r="Y438">
        <f>IF(Table1[[#This Row],[Mitigations Utility (unclipped)]]&gt;1,1, IF(Table1[[#This Row],[Mitigations Utility (unclipped)]]&lt;0,0, Table1[[#This Row],[Mitigations Utility (unclipped)]]) )</f>
        <v>0</v>
      </c>
      <c r="Z438">
        <f>SUM(Table1[[#This Row],[Num. CAR]:[Num. Splunk]])</f>
        <v>4</v>
      </c>
      <c r="AA438">
        <f>(Table1[[#This Row],[Total Detections]]-parameters!$D$4)/(parameters!$D$5-parameters!$D$4)</f>
        <v>0.04</v>
      </c>
      <c r="AB438">
        <f>IF(Table1[[#This Row],[Detections Utility (unclipped)]]&gt;1,1, IF(Table1[[#This Row],[Detections Utility (unclipped)]]&lt;0,0, Table1[[#This Row],[Detections Utility (unclipped)]]) )</f>
        <v>0.04</v>
      </c>
      <c r="AC438" s="29" t="s">
        <v>1643</v>
      </c>
      <c r="AD438" s="25" t="str" cm="1">
        <f t="array" ref="AD438">IF(SUMPRODUCT(--(NOT(ISERR(SEARCH({"Process","Command","Script","WMI","Module","Pipe","Service"},AC438)))))&gt;0,"1","0")</f>
        <v>0</v>
      </c>
      <c r="AE438" s="25">
        <f>IF(AD438="1",'TOP 10 TECHNIQUES'!C$15,0)</f>
        <v>0</v>
      </c>
      <c r="AF438" s="25" t="str" cm="1">
        <f t="array" ref="AF438">IF(SUMPRODUCT(--(NOT(ISERR(SEARCH({"Network","Firewall"},AC438)))))&gt;0,"1","0")</f>
        <v>0</v>
      </c>
      <c r="AG438" s="25">
        <f>IF(AF438="1",'TOP 10 TECHNIQUES'!C$16,0)</f>
        <v>0</v>
      </c>
      <c r="AH438" s="25" t="str" cm="1">
        <f t="array" ref="AH438">IF(SUMPRODUCT(--(NOT(ISERR(SEARCH({"File","Group","Logon","Schedule","User","Registry","Active","Application"},AC438)))))&gt;0,"1","0")</f>
        <v>1</v>
      </c>
      <c r="AI438" s="25">
        <f>IF(AH438="1",'TOP 10 TECHNIQUES'!C$17,0)</f>
        <v>0.13200000000000001</v>
      </c>
      <c r="AJ438" s="25" t="str" cm="1">
        <f t="array" ref="AJ438">IF(SUMPRODUCT(--(NOT(ISERR(SEARCH({"Cloud","Cluster","Container","Image","Instance","Pod","Snapshot","Volume"},AC438)))))&gt;0,"1","0")</f>
        <v>0</v>
      </c>
      <c r="AK438" s="25">
        <f>IF(AJ438="1",'TOP 10 TECHNIQUES'!C$18,0)</f>
        <v>0</v>
      </c>
      <c r="AL438" s="25" t="str" cm="1">
        <f t="array" ref="AL438">IF(SUMPRODUCT(--(NOT(ISERR(SEARCH({"Drive","Firmware","Host","Kernel"},AC438)))))&gt;0,"1","0")</f>
        <v>0</v>
      </c>
      <c r="AM438" s="25">
        <f>IF(AL438="1",'TOP 10 TECHNIQUES'!C$19,0)</f>
        <v>0</v>
      </c>
      <c r="AN438" s="59">
        <v>1</v>
      </c>
      <c r="AO438" s="51">
        <v>1</v>
      </c>
      <c r="AP438" s="25">
        <f>parameters!$J$21*Table1[[#This Row],[TAT Utility]]+parameters!$J$22*Table1[[#This Row],[Count Utility]]</f>
        <v>4.6809523809523808E-2</v>
      </c>
      <c r="AQ438" s="25">
        <f>(Table1[[#This Row],[Total Top Att&amp;ck Score ]]-parameters!$D$19)/(parameters!$D$20-parameters!$D$19)</f>
        <v>4.4920634920634923E-2</v>
      </c>
      <c r="AR438" s="25">
        <f>IF(Table1[[#This Row],[TAT Utility (unclipped)]]&gt;1,1, IF(Table1[[#This Row],[TAT Utility (unclipped)]]&lt;0,0, Table1[[#This Row],[TAT Utility (unclipped)]]) )</f>
        <v>4.4920634920634923E-2</v>
      </c>
      <c r="AS438" s="25">
        <f>(Table1[[#This Row],[Ransomware (Total '# of ATT&amp;CK Observations)]]-parameters!$D$21)/(parameters!$D$22-parameters!$D$21)</f>
        <v>4.7619047619047616E-2</v>
      </c>
      <c r="AT438" s="25">
        <f>IF(Table1[[#This Row],[Count Utility (unclipped)]]&gt;1,1, IF(Table1[[#This Row],[Count Utility (unclipped)]]&lt;0,0, Table1[[#This Row],[Count Utility (unclipped)]]) )</f>
        <v>4.7619047619047616E-2</v>
      </c>
      <c r="AU4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9" spans="1:47" ht="32" x14ac:dyDescent="0.2">
      <c r="A439" s="25">
        <f>parameters!$J$21*Table1[[#This Row],[TAT Utility]]+parameters!$J$22*Table1[[#This Row],[Count Utility]]</f>
        <v>1.5833333333333335E-2</v>
      </c>
      <c r="B439" s="25">
        <f t="shared" si="6"/>
        <v>0.15833333333333335</v>
      </c>
      <c r="C439" s="25" t="s">
        <v>1644</v>
      </c>
      <c r="D439" s="25" t="s">
        <v>208</v>
      </c>
      <c r="E439" s="25" t="s">
        <v>1645</v>
      </c>
      <c r="F439" s="51">
        <v>1</v>
      </c>
      <c r="G439" s="51">
        <v>1</v>
      </c>
      <c r="H439" s="25">
        <f>parameters!$J$10*Table1[[#This Row],[Before Utility]]+parameters!$J$11*Table1[[#This Row],[After Utility]]</f>
        <v>0.1</v>
      </c>
      <c r="I439">
        <f>(Table1[[#This Row],[Num. TID Before]]-parameters!$D$8)/(parameters!$D$9-parameters!$D$8)</f>
        <v>0.1</v>
      </c>
      <c r="J439">
        <f>IF(Table1[[#This Row],[Before Utility (unclipped)]]&gt;1,1, IF(Table1[[#This Row],[Before Utility (unclipped)]]&lt;0,0, Table1[[#This Row],[Before Utility (unclipped)]]))</f>
        <v>0.1</v>
      </c>
      <c r="K439">
        <f>(Table1[[#This Row],[Num. TID After]]-parameters!$D$10)/(parameters!$D$11-parameters!$D$10)</f>
        <v>0.1</v>
      </c>
      <c r="L439">
        <f>IF(Table1[[#This Row],[After Utility (unclipped)]]&gt;1,1, IF(Table1[[#This Row],[After Utility (unclipped)]]&lt;0,0, Table1[[#This Row],[After Utility (unclipped)]]))</f>
        <v>0.1</v>
      </c>
      <c r="M439" s="25">
        <v>0</v>
      </c>
      <c r="N439" s="51">
        <v>0</v>
      </c>
      <c r="O439" s="51">
        <v>2</v>
      </c>
      <c r="P439" s="51">
        <v>1</v>
      </c>
      <c r="Q439" s="51">
        <v>1</v>
      </c>
      <c r="R439" s="51"/>
      <c r="S439" s="51">
        <v>0</v>
      </c>
      <c r="T439" s="51"/>
      <c r="U439" s="51">
        <v>0</v>
      </c>
      <c r="V439" s="25">
        <f>parameters!$J$4*Table1[[#This Row],[Mitigations Utility]] + parameters!$J$5*Table1[[#This Row],[Detections Utility]]</f>
        <v>1.9047619047619046E-2</v>
      </c>
      <c r="W439">
        <f>SUM(Table1[[#This Row],[Num. 800-53 (r5)]],Table1[[#This Row],[Num. CIS Controls]])</f>
        <v>0</v>
      </c>
      <c r="X439">
        <f>(Table1[[#This Row],[Total Mitigations]]-parameters!$D$2)/(parameters!$D$3-parameters!$D$2)</f>
        <v>0</v>
      </c>
      <c r="Y439">
        <f>IF(Table1[[#This Row],[Mitigations Utility (unclipped)]]&gt;1,1, IF(Table1[[#This Row],[Mitigations Utility (unclipped)]]&lt;0,0, Table1[[#This Row],[Mitigations Utility (unclipped)]]) )</f>
        <v>0</v>
      </c>
      <c r="Z439">
        <f>SUM(Table1[[#This Row],[Num. CAR]:[Num. Splunk]])</f>
        <v>4</v>
      </c>
      <c r="AA439">
        <f>(Table1[[#This Row],[Total Detections]]-parameters!$D$4)/(parameters!$D$5-parameters!$D$4)</f>
        <v>0.04</v>
      </c>
      <c r="AB439">
        <f>IF(Table1[[#This Row],[Detections Utility (unclipped)]]&gt;1,1, IF(Table1[[#This Row],[Detections Utility (unclipped)]]&lt;0,0, Table1[[#This Row],[Detections Utility (unclipped)]]) )</f>
        <v>0.04</v>
      </c>
      <c r="AC439" s="29" t="s">
        <v>1646</v>
      </c>
      <c r="AD439" s="25" t="str" cm="1">
        <f t="array" ref="AD439">IF(SUMPRODUCT(--(NOT(ISERR(SEARCH({"Process","Command","Script","WMI","Module","Pipe","Service"},AC439)))))&gt;0,"1","0")</f>
        <v>1</v>
      </c>
      <c r="AE439" s="25">
        <f>IF(AD439="1",'TOP 10 TECHNIQUES'!C$15,0)</f>
        <v>0.19800000000000001</v>
      </c>
      <c r="AF439" s="25" t="str" cm="1">
        <f t="array" ref="AF439">IF(SUMPRODUCT(--(NOT(ISERR(SEARCH({"Network","Firewall"},AC439)))))&gt;0,"1","0")</f>
        <v>0</v>
      </c>
      <c r="AG439" s="25">
        <f>IF(AF439="1",'TOP 10 TECHNIQUES'!C$16,0)</f>
        <v>0</v>
      </c>
      <c r="AH439" s="25" t="str" cm="1">
        <f t="array" ref="AH439">IF(SUMPRODUCT(--(NOT(ISERR(SEARCH({"File","Group","Logon","Schedule","User","Registry","Active","Application"},AC439)))))&gt;0,"1","0")</f>
        <v>1</v>
      </c>
      <c r="AI439" s="25">
        <f>IF(AH439="1",'TOP 10 TECHNIQUES'!C$17,0)</f>
        <v>0.13200000000000001</v>
      </c>
      <c r="AJ439" s="25" t="str" cm="1">
        <f t="array" ref="AJ439">IF(SUMPRODUCT(--(NOT(ISERR(SEARCH({"Cloud","Cluster","Container","Image","Instance","Pod","Snapshot","Volume"},AC439)))))&gt;0,"1","0")</f>
        <v>0</v>
      </c>
      <c r="AK439" s="25">
        <f>IF(AJ439="1",'TOP 10 TECHNIQUES'!C$18,0)</f>
        <v>0</v>
      </c>
      <c r="AL439" s="25" t="str" cm="1">
        <f t="array" ref="AL439">IF(SUMPRODUCT(--(NOT(ISERR(SEARCH({"Drive","Firmware","Host","Kernel"},AC439)))))&gt;0,"1","0")</f>
        <v>1</v>
      </c>
      <c r="AM439" s="25">
        <f>IF(AL439="1",'TOP 10 TECHNIQUES'!C$19,0)</f>
        <v>0</v>
      </c>
      <c r="AN439" s="52">
        <v>0</v>
      </c>
      <c r="AO439" s="51">
        <v>0</v>
      </c>
      <c r="AP439" s="25">
        <f>parameters!$J$21*Table1[[#This Row],[TAT Utility]]+parameters!$J$22*Table1[[#This Row],[Count Utility]]</f>
        <v>1.5833333333333335E-2</v>
      </c>
      <c r="AQ439" s="25">
        <f>(Table1[[#This Row],[Total Top Att&amp;ck Score ]]-parameters!$D$19)/(parameters!$D$20-parameters!$D$19)</f>
        <v>5.2777777777777785E-2</v>
      </c>
      <c r="AR439" s="25">
        <f>IF(Table1[[#This Row],[TAT Utility (unclipped)]]&gt;1,1, IF(Table1[[#This Row],[TAT Utility (unclipped)]]&lt;0,0, Table1[[#This Row],[TAT Utility (unclipped)]]) )</f>
        <v>5.2777777777777785E-2</v>
      </c>
      <c r="AS439" s="25">
        <f>(Table1[[#This Row],[Ransomware (Total '# of ATT&amp;CK Observations)]]-parameters!$D$21)/(parameters!$D$22-parameters!$D$21)</f>
        <v>0</v>
      </c>
      <c r="AT439" s="25">
        <f>IF(Table1[[#This Row],[Count Utility (unclipped)]]&gt;1,1, IF(Table1[[#This Row],[Count Utility (unclipped)]]&lt;0,0, Table1[[#This Row],[Count Utility (unclipped)]]) )</f>
        <v>0</v>
      </c>
      <c r="AU4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0" spans="1:47" ht="32" x14ac:dyDescent="0.2">
      <c r="A440" s="25">
        <f>parameters!$J$21*Table1[[#This Row],[TAT Utility]]+parameters!$J$22*Table1[[#This Row],[Count Utility]]</f>
        <v>1.5833333333333335E-2</v>
      </c>
      <c r="B440" s="25">
        <f t="shared" si="6"/>
        <v>0.15833333333333335</v>
      </c>
      <c r="C440" s="25" t="s">
        <v>1647</v>
      </c>
      <c r="D440" s="25" t="s">
        <v>175</v>
      </c>
      <c r="E440" s="25" t="s">
        <v>1648</v>
      </c>
      <c r="F440" s="51">
        <v>1</v>
      </c>
      <c r="G440" s="51">
        <v>1</v>
      </c>
      <c r="H440" s="25">
        <f>parameters!$J$10*Table1[[#This Row],[Before Utility]]+parameters!$J$11*Table1[[#This Row],[After Utility]]</f>
        <v>0.1</v>
      </c>
      <c r="I440">
        <f>(Table1[[#This Row],[Num. TID Before]]-parameters!$D$8)/(parameters!$D$9-parameters!$D$8)</f>
        <v>0.1</v>
      </c>
      <c r="J440">
        <f>IF(Table1[[#This Row],[Before Utility (unclipped)]]&gt;1,1, IF(Table1[[#This Row],[Before Utility (unclipped)]]&lt;0,0, Table1[[#This Row],[Before Utility (unclipped)]]))</f>
        <v>0.1</v>
      </c>
      <c r="K440">
        <f>(Table1[[#This Row],[Num. TID After]]-parameters!$D$10)/(parameters!$D$11-parameters!$D$10)</f>
        <v>0.1</v>
      </c>
      <c r="L440">
        <f>IF(Table1[[#This Row],[After Utility (unclipped)]]&gt;1,1, IF(Table1[[#This Row],[After Utility (unclipped)]]&lt;0,0, Table1[[#This Row],[After Utility (unclipped)]]))</f>
        <v>0.1</v>
      </c>
      <c r="M440" s="25">
        <v>0</v>
      </c>
      <c r="N440" s="51">
        <v>1</v>
      </c>
      <c r="O440" s="51">
        <v>2</v>
      </c>
      <c r="P440" s="51">
        <v>0</v>
      </c>
      <c r="Q440" s="51">
        <v>1</v>
      </c>
      <c r="R440" s="51"/>
      <c r="S440" s="51">
        <v>0</v>
      </c>
      <c r="T440" s="51"/>
      <c r="U440" s="51">
        <v>0</v>
      </c>
      <c r="V440" s="25">
        <f>parameters!$J$4*Table1[[#This Row],[Mitigations Utility]] + parameters!$J$5*Table1[[#This Row],[Detections Utility]]</f>
        <v>1.9047619047619046E-2</v>
      </c>
      <c r="W440">
        <f>SUM(Table1[[#This Row],[Num. 800-53 (r5)]],Table1[[#This Row],[Num. CIS Controls]])</f>
        <v>0</v>
      </c>
      <c r="X440">
        <f>(Table1[[#This Row],[Total Mitigations]]-parameters!$D$2)/(parameters!$D$3-parameters!$D$2)</f>
        <v>0</v>
      </c>
      <c r="Y440">
        <f>IF(Table1[[#This Row],[Mitigations Utility (unclipped)]]&gt;1,1, IF(Table1[[#This Row],[Mitigations Utility (unclipped)]]&lt;0,0, Table1[[#This Row],[Mitigations Utility (unclipped)]]) )</f>
        <v>0</v>
      </c>
      <c r="Z440">
        <f>SUM(Table1[[#This Row],[Num. CAR]:[Num. Splunk]])</f>
        <v>4</v>
      </c>
      <c r="AA440">
        <f>(Table1[[#This Row],[Total Detections]]-parameters!$D$4)/(parameters!$D$5-parameters!$D$4)</f>
        <v>0.04</v>
      </c>
      <c r="AB440">
        <f>IF(Table1[[#This Row],[Detections Utility (unclipped)]]&gt;1,1, IF(Table1[[#This Row],[Detections Utility (unclipped)]]&lt;0,0, Table1[[#This Row],[Detections Utility (unclipped)]]) )</f>
        <v>0.04</v>
      </c>
      <c r="AC440" s="29" t="s">
        <v>243</v>
      </c>
      <c r="AD440" s="25" t="str" cm="1">
        <f t="array" ref="AD440">IF(SUMPRODUCT(--(NOT(ISERR(SEARCH({"Process","Command","Script","WMI","Module","Pipe","Service"},AC440)))))&gt;0,"1","0")</f>
        <v>1</v>
      </c>
      <c r="AE440" s="25">
        <f>IF(AD440="1",'TOP 10 TECHNIQUES'!C$15,0)</f>
        <v>0.19800000000000001</v>
      </c>
      <c r="AF440" s="25" t="str" cm="1">
        <f t="array" ref="AF440">IF(SUMPRODUCT(--(NOT(ISERR(SEARCH({"Network","Firewall"},AC440)))))&gt;0,"1","0")</f>
        <v>0</v>
      </c>
      <c r="AG440" s="25">
        <f>IF(AF440="1",'TOP 10 TECHNIQUES'!C$16,0)</f>
        <v>0</v>
      </c>
      <c r="AH440" s="25" t="str" cm="1">
        <f t="array" ref="AH440">IF(SUMPRODUCT(--(NOT(ISERR(SEARCH({"File","Group","Logon","Schedule","User","Registry","Active","Application"},AC440)))))&gt;0,"1","0")</f>
        <v>1</v>
      </c>
      <c r="AI440" s="25">
        <f>IF(AH440="1",'TOP 10 TECHNIQUES'!C$17,0)</f>
        <v>0.13200000000000001</v>
      </c>
      <c r="AJ440" s="25" t="str" cm="1">
        <f t="array" ref="AJ440">IF(SUMPRODUCT(--(NOT(ISERR(SEARCH({"Cloud","Cluster","Container","Image","Instance","Pod","Snapshot","Volume"},AC440)))))&gt;0,"1","0")</f>
        <v>0</v>
      </c>
      <c r="AK440" s="25">
        <f>IF(AJ440="1",'TOP 10 TECHNIQUES'!C$18,0)</f>
        <v>0</v>
      </c>
      <c r="AL440" s="25" t="str" cm="1">
        <f t="array" ref="AL440">IF(SUMPRODUCT(--(NOT(ISERR(SEARCH({"Drive","Firmware","Host","Kernel"},AC440)))))&gt;0,"1","0")</f>
        <v>0</v>
      </c>
      <c r="AM440" s="25">
        <f>IF(AL440="1",'TOP 10 TECHNIQUES'!C$19,0)</f>
        <v>0</v>
      </c>
      <c r="AN440" s="60">
        <v>0</v>
      </c>
      <c r="AO440" s="51">
        <v>0</v>
      </c>
      <c r="AP440" s="25">
        <f>parameters!$J$21*Table1[[#This Row],[TAT Utility]]+parameters!$J$22*Table1[[#This Row],[Count Utility]]</f>
        <v>1.5833333333333335E-2</v>
      </c>
      <c r="AQ440" s="25">
        <f>(Table1[[#This Row],[Total Top Att&amp;ck Score ]]-parameters!$D$19)/(parameters!$D$20-parameters!$D$19)</f>
        <v>5.2777777777777785E-2</v>
      </c>
      <c r="AR440" s="25">
        <f>IF(Table1[[#This Row],[TAT Utility (unclipped)]]&gt;1,1, IF(Table1[[#This Row],[TAT Utility (unclipped)]]&lt;0,0, Table1[[#This Row],[TAT Utility (unclipped)]]) )</f>
        <v>5.2777777777777785E-2</v>
      </c>
      <c r="AS440" s="25">
        <f>(Table1[[#This Row],[Ransomware (Total '# of ATT&amp;CK Observations)]]-parameters!$D$21)/(parameters!$D$22-parameters!$D$21)</f>
        <v>0</v>
      </c>
      <c r="AT440" s="25">
        <f>IF(Table1[[#This Row],[Count Utility (unclipped)]]&gt;1,1, IF(Table1[[#This Row],[Count Utility (unclipped)]]&lt;0,0, Table1[[#This Row],[Count Utility (unclipped)]]) )</f>
        <v>0</v>
      </c>
      <c r="AU4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1" spans="1:47" x14ac:dyDescent="0.2">
      <c r="A441" s="25">
        <f>parameters!$J$21*Table1[[#This Row],[TAT Utility]]+parameters!$J$22*Table1[[#This Row],[Count Utility]]</f>
        <v>0.10690476190476191</v>
      </c>
      <c r="B441" s="25">
        <f t="shared" si="6"/>
        <v>6.9047619047619052E-2</v>
      </c>
      <c r="C441" s="25" t="s">
        <v>1649</v>
      </c>
      <c r="D441" s="25" t="s">
        <v>1650</v>
      </c>
      <c r="E441" s="25" t="s">
        <v>89</v>
      </c>
      <c r="F441" s="51">
        <v>1</v>
      </c>
      <c r="G441" s="51">
        <v>0</v>
      </c>
      <c r="H441" s="25">
        <f>parameters!$J$10*Table1[[#This Row],[Before Utility]]+parameters!$J$11*Table1[[#This Row],[After Utility]]</f>
        <v>0.05</v>
      </c>
      <c r="I441">
        <f>(Table1[[#This Row],[Num. TID Before]]-parameters!$D$8)/(parameters!$D$9-parameters!$D$8)</f>
        <v>0.1</v>
      </c>
      <c r="J441">
        <f>IF(Table1[[#This Row],[Before Utility (unclipped)]]&gt;1,1, IF(Table1[[#This Row],[Before Utility (unclipped)]]&lt;0,0, Table1[[#This Row],[Before Utility (unclipped)]]))</f>
        <v>0.1</v>
      </c>
      <c r="K441">
        <f>(Table1[[#This Row],[Num. TID After]]-parameters!$D$10)/(parameters!$D$11-parameters!$D$10)</f>
        <v>0</v>
      </c>
      <c r="L441">
        <f>IF(Table1[[#This Row],[After Utility (unclipped)]]&gt;1,1, IF(Table1[[#This Row],[After Utility (unclipped)]]&lt;0,0, Table1[[#This Row],[After Utility (unclipped)]]))</f>
        <v>0</v>
      </c>
      <c r="M441" s="25">
        <v>0</v>
      </c>
      <c r="N441" s="51">
        <v>0</v>
      </c>
      <c r="O441" s="51">
        <v>4</v>
      </c>
      <c r="P441" s="51">
        <v>0</v>
      </c>
      <c r="Q441" s="51">
        <v>0</v>
      </c>
      <c r="R441" s="51"/>
      <c r="S441" s="51">
        <v>0</v>
      </c>
      <c r="T441" s="51"/>
      <c r="U441" s="51">
        <v>0</v>
      </c>
      <c r="V441" s="25">
        <f>parameters!$J$4*Table1[[#This Row],[Mitigations Utility]] + parameters!$J$5*Table1[[#This Row],[Detections Utility]]</f>
        <v>1.9047619047619046E-2</v>
      </c>
      <c r="W441">
        <f>SUM(Table1[[#This Row],[Num. 800-53 (r5)]],Table1[[#This Row],[Num. CIS Controls]])</f>
        <v>0</v>
      </c>
      <c r="X441">
        <f>(Table1[[#This Row],[Total Mitigations]]-parameters!$D$2)/(parameters!$D$3-parameters!$D$2)</f>
        <v>0</v>
      </c>
      <c r="Y441">
        <f>IF(Table1[[#This Row],[Mitigations Utility (unclipped)]]&gt;1,1, IF(Table1[[#This Row],[Mitigations Utility (unclipped)]]&lt;0,0, Table1[[#This Row],[Mitigations Utility (unclipped)]]) )</f>
        <v>0</v>
      </c>
      <c r="Z441">
        <f>SUM(Table1[[#This Row],[Num. CAR]:[Num. Splunk]])</f>
        <v>4</v>
      </c>
      <c r="AA441">
        <f>(Table1[[#This Row],[Total Detections]]-parameters!$D$4)/(parameters!$D$5-parameters!$D$4)</f>
        <v>0.04</v>
      </c>
      <c r="AB441">
        <f>IF(Table1[[#This Row],[Detections Utility (unclipped)]]&gt;1,1, IF(Table1[[#This Row],[Detections Utility (unclipped)]]&lt;0,0, Table1[[#This Row],[Detections Utility (unclipped)]]) )</f>
        <v>0.04</v>
      </c>
      <c r="AC441" s="29" t="s">
        <v>513</v>
      </c>
      <c r="AD441" s="25" t="str" cm="1">
        <f t="array" ref="AD441">IF(SUMPRODUCT(--(NOT(ISERR(SEARCH({"Process","Command","Script","WMI","Module","Pipe","Service"},AC441)))))&gt;0,"1","0")</f>
        <v>0</v>
      </c>
      <c r="AE441" s="25">
        <f>IF(AD441="1",'TOP 10 TECHNIQUES'!C$15,0)</f>
        <v>0</v>
      </c>
      <c r="AF441" s="25" t="str" cm="1">
        <f t="array" ref="AF441">IF(SUMPRODUCT(--(NOT(ISERR(SEARCH({"Network","Firewall"},AC441)))))&gt;0,"1","0")</f>
        <v>0</v>
      </c>
      <c r="AG441" s="25">
        <f>IF(AF441="1",'TOP 10 TECHNIQUES'!C$16,0)</f>
        <v>0</v>
      </c>
      <c r="AH441" s="25" t="str" cm="1">
        <f t="array" ref="AH441">IF(SUMPRODUCT(--(NOT(ISERR(SEARCH({"File","Group","Logon","Schedule","User","Registry","Active","Application"},AC441)))))&gt;0,"1","0")</f>
        <v>0</v>
      </c>
      <c r="AI441" s="25">
        <f>IF(AH441="1",'TOP 10 TECHNIQUES'!C$17,0)</f>
        <v>0</v>
      </c>
      <c r="AJ441" s="25" t="str" cm="1">
        <f t="array" ref="AJ441">IF(SUMPRODUCT(--(NOT(ISERR(SEARCH({"Cloud","Cluster","Container","Image","Instance","Pod","Snapshot","Volume"},AC441)))))&gt;0,"1","0")</f>
        <v>0</v>
      </c>
      <c r="AK441" s="25">
        <f>IF(AJ441="1",'TOP 10 TECHNIQUES'!C$18,0)</f>
        <v>0</v>
      </c>
      <c r="AL441" s="25" t="str" cm="1">
        <f t="array" ref="AL441">IF(SUMPRODUCT(--(NOT(ISERR(SEARCH({"Drive","Firmware","Host","Kernel"},AC441)))))&gt;0,"1","0")</f>
        <v>1</v>
      </c>
      <c r="AM441" s="25">
        <f>IF(AL441="1",'TOP 10 TECHNIQUES'!C$19,0)</f>
        <v>0</v>
      </c>
      <c r="AN441" s="60">
        <v>3</v>
      </c>
      <c r="AO441" s="51">
        <v>1</v>
      </c>
      <c r="AP441" s="25">
        <f>parameters!$J$21*Table1[[#This Row],[TAT Utility]]+parameters!$J$22*Table1[[#This Row],[Count Utility]]</f>
        <v>0.10690476190476191</v>
      </c>
      <c r="AQ441" s="25">
        <f>(Table1[[#This Row],[Total Top Att&amp;ck Score ]]-parameters!$D$19)/(parameters!$D$20-parameters!$D$19)</f>
        <v>2.3015873015873017E-2</v>
      </c>
      <c r="AR441" s="25">
        <f>IF(Table1[[#This Row],[TAT Utility (unclipped)]]&gt;1,1, IF(Table1[[#This Row],[TAT Utility (unclipped)]]&lt;0,0, Table1[[#This Row],[TAT Utility (unclipped)]]) )</f>
        <v>2.3015873015873017E-2</v>
      </c>
      <c r="AS441" s="25">
        <f>(Table1[[#This Row],[Ransomware (Total '# of ATT&amp;CK Observations)]]-parameters!$D$21)/(parameters!$D$22-parameters!$D$21)</f>
        <v>0.14285714285714285</v>
      </c>
      <c r="AT441" s="25">
        <f>IF(Table1[[#This Row],[Count Utility (unclipped)]]&gt;1,1, IF(Table1[[#This Row],[Count Utility (unclipped)]]&lt;0,0, Table1[[#This Row],[Count Utility (unclipped)]]) )</f>
        <v>0.14285714285714285</v>
      </c>
      <c r="AU4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2" spans="1:47" x14ac:dyDescent="0.2">
      <c r="A442" s="25">
        <f>parameters!$J$21*Table1[[#This Row],[TAT Utility]]+parameters!$J$22*Table1[[#This Row],[Count Utility]]</f>
        <v>0.11293714285714286</v>
      </c>
      <c r="B442" s="25">
        <f t="shared" si="6"/>
        <v>0.12937142857142861</v>
      </c>
      <c r="C442" s="25" t="s">
        <v>1651</v>
      </c>
      <c r="D442" s="25" t="s">
        <v>148</v>
      </c>
      <c r="E442" s="25" t="s">
        <v>1652</v>
      </c>
      <c r="F442" s="51">
        <v>1</v>
      </c>
      <c r="G442" s="51">
        <v>1</v>
      </c>
      <c r="H442" s="25">
        <f>parameters!$J$10*Table1[[#This Row],[Before Utility]]+parameters!$J$11*Table1[[#This Row],[After Utility]]</f>
        <v>0.1</v>
      </c>
      <c r="I442">
        <f>(Table1[[#This Row],[Num. TID Before]]-parameters!$D$8)/(parameters!$D$9-parameters!$D$8)</f>
        <v>0.1</v>
      </c>
      <c r="J442">
        <f>IF(Table1[[#This Row],[Before Utility (unclipped)]]&gt;1,1, IF(Table1[[#This Row],[Before Utility (unclipped)]]&lt;0,0, Table1[[#This Row],[Before Utility (unclipped)]]))</f>
        <v>0.1</v>
      </c>
      <c r="K442">
        <f>(Table1[[#This Row],[Num. TID After]]-parameters!$D$10)/(parameters!$D$11-parameters!$D$10)</f>
        <v>0.1</v>
      </c>
      <c r="L442">
        <f>IF(Table1[[#This Row],[After Utility (unclipped)]]&gt;1,1, IF(Table1[[#This Row],[After Utility (unclipped)]]&lt;0,0, Table1[[#This Row],[After Utility (unclipped)]]))</f>
        <v>0.1</v>
      </c>
      <c r="M442" s="25">
        <v>0</v>
      </c>
      <c r="N442" s="51">
        <v>0</v>
      </c>
      <c r="O442" s="51">
        <v>3</v>
      </c>
      <c r="P442" s="51">
        <v>0</v>
      </c>
      <c r="Q442" s="51">
        <v>0</v>
      </c>
      <c r="R442" s="51"/>
      <c r="S442" s="51">
        <v>0</v>
      </c>
      <c r="T442" s="51"/>
      <c r="U442" s="51">
        <v>0</v>
      </c>
      <c r="V442" s="25">
        <f>parameters!$J$4*Table1[[#This Row],[Mitigations Utility]] + parameters!$J$5*Table1[[#This Row],[Detections Utility]]</f>
        <v>1.4285714285714284E-2</v>
      </c>
      <c r="W442">
        <f>SUM(Table1[[#This Row],[Num. 800-53 (r5)]],Table1[[#This Row],[Num. CIS Controls]])</f>
        <v>0</v>
      </c>
      <c r="X442">
        <f>(Table1[[#This Row],[Total Mitigations]]-parameters!$D$2)/(parameters!$D$3-parameters!$D$2)</f>
        <v>0</v>
      </c>
      <c r="Y442">
        <f>IF(Table1[[#This Row],[Mitigations Utility (unclipped)]]&gt;1,1, IF(Table1[[#This Row],[Mitigations Utility (unclipped)]]&lt;0,0, Table1[[#This Row],[Mitigations Utility (unclipped)]]) )</f>
        <v>0</v>
      </c>
      <c r="Z442">
        <f>SUM(Table1[[#This Row],[Num. CAR]:[Num. Splunk]])</f>
        <v>3</v>
      </c>
      <c r="AA442">
        <f>(Table1[[#This Row],[Total Detections]]-parameters!$D$4)/(parameters!$D$5-parameters!$D$4)</f>
        <v>0.03</v>
      </c>
      <c r="AB442">
        <f>IF(Table1[[#This Row],[Detections Utility (unclipped)]]&gt;1,1, IF(Table1[[#This Row],[Detections Utility (unclipped)]]&lt;0,0, Table1[[#This Row],[Detections Utility (unclipped)]]) )</f>
        <v>0.03</v>
      </c>
      <c r="AC442" s="29" t="s">
        <v>122</v>
      </c>
      <c r="AD442" s="25" t="str" cm="1">
        <f t="array" ref="AD442">IF(SUMPRODUCT(--(NOT(ISERR(SEARCH({"Process","Command","Script","WMI","Module","Pipe","Service"},AC442)))))&gt;0,"1","0")</f>
        <v>0</v>
      </c>
      <c r="AE442" s="25">
        <f>IF(AD442="1",'TOP 10 TECHNIQUES'!C$15,0)</f>
        <v>0</v>
      </c>
      <c r="AF442" s="25" t="str" cm="1">
        <f t="array" ref="AF442">IF(SUMPRODUCT(--(NOT(ISERR(SEARCH({"Network","Firewall"},AC442)))))&gt;0,"1","0")</f>
        <v>0</v>
      </c>
      <c r="AG442" s="25">
        <f>IF(AF442="1",'TOP 10 TECHNIQUES'!C$16,0)</f>
        <v>0</v>
      </c>
      <c r="AH442" s="25" t="str" cm="1">
        <f t="array" ref="AH442">IF(SUMPRODUCT(--(NOT(ISERR(SEARCH({"File","Group","Logon","Schedule","User","Registry","Active","Application"},AC442)))))&gt;0,"1","0")</f>
        <v>1</v>
      </c>
      <c r="AI442" s="25">
        <f>IF(AH442="1",'TOP 10 TECHNIQUES'!C$17,0)</f>
        <v>0.13200000000000001</v>
      </c>
      <c r="AJ442" s="25" t="str" cm="1">
        <f t="array" ref="AJ442">IF(SUMPRODUCT(--(NOT(ISERR(SEARCH({"Cloud","Cluster","Container","Image","Instance","Pod","Snapshot","Volume"},AC442)))))&gt;0,"1","0")</f>
        <v>0</v>
      </c>
      <c r="AK442" s="25">
        <f>IF(AJ442="1",'TOP 10 TECHNIQUES'!C$18,0)</f>
        <v>0</v>
      </c>
      <c r="AL442" s="25" t="str" cm="1">
        <f t="array" ref="AL442">IF(SUMPRODUCT(--(NOT(ISERR(SEARCH({"Drive","Firmware","Host","Kernel"},AC442)))))&gt;0,"1","0")</f>
        <v>0</v>
      </c>
      <c r="AM442" s="25">
        <f>IF(AL442="1",'TOP 10 TECHNIQUES'!C$19,0)</f>
        <v>0</v>
      </c>
      <c r="AN442" s="59">
        <v>3</v>
      </c>
      <c r="AO442" s="51">
        <v>1</v>
      </c>
      <c r="AP442" s="25">
        <f>parameters!$J$21*Table1[[#This Row],[TAT Utility]]+parameters!$J$22*Table1[[#This Row],[Count Utility]]</f>
        <v>0.11293714285714286</v>
      </c>
      <c r="AQ442" s="25">
        <f>(Table1[[#This Row],[Total Top Att&amp;ck Score ]]-parameters!$D$19)/(parameters!$D$20-parameters!$D$19)</f>
        <v>4.3123809523809536E-2</v>
      </c>
      <c r="AR442" s="25">
        <f>IF(Table1[[#This Row],[TAT Utility (unclipped)]]&gt;1,1, IF(Table1[[#This Row],[TAT Utility (unclipped)]]&lt;0,0, Table1[[#This Row],[TAT Utility (unclipped)]]) )</f>
        <v>4.3123809523809536E-2</v>
      </c>
      <c r="AS442" s="25">
        <f>(Table1[[#This Row],[Ransomware (Total '# of ATT&amp;CK Observations)]]-parameters!$D$21)/(parameters!$D$22-parameters!$D$21)</f>
        <v>0.14285714285714285</v>
      </c>
      <c r="AT442" s="25">
        <f>IF(Table1[[#This Row],[Count Utility (unclipped)]]&gt;1,1, IF(Table1[[#This Row],[Count Utility (unclipped)]]&lt;0,0, Table1[[#This Row],[Count Utility (unclipped)]]) )</f>
        <v>0.14285714285714285</v>
      </c>
      <c r="AU4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3" spans="1:47" x14ac:dyDescent="0.2">
      <c r="A443" s="25">
        <f>parameters!$J$21*Table1[[#This Row],[TAT Utility]]+parameters!$J$22*Table1[[#This Row],[Count Utility]]</f>
        <v>7.9603809523809521E-2</v>
      </c>
      <c r="B443" s="25">
        <f t="shared" si="6"/>
        <v>0.12937142857142861</v>
      </c>
      <c r="C443" s="25" t="s">
        <v>1653</v>
      </c>
      <c r="D443" s="25" t="s">
        <v>119</v>
      </c>
      <c r="E443" s="25" t="s">
        <v>1654</v>
      </c>
      <c r="F443" s="51">
        <v>1</v>
      </c>
      <c r="G443" s="51">
        <v>1</v>
      </c>
      <c r="H443" s="25">
        <f>parameters!$J$10*Table1[[#This Row],[Before Utility]]+parameters!$J$11*Table1[[#This Row],[After Utility]]</f>
        <v>0.1</v>
      </c>
      <c r="I443">
        <f>(Table1[[#This Row],[Num. TID Before]]-parameters!$D$8)/(parameters!$D$9-parameters!$D$8)</f>
        <v>0.1</v>
      </c>
      <c r="J443">
        <f>IF(Table1[[#This Row],[Before Utility (unclipped)]]&gt;1,1, IF(Table1[[#This Row],[Before Utility (unclipped)]]&lt;0,0, Table1[[#This Row],[Before Utility (unclipped)]]))</f>
        <v>0.1</v>
      </c>
      <c r="K443">
        <f>(Table1[[#This Row],[Num. TID After]]-parameters!$D$10)/(parameters!$D$11-parameters!$D$10)</f>
        <v>0.1</v>
      </c>
      <c r="L443">
        <f>IF(Table1[[#This Row],[After Utility (unclipped)]]&gt;1,1, IF(Table1[[#This Row],[After Utility (unclipped)]]&lt;0,0, Table1[[#This Row],[After Utility (unclipped)]]))</f>
        <v>0.1</v>
      </c>
      <c r="M443" s="25">
        <v>0</v>
      </c>
      <c r="N443" s="51">
        <v>0</v>
      </c>
      <c r="O443" s="51">
        <v>2</v>
      </c>
      <c r="P443" s="51">
        <v>1</v>
      </c>
      <c r="Q443" s="51">
        <v>0</v>
      </c>
      <c r="R443" s="51"/>
      <c r="S443" s="51">
        <v>0</v>
      </c>
      <c r="T443" s="51"/>
      <c r="U443" s="51">
        <v>0</v>
      </c>
      <c r="V443" s="25">
        <f>parameters!$J$4*Table1[[#This Row],[Mitigations Utility]] + parameters!$J$5*Table1[[#This Row],[Detections Utility]]</f>
        <v>1.4285714285714284E-2</v>
      </c>
      <c r="W443">
        <f>SUM(Table1[[#This Row],[Num. 800-53 (r5)]],Table1[[#This Row],[Num. CIS Controls]])</f>
        <v>0</v>
      </c>
      <c r="X443">
        <f>(Table1[[#This Row],[Total Mitigations]]-parameters!$D$2)/(parameters!$D$3-parameters!$D$2)</f>
        <v>0</v>
      </c>
      <c r="Y443">
        <f>IF(Table1[[#This Row],[Mitigations Utility (unclipped)]]&gt;1,1, IF(Table1[[#This Row],[Mitigations Utility (unclipped)]]&lt;0,0, Table1[[#This Row],[Mitigations Utility (unclipped)]]) )</f>
        <v>0</v>
      </c>
      <c r="Z443">
        <f>SUM(Table1[[#This Row],[Num. CAR]:[Num. Splunk]])</f>
        <v>3</v>
      </c>
      <c r="AA443">
        <f>(Table1[[#This Row],[Total Detections]]-parameters!$D$4)/(parameters!$D$5-parameters!$D$4)</f>
        <v>0.03</v>
      </c>
      <c r="AB443">
        <f>IF(Table1[[#This Row],[Detections Utility (unclipped)]]&gt;1,1, IF(Table1[[#This Row],[Detections Utility (unclipped)]]&lt;0,0, Table1[[#This Row],[Detections Utility (unclipped)]]) )</f>
        <v>0.03</v>
      </c>
      <c r="AC443" s="29" t="s">
        <v>122</v>
      </c>
      <c r="AD443" s="25" t="str" cm="1">
        <f t="array" ref="AD443">IF(SUMPRODUCT(--(NOT(ISERR(SEARCH({"Process","Command","Script","WMI","Module","Pipe","Service"},AC443)))))&gt;0,"1","0")</f>
        <v>0</v>
      </c>
      <c r="AE443" s="25">
        <f>IF(AD443="1",'TOP 10 TECHNIQUES'!C$15,0)</f>
        <v>0</v>
      </c>
      <c r="AF443" s="25" t="str" cm="1">
        <f t="array" ref="AF443">IF(SUMPRODUCT(--(NOT(ISERR(SEARCH({"Network","Firewall"},AC443)))))&gt;0,"1","0")</f>
        <v>0</v>
      </c>
      <c r="AG443" s="25">
        <f>IF(AF443="1",'TOP 10 TECHNIQUES'!C$16,0)</f>
        <v>0</v>
      </c>
      <c r="AH443" s="25" t="str" cm="1">
        <f t="array" ref="AH443">IF(SUMPRODUCT(--(NOT(ISERR(SEARCH({"File","Group","Logon","Schedule","User","Registry","Active","Application"},AC443)))))&gt;0,"1","0")</f>
        <v>1</v>
      </c>
      <c r="AI443" s="25">
        <f>IF(AH443="1",'TOP 10 TECHNIQUES'!C$17,0)</f>
        <v>0.13200000000000001</v>
      </c>
      <c r="AJ443" s="25" t="str" cm="1">
        <f t="array" ref="AJ443">IF(SUMPRODUCT(--(NOT(ISERR(SEARCH({"Cloud","Cluster","Container","Image","Instance","Pod","Snapshot","Volume"},AC443)))))&gt;0,"1","0")</f>
        <v>0</v>
      </c>
      <c r="AK443" s="25">
        <f>IF(AJ443="1",'TOP 10 TECHNIQUES'!C$18,0)</f>
        <v>0</v>
      </c>
      <c r="AL443" s="25" t="str" cm="1">
        <f t="array" ref="AL443">IF(SUMPRODUCT(--(NOT(ISERR(SEARCH({"Drive","Firmware","Host","Kernel"},AC443)))))&gt;0,"1","0")</f>
        <v>0</v>
      </c>
      <c r="AM443" s="25">
        <f>IF(AL443="1",'TOP 10 TECHNIQUES'!C$19,0)</f>
        <v>0</v>
      </c>
      <c r="AN443" s="59">
        <v>2</v>
      </c>
      <c r="AO443" s="51">
        <v>1</v>
      </c>
      <c r="AP443" s="25">
        <f>parameters!$J$21*Table1[[#This Row],[TAT Utility]]+parameters!$J$22*Table1[[#This Row],[Count Utility]]</f>
        <v>7.9603809523809521E-2</v>
      </c>
      <c r="AQ443" s="25">
        <f>(Table1[[#This Row],[Total Top Att&amp;ck Score ]]-parameters!$D$19)/(parameters!$D$20-parameters!$D$19)</f>
        <v>4.3123809523809536E-2</v>
      </c>
      <c r="AR443" s="25">
        <f>IF(Table1[[#This Row],[TAT Utility (unclipped)]]&gt;1,1, IF(Table1[[#This Row],[TAT Utility (unclipped)]]&lt;0,0, Table1[[#This Row],[TAT Utility (unclipped)]]) )</f>
        <v>4.3123809523809536E-2</v>
      </c>
      <c r="AS443" s="25">
        <f>(Table1[[#This Row],[Ransomware (Total '# of ATT&amp;CK Observations)]]-parameters!$D$21)/(parameters!$D$22-parameters!$D$21)</f>
        <v>9.5238095238095233E-2</v>
      </c>
      <c r="AT443" s="25">
        <f>IF(Table1[[#This Row],[Count Utility (unclipped)]]&gt;1,1, IF(Table1[[#This Row],[Count Utility (unclipped)]]&lt;0,0, Table1[[#This Row],[Count Utility (unclipped)]]) )</f>
        <v>9.5238095238095233E-2</v>
      </c>
      <c r="AU4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4" spans="1:47" ht="48" x14ac:dyDescent="0.2">
      <c r="A444" s="25">
        <f>parameters!$J$21*Table1[[#This Row],[TAT Utility]]+parameters!$J$22*Table1[[#This Row],[Count Utility]]</f>
        <v>1.5954285714285716E-2</v>
      </c>
      <c r="B444" s="25">
        <f t="shared" si="6"/>
        <v>0.15954285714285715</v>
      </c>
      <c r="C444" s="25" t="s">
        <v>1655</v>
      </c>
      <c r="D444" s="25" t="s">
        <v>238</v>
      </c>
      <c r="E444" s="25" t="s">
        <v>1656</v>
      </c>
      <c r="F444" s="51">
        <v>1</v>
      </c>
      <c r="G444" s="51">
        <v>1</v>
      </c>
      <c r="H444" s="25">
        <f>parameters!$J$10*Table1[[#This Row],[Before Utility]]+parameters!$J$11*Table1[[#This Row],[After Utility]]</f>
        <v>0.1</v>
      </c>
      <c r="I444">
        <f>(Table1[[#This Row],[Num. TID Before]]-parameters!$D$8)/(parameters!$D$9-parameters!$D$8)</f>
        <v>0.1</v>
      </c>
      <c r="J444">
        <f>IF(Table1[[#This Row],[Before Utility (unclipped)]]&gt;1,1, IF(Table1[[#This Row],[Before Utility (unclipped)]]&lt;0,0, Table1[[#This Row],[Before Utility (unclipped)]]))</f>
        <v>0.1</v>
      </c>
      <c r="K444">
        <f>(Table1[[#This Row],[Num. TID After]]-parameters!$D$10)/(parameters!$D$11-parameters!$D$10)</f>
        <v>0.1</v>
      </c>
      <c r="L444">
        <f>IF(Table1[[#This Row],[After Utility (unclipped)]]&gt;1,1, IF(Table1[[#This Row],[After Utility (unclipped)]]&lt;0,0, Table1[[#This Row],[After Utility (unclipped)]]))</f>
        <v>0.1</v>
      </c>
      <c r="M444" s="25">
        <v>0</v>
      </c>
      <c r="N444" s="51">
        <v>0</v>
      </c>
      <c r="O444" s="51">
        <v>3</v>
      </c>
      <c r="P444" s="51">
        <v>0</v>
      </c>
      <c r="Q444" s="51">
        <v>0</v>
      </c>
      <c r="R444" s="51"/>
      <c r="S444" s="51">
        <v>0</v>
      </c>
      <c r="T444" s="51"/>
      <c r="U444" s="51">
        <v>0</v>
      </c>
      <c r="V444" s="25">
        <f>parameters!$J$4*Table1[[#This Row],[Mitigations Utility]] + parameters!$J$5*Table1[[#This Row],[Detections Utility]]</f>
        <v>1.4285714285714284E-2</v>
      </c>
      <c r="W444">
        <f>SUM(Table1[[#This Row],[Num. 800-53 (r5)]],Table1[[#This Row],[Num. CIS Controls]])</f>
        <v>0</v>
      </c>
      <c r="X444">
        <f>(Table1[[#This Row],[Total Mitigations]]-parameters!$D$2)/(parameters!$D$3-parameters!$D$2)</f>
        <v>0</v>
      </c>
      <c r="Y444">
        <f>IF(Table1[[#This Row],[Mitigations Utility (unclipped)]]&gt;1,1, IF(Table1[[#This Row],[Mitigations Utility (unclipped)]]&lt;0,0, Table1[[#This Row],[Mitigations Utility (unclipped)]]) )</f>
        <v>0</v>
      </c>
      <c r="Z444">
        <f>SUM(Table1[[#This Row],[Num. CAR]:[Num. Splunk]])</f>
        <v>3</v>
      </c>
      <c r="AA444">
        <f>(Table1[[#This Row],[Total Detections]]-parameters!$D$4)/(parameters!$D$5-parameters!$D$4)</f>
        <v>0.03</v>
      </c>
      <c r="AB444">
        <f>IF(Table1[[#This Row],[Detections Utility (unclipped)]]&gt;1,1, IF(Table1[[#This Row],[Detections Utility (unclipped)]]&lt;0,0, Table1[[#This Row],[Detections Utility (unclipped)]]) )</f>
        <v>0.03</v>
      </c>
      <c r="AC444" s="29" t="s">
        <v>1387</v>
      </c>
      <c r="AD444" s="25" t="str" cm="1">
        <f t="array" ref="AD444">IF(SUMPRODUCT(--(NOT(ISERR(SEARCH({"Process","Command","Script","WMI","Module","Pipe","Service"},AC444)))))&gt;0,"1","0")</f>
        <v>1</v>
      </c>
      <c r="AE444" s="25">
        <f>IF(AD444="1",'TOP 10 TECHNIQUES'!C$15,0)</f>
        <v>0.19800000000000001</v>
      </c>
      <c r="AF444" s="25" t="str" cm="1">
        <f t="array" ref="AF444">IF(SUMPRODUCT(--(NOT(ISERR(SEARCH({"Network","Firewall"},AC444)))))&gt;0,"1","0")</f>
        <v>0</v>
      </c>
      <c r="AG444" s="25">
        <f>IF(AF444="1",'TOP 10 TECHNIQUES'!C$16,0)</f>
        <v>0</v>
      </c>
      <c r="AH444" s="25" t="str" cm="1">
        <f t="array" ref="AH444">IF(SUMPRODUCT(--(NOT(ISERR(SEARCH({"File","Group","Logon","Schedule","User","Registry","Active","Application"},AC444)))))&gt;0,"1","0")</f>
        <v>0</v>
      </c>
      <c r="AI444" s="25">
        <f>IF(AH444="1",'TOP 10 TECHNIQUES'!C$17,0)</f>
        <v>0</v>
      </c>
      <c r="AJ444" s="25" t="str" cm="1">
        <f t="array" ref="AJ444">IF(SUMPRODUCT(--(NOT(ISERR(SEARCH({"Cloud","Cluster","Container","Image","Instance","Pod","Snapshot","Volume"},AC444)))))&gt;0,"1","0")</f>
        <v>1</v>
      </c>
      <c r="AK444" s="25">
        <f>IF(AJ444="1",'TOP 10 TECHNIQUES'!C$18,0)</f>
        <v>0.19800000000000001</v>
      </c>
      <c r="AL444" s="25" t="str" cm="1">
        <f t="array" ref="AL444">IF(SUMPRODUCT(--(NOT(ISERR(SEARCH({"Drive","Firmware","Host","Kernel"},AC444)))))&gt;0,"1","0")</f>
        <v>0</v>
      </c>
      <c r="AM444" s="25">
        <f>IF(AL444="1",'TOP 10 TECHNIQUES'!C$19,0)</f>
        <v>0</v>
      </c>
      <c r="AN444" s="52">
        <v>0</v>
      </c>
      <c r="AO444" s="51">
        <v>0</v>
      </c>
      <c r="AP444" s="25">
        <f>parameters!$J$21*Table1[[#This Row],[TAT Utility]]+parameters!$J$22*Table1[[#This Row],[Count Utility]]</f>
        <v>1.5954285714285716E-2</v>
      </c>
      <c r="AQ444" s="25">
        <f>(Table1[[#This Row],[Total Top Att&amp;ck Score ]]-parameters!$D$19)/(parameters!$D$20-parameters!$D$19)</f>
        <v>5.3180952380952384E-2</v>
      </c>
      <c r="AR444" s="25">
        <f>IF(Table1[[#This Row],[TAT Utility (unclipped)]]&gt;1,1, IF(Table1[[#This Row],[TAT Utility (unclipped)]]&lt;0,0, Table1[[#This Row],[TAT Utility (unclipped)]]) )</f>
        <v>5.3180952380952384E-2</v>
      </c>
      <c r="AS444" s="25">
        <f>(Table1[[#This Row],[Ransomware (Total '# of ATT&amp;CK Observations)]]-parameters!$D$21)/(parameters!$D$22-parameters!$D$21)</f>
        <v>0</v>
      </c>
      <c r="AT444" s="25">
        <f>IF(Table1[[#This Row],[Count Utility (unclipped)]]&gt;1,1, IF(Table1[[#This Row],[Count Utility (unclipped)]]&lt;0,0, Table1[[#This Row],[Count Utility (unclipped)]]) )</f>
        <v>0</v>
      </c>
      <c r="AU4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5" spans="1:47" ht="32" x14ac:dyDescent="0.2">
      <c r="A445" s="25">
        <f>parameters!$J$21*Table1[[#This Row],[TAT Utility]]+parameters!$J$22*Table1[[#This Row],[Count Utility]]</f>
        <v>1.5200000000000002E-2</v>
      </c>
      <c r="B445" s="25">
        <f t="shared" si="6"/>
        <v>0.15200000000000002</v>
      </c>
      <c r="C445" s="25" t="s">
        <v>1657</v>
      </c>
      <c r="D445" s="25" t="s">
        <v>1658</v>
      </c>
      <c r="E445" s="25" t="s">
        <v>89</v>
      </c>
      <c r="F445" s="51">
        <v>1</v>
      </c>
      <c r="G445" s="51">
        <v>1</v>
      </c>
      <c r="H445" s="25">
        <f>parameters!$J$10*Table1[[#This Row],[Before Utility]]+parameters!$J$11*Table1[[#This Row],[After Utility]]</f>
        <v>0.1</v>
      </c>
      <c r="I445">
        <f>(Table1[[#This Row],[Num. TID Before]]-parameters!$D$8)/(parameters!$D$9-parameters!$D$8)</f>
        <v>0.1</v>
      </c>
      <c r="J445">
        <f>IF(Table1[[#This Row],[Before Utility (unclipped)]]&gt;1,1, IF(Table1[[#This Row],[Before Utility (unclipped)]]&lt;0,0, Table1[[#This Row],[Before Utility (unclipped)]]))</f>
        <v>0.1</v>
      </c>
      <c r="K445">
        <f>(Table1[[#This Row],[Num. TID After]]-parameters!$D$10)/(parameters!$D$11-parameters!$D$10)</f>
        <v>0.1</v>
      </c>
      <c r="L445">
        <f>IF(Table1[[#This Row],[After Utility (unclipped)]]&gt;1,1, IF(Table1[[#This Row],[After Utility (unclipped)]]&lt;0,0, Table1[[#This Row],[After Utility (unclipped)]]))</f>
        <v>0.1</v>
      </c>
      <c r="M445" s="25">
        <v>0</v>
      </c>
      <c r="N445" s="51">
        <v>0</v>
      </c>
      <c r="O445" s="51">
        <v>1</v>
      </c>
      <c r="P445" s="51">
        <v>0</v>
      </c>
      <c r="Q445" s="51">
        <v>2</v>
      </c>
      <c r="R445" s="51"/>
      <c r="S445" s="51">
        <v>0</v>
      </c>
      <c r="T445" s="51"/>
      <c r="U445" s="51">
        <v>0</v>
      </c>
      <c r="V445" s="25">
        <f>parameters!$J$4*Table1[[#This Row],[Mitigations Utility]] + parameters!$J$5*Table1[[#This Row],[Detections Utility]]</f>
        <v>1.4285714285714284E-2</v>
      </c>
      <c r="W445">
        <f>SUM(Table1[[#This Row],[Num. 800-53 (r5)]],Table1[[#This Row],[Num. CIS Controls]])</f>
        <v>0</v>
      </c>
      <c r="X445">
        <f>(Table1[[#This Row],[Total Mitigations]]-parameters!$D$2)/(parameters!$D$3-parameters!$D$2)</f>
        <v>0</v>
      </c>
      <c r="Y445">
        <f>IF(Table1[[#This Row],[Mitigations Utility (unclipped)]]&gt;1,1, IF(Table1[[#This Row],[Mitigations Utility (unclipped)]]&lt;0,0, Table1[[#This Row],[Mitigations Utility (unclipped)]]) )</f>
        <v>0</v>
      </c>
      <c r="Z445">
        <f>SUM(Table1[[#This Row],[Num. CAR]:[Num. Splunk]])</f>
        <v>3</v>
      </c>
      <c r="AA445">
        <f>(Table1[[#This Row],[Total Detections]]-parameters!$D$4)/(parameters!$D$5-parameters!$D$4)</f>
        <v>0.03</v>
      </c>
      <c r="AB445">
        <f>IF(Table1[[#This Row],[Detections Utility (unclipped)]]&gt;1,1, IF(Table1[[#This Row],[Detections Utility (unclipped)]]&lt;0,0, Table1[[#This Row],[Detections Utility (unclipped)]]) )</f>
        <v>0.03</v>
      </c>
      <c r="AC445" s="29" t="s">
        <v>346</v>
      </c>
      <c r="AD445" s="25" t="str" cm="1">
        <f t="array" ref="AD445">IF(SUMPRODUCT(--(NOT(ISERR(SEARCH({"Process","Command","Script","WMI","Module","Pipe","Service"},AC445)))))&gt;0,"1","0")</f>
        <v>1</v>
      </c>
      <c r="AE445" s="25">
        <f>IF(AD445="1",'TOP 10 TECHNIQUES'!C$15,0)</f>
        <v>0.19800000000000001</v>
      </c>
      <c r="AF445" s="25" t="str" cm="1">
        <f t="array" ref="AF445">IF(SUMPRODUCT(--(NOT(ISERR(SEARCH({"Network","Firewall"},AC445)))))&gt;0,"1","0")</f>
        <v>0</v>
      </c>
      <c r="AG445" s="25">
        <f>IF(AF445="1",'TOP 10 TECHNIQUES'!C$16,0)</f>
        <v>0</v>
      </c>
      <c r="AH445" s="25" t="str" cm="1">
        <f t="array" ref="AH445">IF(SUMPRODUCT(--(NOT(ISERR(SEARCH({"File","Group","Logon","Schedule","User","Registry","Active","Application"},AC445)))))&gt;0,"1","0")</f>
        <v>1</v>
      </c>
      <c r="AI445" s="25">
        <f>IF(AH445="1",'TOP 10 TECHNIQUES'!C$17,0)</f>
        <v>0.13200000000000001</v>
      </c>
      <c r="AJ445" s="25" t="str" cm="1">
        <f t="array" ref="AJ445">IF(SUMPRODUCT(--(NOT(ISERR(SEARCH({"Cloud","Cluster","Container","Image","Instance","Pod","Snapshot","Volume"},AC445)))))&gt;0,"1","0")</f>
        <v>0</v>
      </c>
      <c r="AK445" s="25">
        <f>IF(AJ445="1",'TOP 10 TECHNIQUES'!C$18,0)</f>
        <v>0</v>
      </c>
      <c r="AL445" s="25" t="str" cm="1">
        <f t="array" ref="AL445">IF(SUMPRODUCT(--(NOT(ISERR(SEARCH({"Drive","Firmware","Host","Kernel"},AC445)))))&gt;0,"1","0")</f>
        <v>0</v>
      </c>
      <c r="AM445" s="25">
        <f>IF(AL445="1",'TOP 10 TECHNIQUES'!C$19,0)</f>
        <v>0</v>
      </c>
      <c r="AN445" s="60">
        <v>0</v>
      </c>
      <c r="AO445" s="51">
        <v>0</v>
      </c>
      <c r="AP445" s="25">
        <f>parameters!$J$21*Table1[[#This Row],[TAT Utility]]+parameters!$J$22*Table1[[#This Row],[Count Utility]]</f>
        <v>1.5200000000000002E-2</v>
      </c>
      <c r="AQ445" s="25">
        <f>(Table1[[#This Row],[Total Top Att&amp;ck Score ]]-parameters!$D$19)/(parameters!$D$20-parameters!$D$19)</f>
        <v>5.0666666666666672E-2</v>
      </c>
      <c r="AR445" s="25">
        <f>IF(Table1[[#This Row],[TAT Utility (unclipped)]]&gt;1,1, IF(Table1[[#This Row],[TAT Utility (unclipped)]]&lt;0,0, Table1[[#This Row],[TAT Utility (unclipped)]]) )</f>
        <v>5.0666666666666672E-2</v>
      </c>
      <c r="AS445" s="25">
        <f>(Table1[[#This Row],[Ransomware (Total '# of ATT&amp;CK Observations)]]-parameters!$D$21)/(parameters!$D$22-parameters!$D$21)</f>
        <v>0</v>
      </c>
      <c r="AT445" s="25">
        <f>IF(Table1[[#This Row],[Count Utility (unclipped)]]&gt;1,1, IF(Table1[[#This Row],[Count Utility (unclipped)]]&lt;0,0, Table1[[#This Row],[Count Utility (unclipped)]]) )</f>
        <v>0</v>
      </c>
      <c r="AU4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6" spans="1:47" ht="32" x14ac:dyDescent="0.2">
      <c r="A446" s="25">
        <f>parameters!$J$21*Table1[[#This Row],[TAT Utility]]+parameters!$J$22*Table1[[#This Row],[Count Utility]]</f>
        <v>1.2937142857142861E-2</v>
      </c>
      <c r="B446" s="25">
        <f t="shared" si="6"/>
        <v>0.12937142857142861</v>
      </c>
      <c r="C446" s="25" t="s">
        <v>1659</v>
      </c>
      <c r="D446" s="25" t="s">
        <v>202</v>
      </c>
      <c r="E446" s="25" t="s">
        <v>1660</v>
      </c>
      <c r="F446" s="51">
        <v>1</v>
      </c>
      <c r="G446" s="51">
        <v>1</v>
      </c>
      <c r="H446" s="25">
        <f>parameters!$J$10*Table1[[#This Row],[Before Utility]]+parameters!$J$11*Table1[[#This Row],[After Utility]]</f>
        <v>0.1</v>
      </c>
      <c r="I446">
        <f>(Table1[[#This Row],[Num. TID Before]]-parameters!$D$8)/(parameters!$D$9-parameters!$D$8)</f>
        <v>0.1</v>
      </c>
      <c r="J446">
        <f>IF(Table1[[#This Row],[Before Utility (unclipped)]]&gt;1,1, IF(Table1[[#This Row],[Before Utility (unclipped)]]&lt;0,0, Table1[[#This Row],[Before Utility (unclipped)]]))</f>
        <v>0.1</v>
      </c>
      <c r="K446">
        <f>(Table1[[#This Row],[Num. TID After]]-parameters!$D$10)/(parameters!$D$11-parameters!$D$10)</f>
        <v>0.1</v>
      </c>
      <c r="L446">
        <f>IF(Table1[[#This Row],[After Utility (unclipped)]]&gt;1,1, IF(Table1[[#This Row],[After Utility (unclipped)]]&lt;0,0, Table1[[#This Row],[After Utility (unclipped)]]))</f>
        <v>0.1</v>
      </c>
      <c r="M446" s="25">
        <v>0</v>
      </c>
      <c r="N446" s="51">
        <v>1</v>
      </c>
      <c r="O446" s="51">
        <v>0</v>
      </c>
      <c r="P446" s="51">
        <v>1</v>
      </c>
      <c r="Q446" s="51">
        <v>1</v>
      </c>
      <c r="R446" s="51"/>
      <c r="S446" s="51">
        <v>0</v>
      </c>
      <c r="T446" s="51"/>
      <c r="U446" s="51">
        <v>0</v>
      </c>
      <c r="V446" s="25">
        <f>parameters!$J$4*Table1[[#This Row],[Mitigations Utility]] + parameters!$J$5*Table1[[#This Row],[Detections Utility]]</f>
        <v>1.4285714285714284E-2</v>
      </c>
      <c r="W446">
        <f>SUM(Table1[[#This Row],[Num. 800-53 (r5)]],Table1[[#This Row],[Num. CIS Controls]])</f>
        <v>0</v>
      </c>
      <c r="X446">
        <f>(Table1[[#This Row],[Total Mitigations]]-parameters!$D$2)/(parameters!$D$3-parameters!$D$2)</f>
        <v>0</v>
      </c>
      <c r="Y446">
        <f>IF(Table1[[#This Row],[Mitigations Utility (unclipped)]]&gt;1,1, IF(Table1[[#This Row],[Mitigations Utility (unclipped)]]&lt;0,0, Table1[[#This Row],[Mitigations Utility (unclipped)]]) )</f>
        <v>0</v>
      </c>
      <c r="Z446">
        <f>SUM(Table1[[#This Row],[Num. CAR]:[Num. Splunk]])</f>
        <v>3</v>
      </c>
      <c r="AA446">
        <f>(Table1[[#This Row],[Total Detections]]-parameters!$D$4)/(parameters!$D$5-parameters!$D$4)</f>
        <v>0.03</v>
      </c>
      <c r="AB446">
        <f>IF(Table1[[#This Row],[Detections Utility (unclipped)]]&gt;1,1, IF(Table1[[#This Row],[Detections Utility (unclipped)]]&lt;0,0, Table1[[#This Row],[Detections Utility (unclipped)]]) )</f>
        <v>0.03</v>
      </c>
      <c r="AC446" s="29" t="s">
        <v>1661</v>
      </c>
      <c r="AD446" s="25" t="str" cm="1">
        <f t="array" ref="AD446">IF(SUMPRODUCT(--(NOT(ISERR(SEARCH({"Process","Command","Script","WMI","Module","Pipe","Service"},AC446)))))&gt;0,"1","0")</f>
        <v>0</v>
      </c>
      <c r="AE446" s="25">
        <f>IF(AD446="1",'TOP 10 TECHNIQUES'!C$15,0)</f>
        <v>0</v>
      </c>
      <c r="AF446" s="25" t="str" cm="1">
        <f t="array" ref="AF446">IF(SUMPRODUCT(--(NOT(ISERR(SEARCH({"Network","Firewall"},AC446)))))&gt;0,"1","0")</f>
        <v>0</v>
      </c>
      <c r="AG446" s="25">
        <f>IF(AF446="1",'TOP 10 TECHNIQUES'!C$16,0)</f>
        <v>0</v>
      </c>
      <c r="AH446" s="25" t="str" cm="1">
        <f t="array" ref="AH446">IF(SUMPRODUCT(--(NOT(ISERR(SEARCH({"File","Group","Logon","Schedule","User","Registry","Active","Application"},AC446)))))&gt;0,"1","0")</f>
        <v>1</v>
      </c>
      <c r="AI446" s="25">
        <f>IF(AH446="1",'TOP 10 TECHNIQUES'!C$17,0)</f>
        <v>0.13200000000000001</v>
      </c>
      <c r="AJ446" s="25" t="str" cm="1">
        <f t="array" ref="AJ446">IF(SUMPRODUCT(--(NOT(ISERR(SEARCH({"Cloud","Cluster","Container","Image","Instance","Pod","Snapshot","Volume"},AC446)))))&gt;0,"1","0")</f>
        <v>0</v>
      </c>
      <c r="AK446" s="25">
        <f>IF(AJ446="1",'TOP 10 TECHNIQUES'!C$18,0)</f>
        <v>0</v>
      </c>
      <c r="AL446" s="25" t="str" cm="1">
        <f t="array" ref="AL446">IF(SUMPRODUCT(--(NOT(ISERR(SEARCH({"Drive","Firmware","Host","Kernel"},AC446)))))&gt;0,"1","0")</f>
        <v>0</v>
      </c>
      <c r="AM446" s="25">
        <f>IF(AL446="1",'TOP 10 TECHNIQUES'!C$19,0)</f>
        <v>0</v>
      </c>
      <c r="AN446" s="52">
        <v>0</v>
      </c>
      <c r="AO446" s="51">
        <v>0</v>
      </c>
      <c r="AP446" s="25">
        <f>parameters!$J$21*Table1[[#This Row],[TAT Utility]]+parameters!$J$22*Table1[[#This Row],[Count Utility]]</f>
        <v>1.2937142857142861E-2</v>
      </c>
      <c r="AQ446" s="25">
        <f>(Table1[[#This Row],[Total Top Att&amp;ck Score ]]-parameters!$D$19)/(parameters!$D$20-parameters!$D$19)</f>
        <v>4.3123809523809536E-2</v>
      </c>
      <c r="AR446" s="25">
        <f>IF(Table1[[#This Row],[TAT Utility (unclipped)]]&gt;1,1, IF(Table1[[#This Row],[TAT Utility (unclipped)]]&lt;0,0, Table1[[#This Row],[TAT Utility (unclipped)]]) )</f>
        <v>4.3123809523809536E-2</v>
      </c>
      <c r="AS446" s="25">
        <f>(Table1[[#This Row],[Ransomware (Total '# of ATT&amp;CK Observations)]]-parameters!$D$21)/(parameters!$D$22-parameters!$D$21)</f>
        <v>0</v>
      </c>
      <c r="AT446" s="25">
        <f>IF(Table1[[#This Row],[Count Utility (unclipped)]]&gt;1,1, IF(Table1[[#This Row],[Count Utility (unclipped)]]&lt;0,0, Table1[[#This Row],[Count Utility (unclipped)]]) )</f>
        <v>0</v>
      </c>
      <c r="AU4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7" spans="1:47" x14ac:dyDescent="0.2">
      <c r="A447" s="25">
        <f>parameters!$J$21*Table1[[#This Row],[TAT Utility]]+parameters!$J$22*Table1[[#This Row],[Count Utility]]</f>
        <v>3.9761904761904762E-2</v>
      </c>
      <c r="B447" s="25">
        <f t="shared" si="6"/>
        <v>6.4285714285714279E-2</v>
      </c>
      <c r="C447" s="25" t="s">
        <v>1662</v>
      </c>
      <c r="D447" s="25" t="s">
        <v>1663</v>
      </c>
      <c r="E447" s="25" t="s">
        <v>1664</v>
      </c>
      <c r="F447" s="51">
        <v>0</v>
      </c>
      <c r="G447" s="51">
        <v>1</v>
      </c>
      <c r="H447" s="25">
        <f>parameters!$J$10*Table1[[#This Row],[Before Utility]]+parameters!$J$11*Table1[[#This Row],[After Utility]]</f>
        <v>0.05</v>
      </c>
      <c r="I447">
        <f>(Table1[[#This Row],[Num. TID Before]]-parameters!$D$8)/(parameters!$D$9-parameters!$D$8)</f>
        <v>0</v>
      </c>
      <c r="J447">
        <f>IF(Table1[[#This Row],[Before Utility (unclipped)]]&gt;1,1, IF(Table1[[#This Row],[Before Utility (unclipped)]]&lt;0,0, Table1[[#This Row],[Before Utility (unclipped)]]))</f>
        <v>0</v>
      </c>
      <c r="K447">
        <f>(Table1[[#This Row],[Num. TID After]]-parameters!$D$10)/(parameters!$D$11-parameters!$D$10)</f>
        <v>0.1</v>
      </c>
      <c r="L447">
        <f>IF(Table1[[#This Row],[After Utility (unclipped)]]&gt;1,1, IF(Table1[[#This Row],[After Utility (unclipped)]]&lt;0,0, Table1[[#This Row],[After Utility (unclipped)]]))</f>
        <v>0.1</v>
      </c>
      <c r="M447" s="25">
        <v>0</v>
      </c>
      <c r="N447" s="51">
        <v>0</v>
      </c>
      <c r="O447" s="51">
        <v>3</v>
      </c>
      <c r="P447" s="51">
        <v>0</v>
      </c>
      <c r="Q447" s="51">
        <v>0</v>
      </c>
      <c r="R447" s="51"/>
      <c r="S447" s="51">
        <v>0</v>
      </c>
      <c r="T447" s="51"/>
      <c r="U447" s="51">
        <v>0</v>
      </c>
      <c r="V447" s="25">
        <f>parameters!$J$4*Table1[[#This Row],[Mitigations Utility]] + parameters!$J$5*Table1[[#This Row],[Detections Utility]]</f>
        <v>1.4285714285714284E-2</v>
      </c>
      <c r="W447">
        <f>SUM(Table1[[#This Row],[Num. 800-53 (r5)]],Table1[[#This Row],[Num. CIS Controls]])</f>
        <v>0</v>
      </c>
      <c r="X447">
        <f>(Table1[[#This Row],[Total Mitigations]]-parameters!$D$2)/(parameters!$D$3-parameters!$D$2)</f>
        <v>0</v>
      </c>
      <c r="Y447">
        <f>IF(Table1[[#This Row],[Mitigations Utility (unclipped)]]&gt;1,1, IF(Table1[[#This Row],[Mitigations Utility (unclipped)]]&lt;0,0, Table1[[#This Row],[Mitigations Utility (unclipped)]]) )</f>
        <v>0</v>
      </c>
      <c r="Z447">
        <f>SUM(Table1[[#This Row],[Num. CAR]:[Num. Splunk]])</f>
        <v>3</v>
      </c>
      <c r="AA447">
        <f>(Table1[[#This Row],[Total Detections]]-parameters!$D$4)/(parameters!$D$5-parameters!$D$4)</f>
        <v>0.03</v>
      </c>
      <c r="AB447">
        <f>IF(Table1[[#This Row],[Detections Utility (unclipped)]]&gt;1,1, IF(Table1[[#This Row],[Detections Utility (unclipped)]]&lt;0,0, Table1[[#This Row],[Detections Utility (unclipped)]]) )</f>
        <v>0.03</v>
      </c>
      <c r="AC447" s="29"/>
      <c r="AD447" s="25" t="str" cm="1">
        <f t="array" ref="AD447">IF(SUMPRODUCT(--(NOT(ISERR(SEARCH({"Process","Command","Script","WMI","Module","Pipe","Service"},AC447)))))&gt;0,"1","0")</f>
        <v>0</v>
      </c>
      <c r="AE447" s="25">
        <f>IF(AD447="1",'TOP 10 TECHNIQUES'!C$15,0)</f>
        <v>0</v>
      </c>
      <c r="AF447" s="25" t="str" cm="1">
        <f t="array" ref="AF447">IF(SUMPRODUCT(--(NOT(ISERR(SEARCH({"Network","Firewall"},AC447)))))&gt;0,"1","0")</f>
        <v>0</v>
      </c>
      <c r="AG447" s="25">
        <f>IF(AF447="1",'TOP 10 TECHNIQUES'!C$16,0)</f>
        <v>0</v>
      </c>
      <c r="AH447" s="25" t="str" cm="1">
        <f t="array" ref="AH447">IF(SUMPRODUCT(--(NOT(ISERR(SEARCH({"File","Group","Logon","Schedule","User","Registry","Active","Application"},AC447)))))&gt;0,"1","0")</f>
        <v>0</v>
      </c>
      <c r="AI447" s="25">
        <f>IF(AH447="1",'TOP 10 TECHNIQUES'!C$17,0)</f>
        <v>0</v>
      </c>
      <c r="AJ447" s="25" t="str" cm="1">
        <f t="array" ref="AJ447">IF(SUMPRODUCT(--(NOT(ISERR(SEARCH({"Cloud","Cluster","Container","Image","Instance","Pod","Snapshot","Volume"},AC447)))))&gt;0,"1","0")</f>
        <v>0</v>
      </c>
      <c r="AK447" s="25">
        <f>IF(AJ447="1",'TOP 10 TECHNIQUES'!C$18,0)</f>
        <v>0</v>
      </c>
      <c r="AL447" s="25" t="str" cm="1">
        <f t="array" ref="AL447">IF(SUMPRODUCT(--(NOT(ISERR(SEARCH({"Drive","Firmware","Host","Kernel"},AC447)))))&gt;0,"1","0")</f>
        <v>0</v>
      </c>
      <c r="AM447" s="25">
        <f>IF(AL447="1",'TOP 10 TECHNIQUES'!C$19,0)</f>
        <v>0</v>
      </c>
      <c r="AN447" s="60">
        <v>1</v>
      </c>
      <c r="AO447" s="51">
        <v>1</v>
      </c>
      <c r="AP447" s="25">
        <f>parameters!$J$21*Table1[[#This Row],[TAT Utility]]+parameters!$J$22*Table1[[#This Row],[Count Utility]]</f>
        <v>3.9761904761904762E-2</v>
      </c>
      <c r="AQ447" s="25">
        <f>(Table1[[#This Row],[Total Top Att&amp;ck Score ]]-parameters!$D$19)/(parameters!$D$20-parameters!$D$19)</f>
        <v>2.1428571428571425E-2</v>
      </c>
      <c r="AR447" s="25">
        <f>IF(Table1[[#This Row],[TAT Utility (unclipped)]]&gt;1,1, IF(Table1[[#This Row],[TAT Utility (unclipped)]]&lt;0,0, Table1[[#This Row],[TAT Utility (unclipped)]]) )</f>
        <v>2.1428571428571425E-2</v>
      </c>
      <c r="AS447" s="25">
        <f>(Table1[[#This Row],[Ransomware (Total '# of ATT&amp;CK Observations)]]-parameters!$D$21)/(parameters!$D$22-parameters!$D$21)</f>
        <v>4.7619047619047616E-2</v>
      </c>
      <c r="AT447" s="25">
        <f>IF(Table1[[#This Row],[Count Utility (unclipped)]]&gt;1,1, IF(Table1[[#This Row],[Count Utility (unclipped)]]&lt;0,0, Table1[[#This Row],[Count Utility (unclipped)]]) )</f>
        <v>4.7619047619047616E-2</v>
      </c>
      <c r="AU4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8" spans="1:47" ht="32" x14ac:dyDescent="0.2">
      <c r="A448" s="25">
        <f>parameters!$J$21*Table1[[#This Row],[TAT Utility]]+parameters!$J$22*Table1[[#This Row],[Count Utility]]</f>
        <v>1.4566666666666665E-2</v>
      </c>
      <c r="B448" s="25">
        <f t="shared" si="6"/>
        <v>0.14566666666666667</v>
      </c>
      <c r="C448" s="25" t="s">
        <v>1665</v>
      </c>
      <c r="D448" s="25" t="s">
        <v>143</v>
      </c>
      <c r="E448" s="25" t="s">
        <v>1666</v>
      </c>
      <c r="F448" s="51">
        <v>1</v>
      </c>
      <c r="G448" s="51">
        <v>1</v>
      </c>
      <c r="H448" s="25">
        <f>parameters!$J$10*Table1[[#This Row],[Before Utility]]+parameters!$J$11*Table1[[#This Row],[After Utility]]</f>
        <v>0.1</v>
      </c>
      <c r="I448">
        <f>(Table1[[#This Row],[Num. TID Before]]-parameters!$D$8)/(parameters!$D$9-parameters!$D$8)</f>
        <v>0.1</v>
      </c>
      <c r="J448">
        <f>IF(Table1[[#This Row],[Before Utility (unclipped)]]&gt;1,1, IF(Table1[[#This Row],[Before Utility (unclipped)]]&lt;0,0, Table1[[#This Row],[Before Utility (unclipped)]]))</f>
        <v>0.1</v>
      </c>
      <c r="K448">
        <f>(Table1[[#This Row],[Num. TID After]]-parameters!$D$10)/(parameters!$D$11-parameters!$D$10)</f>
        <v>0.1</v>
      </c>
      <c r="L448">
        <f>IF(Table1[[#This Row],[After Utility (unclipped)]]&gt;1,1, IF(Table1[[#This Row],[After Utility (unclipped)]]&lt;0,0, Table1[[#This Row],[After Utility (unclipped)]]))</f>
        <v>0.1</v>
      </c>
      <c r="M448" s="25">
        <v>0</v>
      </c>
      <c r="N448" s="51">
        <v>0</v>
      </c>
      <c r="O448" s="51">
        <v>0</v>
      </c>
      <c r="P448" s="51">
        <v>0</v>
      </c>
      <c r="Q448" s="51">
        <v>0</v>
      </c>
      <c r="R448" s="51"/>
      <c r="S448" s="51">
        <v>0</v>
      </c>
      <c r="T448" s="51" t="s">
        <v>1667</v>
      </c>
      <c r="U448" s="51">
        <v>1</v>
      </c>
      <c r="V448" s="25">
        <f>parameters!$J$4*Table1[[#This Row],[Mitigations Utility]] + parameters!$J$5*Table1[[#This Row],[Detections Utility]]</f>
        <v>9.5238095238095247E-3</v>
      </c>
      <c r="W448">
        <f>SUM(Table1[[#This Row],[Num. 800-53 (r5)]],Table1[[#This Row],[Num. CIS Controls]])</f>
        <v>1</v>
      </c>
      <c r="X448">
        <f>(Table1[[#This Row],[Total Mitigations]]-parameters!$D$2)/(parameters!$D$3-parameters!$D$2)</f>
        <v>1.8181818181818181E-2</v>
      </c>
      <c r="Y448">
        <f>IF(Table1[[#This Row],[Mitigations Utility (unclipped)]]&gt;1,1, IF(Table1[[#This Row],[Mitigations Utility (unclipped)]]&lt;0,0, Table1[[#This Row],[Mitigations Utility (unclipped)]]) )</f>
        <v>1.8181818181818181E-2</v>
      </c>
      <c r="Z448">
        <f>SUM(Table1[[#This Row],[Num. CAR]:[Num. Splunk]])</f>
        <v>0</v>
      </c>
      <c r="AA448">
        <f>(Table1[[#This Row],[Total Detections]]-parameters!$D$4)/(parameters!$D$5-parameters!$D$4)</f>
        <v>0</v>
      </c>
      <c r="AB448">
        <f>IF(Table1[[#This Row],[Detections Utility (unclipped)]]&gt;1,1, IF(Table1[[#This Row],[Detections Utility (unclipped)]]&lt;0,0, Table1[[#This Row],[Detections Utility (unclipped)]]) )</f>
        <v>0</v>
      </c>
      <c r="AC448" s="29" t="s">
        <v>1668</v>
      </c>
      <c r="AD448" s="25" t="str" cm="1">
        <f t="array" ref="AD448">IF(SUMPRODUCT(--(NOT(ISERR(SEARCH({"Process","Command","Script","WMI","Module","Pipe","Service"},AC448)))))&gt;0,"1","0")</f>
        <v>1</v>
      </c>
      <c r="AE448" s="25">
        <f>IF(AD448="1",'TOP 10 TECHNIQUES'!C$15,0)</f>
        <v>0.19800000000000001</v>
      </c>
      <c r="AF448" s="25" t="str" cm="1">
        <f t="array" ref="AF448">IF(SUMPRODUCT(--(NOT(ISERR(SEARCH({"Network","Firewall"},AC448)))))&gt;0,"1","0")</f>
        <v>0</v>
      </c>
      <c r="AG448" s="25">
        <f>IF(AF448="1",'TOP 10 TECHNIQUES'!C$16,0)</f>
        <v>0</v>
      </c>
      <c r="AH448" s="25" t="str" cm="1">
        <f t="array" ref="AH448">IF(SUMPRODUCT(--(NOT(ISERR(SEARCH({"File","Group","Logon","Schedule","User","Registry","Active","Application"},AC448)))))&gt;0,"1","0")</f>
        <v>1</v>
      </c>
      <c r="AI448" s="25">
        <f>IF(AH448="1",'TOP 10 TECHNIQUES'!C$17,0)</f>
        <v>0.13200000000000001</v>
      </c>
      <c r="AJ448" s="25" t="str" cm="1">
        <f t="array" ref="AJ448">IF(SUMPRODUCT(--(NOT(ISERR(SEARCH({"Cloud","Cluster","Container","Image","Instance","Pod","Snapshot","Volume"},AC448)))))&gt;0,"1","0")</f>
        <v>0</v>
      </c>
      <c r="AK448" s="25">
        <f>IF(AJ448="1",'TOP 10 TECHNIQUES'!C$18,0)</f>
        <v>0</v>
      </c>
      <c r="AL448" s="25" t="str" cm="1">
        <f t="array" ref="AL448">IF(SUMPRODUCT(--(NOT(ISERR(SEARCH({"Drive","Firmware","Host","Kernel"},AC448)))))&gt;0,"1","0")</f>
        <v>0</v>
      </c>
      <c r="AM448" s="25">
        <f>IF(AL448="1",'TOP 10 TECHNIQUES'!C$19,0)</f>
        <v>0</v>
      </c>
      <c r="AN448" s="60">
        <v>0</v>
      </c>
      <c r="AO448" s="51">
        <v>0</v>
      </c>
      <c r="AP448" s="25">
        <f>parameters!$J$21*Table1[[#This Row],[TAT Utility]]+parameters!$J$22*Table1[[#This Row],[Count Utility]]</f>
        <v>1.4566666666666665E-2</v>
      </c>
      <c r="AQ448" s="25">
        <f>(Table1[[#This Row],[Total Top Att&amp;ck Score ]]-parameters!$D$19)/(parameters!$D$20-parameters!$D$19)</f>
        <v>4.8555555555555553E-2</v>
      </c>
      <c r="AR448" s="25">
        <f>IF(Table1[[#This Row],[TAT Utility (unclipped)]]&gt;1,1, IF(Table1[[#This Row],[TAT Utility (unclipped)]]&lt;0,0, Table1[[#This Row],[TAT Utility (unclipped)]]) )</f>
        <v>4.8555555555555553E-2</v>
      </c>
      <c r="AS448" s="25">
        <f>(Table1[[#This Row],[Ransomware (Total '# of ATT&amp;CK Observations)]]-parameters!$D$21)/(parameters!$D$22-parameters!$D$21)</f>
        <v>0</v>
      </c>
      <c r="AT448" s="25">
        <f>IF(Table1[[#This Row],[Count Utility (unclipped)]]&gt;1,1, IF(Table1[[#This Row],[Count Utility (unclipped)]]&lt;0,0, Table1[[#This Row],[Count Utility (unclipped)]]) )</f>
        <v>0</v>
      </c>
      <c r="AU4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9" spans="1:47" ht="64" x14ac:dyDescent="0.2">
      <c r="A449" s="25">
        <f>parameters!$J$21*Table1[[#This Row],[TAT Utility]]+parameters!$J$22*Table1[[#This Row],[Count Utility]]</f>
        <v>8.1233333333333324E-2</v>
      </c>
      <c r="B449" s="25">
        <f t="shared" si="6"/>
        <v>0.14566666666666667</v>
      </c>
      <c r="C449" s="25" t="s">
        <v>1669</v>
      </c>
      <c r="D449" s="25" t="s">
        <v>271</v>
      </c>
      <c r="E449" s="25" t="s">
        <v>1670</v>
      </c>
      <c r="F449" s="51">
        <v>1</v>
      </c>
      <c r="G449" s="51">
        <v>1</v>
      </c>
      <c r="H449" s="25">
        <f>parameters!$J$10*Table1[[#This Row],[Before Utility]]+parameters!$J$11*Table1[[#This Row],[After Utility]]</f>
        <v>0.1</v>
      </c>
      <c r="I449">
        <f>(Table1[[#This Row],[Num. TID Before]]-parameters!$D$8)/(parameters!$D$9-parameters!$D$8)</f>
        <v>0.1</v>
      </c>
      <c r="J449">
        <f>IF(Table1[[#This Row],[Before Utility (unclipped)]]&gt;1,1, IF(Table1[[#This Row],[Before Utility (unclipped)]]&lt;0,0, Table1[[#This Row],[Before Utility (unclipped)]]))</f>
        <v>0.1</v>
      </c>
      <c r="K449">
        <f>(Table1[[#This Row],[Num. TID After]]-parameters!$D$10)/(parameters!$D$11-parameters!$D$10)</f>
        <v>0.1</v>
      </c>
      <c r="L449">
        <f>IF(Table1[[#This Row],[After Utility (unclipped)]]&gt;1,1, IF(Table1[[#This Row],[After Utility (unclipped)]]&lt;0,0, Table1[[#This Row],[After Utility (unclipped)]]))</f>
        <v>0.1</v>
      </c>
      <c r="M449" s="25">
        <v>0</v>
      </c>
      <c r="N449" s="51">
        <v>0</v>
      </c>
      <c r="O449" s="51">
        <v>1</v>
      </c>
      <c r="P449" s="51">
        <v>1</v>
      </c>
      <c r="Q449" s="51">
        <v>0</v>
      </c>
      <c r="R449" s="51"/>
      <c r="S449" s="51">
        <v>0</v>
      </c>
      <c r="T449" s="51"/>
      <c r="U449" s="51">
        <v>0</v>
      </c>
      <c r="V449" s="25">
        <f>parameters!$J$4*Table1[[#This Row],[Mitigations Utility]] + parameters!$J$5*Table1[[#This Row],[Detections Utility]]</f>
        <v>9.5238095238095229E-3</v>
      </c>
      <c r="W449">
        <f>SUM(Table1[[#This Row],[Num. 800-53 (r5)]],Table1[[#This Row],[Num. CIS Controls]])</f>
        <v>0</v>
      </c>
      <c r="X449">
        <f>(Table1[[#This Row],[Total Mitigations]]-parameters!$D$2)/(parameters!$D$3-parameters!$D$2)</f>
        <v>0</v>
      </c>
      <c r="Y449">
        <f>IF(Table1[[#This Row],[Mitigations Utility (unclipped)]]&gt;1,1, IF(Table1[[#This Row],[Mitigations Utility (unclipped)]]&lt;0,0, Table1[[#This Row],[Mitigations Utility (unclipped)]]) )</f>
        <v>0</v>
      </c>
      <c r="Z449">
        <f>SUM(Table1[[#This Row],[Num. CAR]:[Num. Splunk]])</f>
        <v>2</v>
      </c>
      <c r="AA449">
        <f>(Table1[[#This Row],[Total Detections]]-parameters!$D$4)/(parameters!$D$5-parameters!$D$4)</f>
        <v>0.02</v>
      </c>
      <c r="AB449">
        <f>IF(Table1[[#This Row],[Detections Utility (unclipped)]]&gt;1,1, IF(Table1[[#This Row],[Detections Utility (unclipped)]]&lt;0,0, Table1[[#This Row],[Detections Utility (unclipped)]]) )</f>
        <v>0.02</v>
      </c>
      <c r="AC449" s="29" t="s">
        <v>1671</v>
      </c>
      <c r="AD449" s="25" t="str" cm="1">
        <f t="array" ref="AD449">IF(SUMPRODUCT(--(NOT(ISERR(SEARCH({"Process","Command","Script","WMI","Module","Pipe","Service"},AC449)))))&gt;0,"1","0")</f>
        <v>1</v>
      </c>
      <c r="AE449" s="25">
        <f>IF(AD449="1",'TOP 10 TECHNIQUES'!C$15,0)</f>
        <v>0.19800000000000001</v>
      </c>
      <c r="AF449" s="25" t="str" cm="1">
        <f t="array" ref="AF449">IF(SUMPRODUCT(--(NOT(ISERR(SEARCH({"Network","Firewall"},AC449)))))&gt;0,"1","0")</f>
        <v>0</v>
      </c>
      <c r="AG449" s="25">
        <f>IF(AF449="1",'TOP 10 TECHNIQUES'!C$16,0)</f>
        <v>0</v>
      </c>
      <c r="AH449" s="25" t="str" cm="1">
        <f t="array" ref="AH449">IF(SUMPRODUCT(--(NOT(ISERR(SEARCH({"File","Group","Logon","Schedule","User","Registry","Active","Application"},AC449)))))&gt;0,"1","0")</f>
        <v>1</v>
      </c>
      <c r="AI449" s="25">
        <f>IF(AH449="1",'TOP 10 TECHNIQUES'!C$17,0)</f>
        <v>0.13200000000000001</v>
      </c>
      <c r="AJ449" s="25" t="str" cm="1">
        <f t="array" ref="AJ449">IF(SUMPRODUCT(--(NOT(ISERR(SEARCH({"Cloud","Cluster","Container","Image","Instance","Pod","Snapshot","Volume"},AC449)))))&gt;0,"1","0")</f>
        <v>0</v>
      </c>
      <c r="AK449" s="25">
        <f>IF(AJ449="1",'TOP 10 TECHNIQUES'!C$18,0)</f>
        <v>0</v>
      </c>
      <c r="AL449" s="25" t="str" cm="1">
        <f t="array" ref="AL449">IF(SUMPRODUCT(--(NOT(ISERR(SEARCH({"Drive","Firmware","Host","Kernel"},AC449)))))&gt;0,"1","0")</f>
        <v>0</v>
      </c>
      <c r="AM449" s="25">
        <f>IF(AL449="1",'TOP 10 TECHNIQUES'!C$19,0)</f>
        <v>0</v>
      </c>
      <c r="AN449" s="52">
        <v>2</v>
      </c>
      <c r="AO449" s="51">
        <v>1</v>
      </c>
      <c r="AP449" s="25">
        <f>parameters!$J$21*Table1[[#This Row],[TAT Utility]]+parameters!$J$22*Table1[[#This Row],[Count Utility]]</f>
        <v>8.1233333333333324E-2</v>
      </c>
      <c r="AQ449" s="25">
        <f>(Table1[[#This Row],[Total Top Att&amp;ck Score ]]-parameters!$D$19)/(parameters!$D$20-parameters!$D$19)</f>
        <v>4.8555555555555553E-2</v>
      </c>
      <c r="AR449" s="25">
        <f>IF(Table1[[#This Row],[TAT Utility (unclipped)]]&gt;1,1, IF(Table1[[#This Row],[TAT Utility (unclipped)]]&lt;0,0, Table1[[#This Row],[TAT Utility (unclipped)]]) )</f>
        <v>4.8555555555555553E-2</v>
      </c>
      <c r="AS449" s="25">
        <f>(Table1[[#This Row],[Ransomware (Total '# of ATT&amp;CK Observations)]]-parameters!$D$21)/(parameters!$D$22-parameters!$D$21)</f>
        <v>9.5238095238095233E-2</v>
      </c>
      <c r="AT449" s="25">
        <f>IF(Table1[[#This Row],[Count Utility (unclipped)]]&gt;1,1, IF(Table1[[#This Row],[Count Utility (unclipped)]]&lt;0,0, Table1[[#This Row],[Count Utility (unclipped)]]) )</f>
        <v>9.5238095238095233E-2</v>
      </c>
      <c r="AU4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0" spans="1:47" ht="64" x14ac:dyDescent="0.2">
      <c r="A450" s="25">
        <f>parameters!$J$21*Table1[[#This Row],[TAT Utility]]+parameters!$J$22*Table1[[#This Row],[Count Utility]]</f>
        <v>4.7899999999999998E-2</v>
      </c>
      <c r="B450" s="25">
        <f t="shared" si="6"/>
        <v>0.14566666666666667</v>
      </c>
      <c r="C450" s="25" t="s">
        <v>1672</v>
      </c>
      <c r="D450" s="25" t="s">
        <v>1673</v>
      </c>
      <c r="E450" s="25" t="s">
        <v>89</v>
      </c>
      <c r="F450" s="51">
        <v>1</v>
      </c>
      <c r="G450" s="51">
        <v>1</v>
      </c>
      <c r="H450" s="25">
        <f>parameters!$J$10*Table1[[#This Row],[Before Utility]]+parameters!$J$11*Table1[[#This Row],[After Utility]]</f>
        <v>0.1</v>
      </c>
      <c r="I450">
        <f>(Table1[[#This Row],[Num. TID Before]]-parameters!$D$8)/(parameters!$D$9-parameters!$D$8)</f>
        <v>0.1</v>
      </c>
      <c r="J450">
        <f>IF(Table1[[#This Row],[Before Utility (unclipped)]]&gt;1,1, IF(Table1[[#This Row],[Before Utility (unclipped)]]&lt;0,0, Table1[[#This Row],[Before Utility (unclipped)]]))</f>
        <v>0.1</v>
      </c>
      <c r="K450">
        <f>(Table1[[#This Row],[Num. TID After]]-parameters!$D$10)/(parameters!$D$11-parameters!$D$10)</f>
        <v>0.1</v>
      </c>
      <c r="L450">
        <f>IF(Table1[[#This Row],[After Utility (unclipped)]]&gt;1,1, IF(Table1[[#This Row],[After Utility (unclipped)]]&lt;0,0, Table1[[#This Row],[After Utility (unclipped)]]))</f>
        <v>0.1</v>
      </c>
      <c r="M450" s="25">
        <v>0</v>
      </c>
      <c r="N450" s="51">
        <v>0</v>
      </c>
      <c r="O450" s="51">
        <v>2</v>
      </c>
      <c r="P450" s="51">
        <v>0</v>
      </c>
      <c r="Q450" s="51">
        <v>0</v>
      </c>
      <c r="R450" s="51"/>
      <c r="S450" s="51">
        <v>0</v>
      </c>
      <c r="T450" s="51"/>
      <c r="U450" s="51">
        <v>0</v>
      </c>
      <c r="V450" s="25">
        <f>parameters!$J$4*Table1[[#This Row],[Mitigations Utility]] + parameters!$J$5*Table1[[#This Row],[Detections Utility]]</f>
        <v>9.5238095238095229E-3</v>
      </c>
      <c r="W450">
        <f>SUM(Table1[[#This Row],[Num. 800-53 (r5)]],Table1[[#This Row],[Num. CIS Controls]])</f>
        <v>0</v>
      </c>
      <c r="X450">
        <f>(Table1[[#This Row],[Total Mitigations]]-parameters!$D$2)/(parameters!$D$3-parameters!$D$2)</f>
        <v>0</v>
      </c>
      <c r="Y450">
        <f>IF(Table1[[#This Row],[Mitigations Utility (unclipped)]]&gt;1,1, IF(Table1[[#This Row],[Mitigations Utility (unclipped)]]&lt;0,0, Table1[[#This Row],[Mitigations Utility (unclipped)]]) )</f>
        <v>0</v>
      </c>
      <c r="Z450">
        <f>SUM(Table1[[#This Row],[Num. CAR]:[Num. Splunk]])</f>
        <v>2</v>
      </c>
      <c r="AA450">
        <f>(Table1[[#This Row],[Total Detections]]-parameters!$D$4)/(parameters!$D$5-parameters!$D$4)</f>
        <v>0.02</v>
      </c>
      <c r="AB450">
        <f>IF(Table1[[#This Row],[Detections Utility (unclipped)]]&gt;1,1, IF(Table1[[#This Row],[Detections Utility (unclipped)]]&lt;0,0, Table1[[#This Row],[Detections Utility (unclipped)]]) )</f>
        <v>0.02</v>
      </c>
      <c r="AC450" s="29" t="s">
        <v>1674</v>
      </c>
      <c r="AD450" s="25" t="str" cm="1">
        <f t="array" ref="AD450">IF(SUMPRODUCT(--(NOT(ISERR(SEARCH({"Process","Command","Script","WMI","Module","Pipe","Service"},AC450)))))&gt;0,"1","0")</f>
        <v>1</v>
      </c>
      <c r="AE450" s="25">
        <f>IF(AD450="1",'TOP 10 TECHNIQUES'!C$15,0)</f>
        <v>0.19800000000000001</v>
      </c>
      <c r="AF450" s="25" t="str" cm="1">
        <f t="array" ref="AF450">IF(SUMPRODUCT(--(NOT(ISERR(SEARCH({"Network","Firewall"},AC450)))))&gt;0,"1","0")</f>
        <v>0</v>
      </c>
      <c r="AG450" s="25">
        <f>IF(AF450="1",'TOP 10 TECHNIQUES'!C$16,0)</f>
        <v>0</v>
      </c>
      <c r="AH450" s="25" t="str" cm="1">
        <f t="array" ref="AH450">IF(SUMPRODUCT(--(NOT(ISERR(SEARCH({"File","Group","Logon","Schedule","User","Registry","Active","Application"},AC450)))))&gt;0,"1","0")</f>
        <v>1</v>
      </c>
      <c r="AI450" s="25">
        <f>IF(AH450="1",'TOP 10 TECHNIQUES'!C$17,0)</f>
        <v>0.13200000000000001</v>
      </c>
      <c r="AJ450" s="25" t="str" cm="1">
        <f t="array" ref="AJ450">IF(SUMPRODUCT(--(NOT(ISERR(SEARCH({"Cloud","Cluster","Container","Image","Instance","Pod","Snapshot","Volume"},AC450)))))&gt;0,"1","0")</f>
        <v>0</v>
      </c>
      <c r="AK450" s="25">
        <f>IF(AJ450="1",'TOP 10 TECHNIQUES'!C$18,0)</f>
        <v>0</v>
      </c>
      <c r="AL450" s="25" t="str" cm="1">
        <f t="array" ref="AL450">IF(SUMPRODUCT(--(NOT(ISERR(SEARCH({"Drive","Firmware","Host","Kernel"},AC450)))))&gt;0,"1","0")</f>
        <v>0</v>
      </c>
      <c r="AM450" s="25">
        <f>IF(AL450="1",'TOP 10 TECHNIQUES'!C$19,0)</f>
        <v>0</v>
      </c>
      <c r="AN450" s="60">
        <v>1</v>
      </c>
      <c r="AO450" s="51">
        <v>1</v>
      </c>
      <c r="AP450" s="25">
        <f>parameters!$J$21*Table1[[#This Row],[TAT Utility]]+parameters!$J$22*Table1[[#This Row],[Count Utility]]</f>
        <v>4.7899999999999998E-2</v>
      </c>
      <c r="AQ450" s="25">
        <f>(Table1[[#This Row],[Total Top Att&amp;ck Score ]]-parameters!$D$19)/(parameters!$D$20-parameters!$D$19)</f>
        <v>4.8555555555555553E-2</v>
      </c>
      <c r="AR450" s="25">
        <f>IF(Table1[[#This Row],[TAT Utility (unclipped)]]&gt;1,1, IF(Table1[[#This Row],[TAT Utility (unclipped)]]&lt;0,0, Table1[[#This Row],[TAT Utility (unclipped)]]) )</f>
        <v>4.8555555555555553E-2</v>
      </c>
      <c r="AS450" s="25">
        <f>(Table1[[#This Row],[Ransomware (Total '# of ATT&amp;CK Observations)]]-parameters!$D$21)/(parameters!$D$22-parameters!$D$21)</f>
        <v>4.7619047619047616E-2</v>
      </c>
      <c r="AT450" s="25">
        <f>IF(Table1[[#This Row],[Count Utility (unclipped)]]&gt;1,1, IF(Table1[[#This Row],[Count Utility (unclipped)]]&lt;0,0, Table1[[#This Row],[Count Utility (unclipped)]]) )</f>
        <v>4.7619047619047616E-2</v>
      </c>
      <c r="AU4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1" spans="1:47" ht="32" x14ac:dyDescent="0.2">
      <c r="A451" s="25">
        <f>parameters!$J$21*Table1[[#This Row],[TAT Utility]]+parameters!$J$22*Table1[[#This Row],[Count Utility]]</f>
        <v>1.4566666666666665E-2</v>
      </c>
      <c r="B451" s="25">
        <f t="shared" si="6"/>
        <v>0.14566666666666667</v>
      </c>
      <c r="C451" s="25" t="s">
        <v>1675</v>
      </c>
      <c r="D451" s="25" t="s">
        <v>208</v>
      </c>
      <c r="E451" s="25" t="s">
        <v>1676</v>
      </c>
      <c r="F451" s="51">
        <v>1</v>
      </c>
      <c r="G451" s="51">
        <v>1</v>
      </c>
      <c r="H451" s="25">
        <f>parameters!$J$10*Table1[[#This Row],[Before Utility]]+parameters!$J$11*Table1[[#This Row],[After Utility]]</f>
        <v>0.1</v>
      </c>
      <c r="I451">
        <f>(Table1[[#This Row],[Num. TID Before]]-parameters!$D$8)/(parameters!$D$9-parameters!$D$8)</f>
        <v>0.1</v>
      </c>
      <c r="J451">
        <f>IF(Table1[[#This Row],[Before Utility (unclipped)]]&gt;1,1, IF(Table1[[#This Row],[Before Utility (unclipped)]]&lt;0,0, Table1[[#This Row],[Before Utility (unclipped)]]))</f>
        <v>0.1</v>
      </c>
      <c r="K451">
        <f>(Table1[[#This Row],[Num. TID After]]-parameters!$D$10)/(parameters!$D$11-parameters!$D$10)</f>
        <v>0.1</v>
      </c>
      <c r="L451">
        <f>IF(Table1[[#This Row],[After Utility (unclipped)]]&gt;1,1, IF(Table1[[#This Row],[After Utility (unclipped)]]&lt;0,0, Table1[[#This Row],[After Utility (unclipped)]]))</f>
        <v>0.1</v>
      </c>
      <c r="M451" s="25">
        <v>0</v>
      </c>
      <c r="N451" s="51">
        <v>1</v>
      </c>
      <c r="O451" s="51">
        <v>1</v>
      </c>
      <c r="P451" s="51">
        <v>0</v>
      </c>
      <c r="Q451" s="51">
        <v>0</v>
      </c>
      <c r="R451" s="51"/>
      <c r="S451" s="51">
        <v>0</v>
      </c>
      <c r="T451" s="51"/>
      <c r="U451" s="51">
        <v>0</v>
      </c>
      <c r="V451" s="25">
        <f>parameters!$J$4*Table1[[#This Row],[Mitigations Utility]] + parameters!$J$5*Table1[[#This Row],[Detections Utility]]</f>
        <v>9.5238095238095229E-3</v>
      </c>
      <c r="W451">
        <f>SUM(Table1[[#This Row],[Num. 800-53 (r5)]],Table1[[#This Row],[Num. CIS Controls]])</f>
        <v>0</v>
      </c>
      <c r="X451">
        <f>(Table1[[#This Row],[Total Mitigations]]-parameters!$D$2)/(parameters!$D$3-parameters!$D$2)</f>
        <v>0</v>
      </c>
      <c r="Y451">
        <f>IF(Table1[[#This Row],[Mitigations Utility (unclipped)]]&gt;1,1, IF(Table1[[#This Row],[Mitigations Utility (unclipped)]]&lt;0,0, Table1[[#This Row],[Mitigations Utility (unclipped)]]) )</f>
        <v>0</v>
      </c>
      <c r="Z451">
        <f>SUM(Table1[[#This Row],[Num. CAR]:[Num. Splunk]])</f>
        <v>2</v>
      </c>
      <c r="AA451">
        <f>(Table1[[#This Row],[Total Detections]]-parameters!$D$4)/(parameters!$D$5-parameters!$D$4)</f>
        <v>0.02</v>
      </c>
      <c r="AB451">
        <f>IF(Table1[[#This Row],[Detections Utility (unclipped)]]&gt;1,1, IF(Table1[[#This Row],[Detections Utility (unclipped)]]&lt;0,0, Table1[[#This Row],[Detections Utility (unclipped)]]) )</f>
        <v>0.02</v>
      </c>
      <c r="AC451" s="29" t="s">
        <v>368</v>
      </c>
      <c r="AD451" s="25" t="str" cm="1">
        <f t="array" ref="AD451">IF(SUMPRODUCT(--(NOT(ISERR(SEARCH({"Process","Command","Script","WMI","Module","Pipe","Service"},AC451)))))&gt;0,"1","0")</f>
        <v>1</v>
      </c>
      <c r="AE451" s="25">
        <f>IF(AD451="1",'TOP 10 TECHNIQUES'!C$15,0)</f>
        <v>0.19800000000000001</v>
      </c>
      <c r="AF451" s="25" t="str" cm="1">
        <f t="array" ref="AF451">IF(SUMPRODUCT(--(NOT(ISERR(SEARCH({"Network","Firewall"},AC451)))))&gt;0,"1","0")</f>
        <v>0</v>
      </c>
      <c r="AG451" s="25">
        <f>IF(AF451="1",'TOP 10 TECHNIQUES'!C$16,0)</f>
        <v>0</v>
      </c>
      <c r="AH451" s="25" t="str" cm="1">
        <f t="array" ref="AH451">IF(SUMPRODUCT(--(NOT(ISERR(SEARCH({"File","Group","Logon","Schedule","User","Registry","Active","Application"},AC451)))))&gt;0,"1","0")</f>
        <v>1</v>
      </c>
      <c r="AI451" s="25">
        <f>IF(AH451="1",'TOP 10 TECHNIQUES'!C$17,0)</f>
        <v>0.13200000000000001</v>
      </c>
      <c r="AJ451" s="25" t="str" cm="1">
        <f t="array" ref="AJ451">IF(SUMPRODUCT(--(NOT(ISERR(SEARCH({"Cloud","Cluster","Container","Image","Instance","Pod","Snapshot","Volume"},AC451)))))&gt;0,"1","0")</f>
        <v>0</v>
      </c>
      <c r="AK451" s="25">
        <f>IF(AJ451="1",'TOP 10 TECHNIQUES'!C$18,0)</f>
        <v>0</v>
      </c>
      <c r="AL451" s="25" t="str" cm="1">
        <f t="array" ref="AL451">IF(SUMPRODUCT(--(NOT(ISERR(SEARCH({"Drive","Firmware","Host","Kernel"},AC451)))))&gt;0,"1","0")</f>
        <v>0</v>
      </c>
      <c r="AM451" s="25">
        <f>IF(AL451="1",'TOP 10 TECHNIQUES'!C$19,0)</f>
        <v>0</v>
      </c>
      <c r="AN451" s="60">
        <v>0</v>
      </c>
      <c r="AO451" s="51">
        <v>0</v>
      </c>
      <c r="AP451" s="25">
        <f>parameters!$J$21*Table1[[#This Row],[TAT Utility]]+parameters!$J$22*Table1[[#This Row],[Count Utility]]</f>
        <v>1.4566666666666665E-2</v>
      </c>
      <c r="AQ451" s="25">
        <f>(Table1[[#This Row],[Total Top Att&amp;ck Score ]]-parameters!$D$19)/(parameters!$D$20-parameters!$D$19)</f>
        <v>4.8555555555555553E-2</v>
      </c>
      <c r="AR451" s="25">
        <f>IF(Table1[[#This Row],[TAT Utility (unclipped)]]&gt;1,1, IF(Table1[[#This Row],[TAT Utility (unclipped)]]&lt;0,0, Table1[[#This Row],[TAT Utility (unclipped)]]) )</f>
        <v>4.8555555555555553E-2</v>
      </c>
      <c r="AS451" s="25">
        <f>(Table1[[#This Row],[Ransomware (Total '# of ATT&amp;CK Observations)]]-parameters!$D$21)/(parameters!$D$22-parameters!$D$21)</f>
        <v>0</v>
      </c>
      <c r="AT451" s="25">
        <f>IF(Table1[[#This Row],[Count Utility (unclipped)]]&gt;1,1, IF(Table1[[#This Row],[Count Utility (unclipped)]]&lt;0,0, Table1[[#This Row],[Count Utility (unclipped)]]) )</f>
        <v>0</v>
      </c>
      <c r="AU4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2" spans="1:47" x14ac:dyDescent="0.2">
      <c r="A452" s="25">
        <f>parameters!$J$21*Table1[[#This Row],[TAT Utility]]+parameters!$J$22*Table1[[#This Row],[Count Utility]]</f>
        <v>1.3120952380952381E-2</v>
      </c>
      <c r="B452" s="25">
        <f t="shared" ref="B452:B515" si="7">SUM(H452,M452,V452)*(1+SUM(AE452,AG452,AI452,AK452,AM452))</f>
        <v>0.1312095238095238</v>
      </c>
      <c r="C452" s="25" t="s">
        <v>1677</v>
      </c>
      <c r="D452" s="25" t="s">
        <v>1678</v>
      </c>
      <c r="E452" s="25" t="s">
        <v>89</v>
      </c>
      <c r="F452" s="51">
        <v>1</v>
      </c>
      <c r="G452" s="51">
        <v>1</v>
      </c>
      <c r="H452" s="25">
        <f>parameters!$J$10*Table1[[#This Row],[Before Utility]]+parameters!$J$11*Table1[[#This Row],[After Utility]]</f>
        <v>0.1</v>
      </c>
      <c r="I452">
        <f>(Table1[[#This Row],[Num. TID Before]]-parameters!$D$8)/(parameters!$D$9-parameters!$D$8)</f>
        <v>0.1</v>
      </c>
      <c r="J452">
        <f>IF(Table1[[#This Row],[Before Utility (unclipped)]]&gt;1,1, IF(Table1[[#This Row],[Before Utility (unclipped)]]&lt;0,0, Table1[[#This Row],[Before Utility (unclipped)]]))</f>
        <v>0.1</v>
      </c>
      <c r="K452">
        <f>(Table1[[#This Row],[Num. TID After]]-parameters!$D$10)/(parameters!$D$11-parameters!$D$10)</f>
        <v>0.1</v>
      </c>
      <c r="L452">
        <f>IF(Table1[[#This Row],[After Utility (unclipped)]]&gt;1,1, IF(Table1[[#This Row],[After Utility (unclipped)]]&lt;0,0, Table1[[#This Row],[After Utility (unclipped)]]))</f>
        <v>0.1</v>
      </c>
      <c r="M452" s="25">
        <v>0</v>
      </c>
      <c r="N452" s="51">
        <v>0</v>
      </c>
      <c r="O452" s="51">
        <v>1</v>
      </c>
      <c r="P452" s="51">
        <v>1</v>
      </c>
      <c r="Q452" s="51">
        <v>0</v>
      </c>
      <c r="R452" s="51"/>
      <c r="S452" s="51">
        <v>0</v>
      </c>
      <c r="T452" s="51"/>
      <c r="U452" s="51">
        <v>0</v>
      </c>
      <c r="V452" s="25">
        <f>parameters!$J$4*Table1[[#This Row],[Mitigations Utility]] + parameters!$J$5*Table1[[#This Row],[Detections Utility]]</f>
        <v>9.5238095238095229E-3</v>
      </c>
      <c r="W452">
        <f>SUM(Table1[[#This Row],[Num. 800-53 (r5)]],Table1[[#This Row],[Num. CIS Controls]])</f>
        <v>0</v>
      </c>
      <c r="X452">
        <f>(Table1[[#This Row],[Total Mitigations]]-parameters!$D$2)/(parameters!$D$3-parameters!$D$2)</f>
        <v>0</v>
      </c>
      <c r="Y452">
        <f>IF(Table1[[#This Row],[Mitigations Utility (unclipped)]]&gt;1,1, IF(Table1[[#This Row],[Mitigations Utility (unclipped)]]&lt;0,0, Table1[[#This Row],[Mitigations Utility (unclipped)]]) )</f>
        <v>0</v>
      </c>
      <c r="Z452">
        <f>SUM(Table1[[#This Row],[Num. CAR]:[Num. Splunk]])</f>
        <v>2</v>
      </c>
      <c r="AA452">
        <f>(Table1[[#This Row],[Total Detections]]-parameters!$D$4)/(parameters!$D$5-parameters!$D$4)</f>
        <v>0.02</v>
      </c>
      <c r="AB452">
        <f>IF(Table1[[#This Row],[Detections Utility (unclipped)]]&gt;1,1, IF(Table1[[#This Row],[Detections Utility (unclipped)]]&lt;0,0, Table1[[#This Row],[Detections Utility (unclipped)]]) )</f>
        <v>0.02</v>
      </c>
      <c r="AC452" s="29" t="s">
        <v>1679</v>
      </c>
      <c r="AD452" s="25" t="str" cm="1">
        <f t="array" ref="AD452">IF(SUMPRODUCT(--(NOT(ISERR(SEARCH({"Process","Command","Script","WMI","Module","Pipe","Service"},AC452)))))&gt;0,"1","0")</f>
        <v>1</v>
      </c>
      <c r="AE452" s="25">
        <f>IF(AD452="1",'TOP 10 TECHNIQUES'!C$15,0)</f>
        <v>0.19800000000000001</v>
      </c>
      <c r="AF452" s="25" t="str" cm="1">
        <f t="array" ref="AF452">IF(SUMPRODUCT(--(NOT(ISERR(SEARCH({"Network","Firewall"},AC452)))))&gt;0,"1","0")</f>
        <v>0</v>
      </c>
      <c r="AG452" s="25">
        <f>IF(AF452="1",'TOP 10 TECHNIQUES'!C$16,0)</f>
        <v>0</v>
      </c>
      <c r="AH452" s="25" t="str" cm="1">
        <f t="array" ref="AH452">IF(SUMPRODUCT(--(NOT(ISERR(SEARCH({"File","Group","Logon","Schedule","User","Registry","Active","Application"},AC452)))))&gt;0,"1","0")</f>
        <v>0</v>
      </c>
      <c r="AI452" s="25">
        <f>IF(AH452="1",'TOP 10 TECHNIQUES'!C$17,0)</f>
        <v>0</v>
      </c>
      <c r="AJ452" s="25" t="str" cm="1">
        <f t="array" ref="AJ452">IF(SUMPRODUCT(--(NOT(ISERR(SEARCH({"Cloud","Cluster","Container","Image","Instance","Pod","Snapshot","Volume"},AC452)))))&gt;0,"1","0")</f>
        <v>0</v>
      </c>
      <c r="AK452" s="25">
        <f>IF(AJ452="1",'TOP 10 TECHNIQUES'!C$18,0)</f>
        <v>0</v>
      </c>
      <c r="AL452" s="25" t="str" cm="1">
        <f t="array" ref="AL452">IF(SUMPRODUCT(--(NOT(ISERR(SEARCH({"Drive","Firmware","Host","Kernel"},AC452)))))&gt;0,"1","0")</f>
        <v>1</v>
      </c>
      <c r="AM452" s="25">
        <f>IF(AL452="1",'TOP 10 TECHNIQUES'!C$19,0)</f>
        <v>0</v>
      </c>
      <c r="AN452" s="61">
        <v>0</v>
      </c>
      <c r="AO452" s="51">
        <v>0</v>
      </c>
      <c r="AP452" s="25">
        <f>parameters!$J$21*Table1[[#This Row],[TAT Utility]]+parameters!$J$22*Table1[[#This Row],[Count Utility]]</f>
        <v>1.3120952380952381E-2</v>
      </c>
      <c r="AQ452" s="25">
        <f>(Table1[[#This Row],[Total Top Att&amp;ck Score ]]-parameters!$D$19)/(parameters!$D$20-parameters!$D$19)</f>
        <v>4.3736507936507935E-2</v>
      </c>
      <c r="AR452" s="25">
        <f>IF(Table1[[#This Row],[TAT Utility (unclipped)]]&gt;1,1, IF(Table1[[#This Row],[TAT Utility (unclipped)]]&lt;0,0, Table1[[#This Row],[TAT Utility (unclipped)]]) )</f>
        <v>4.3736507936507935E-2</v>
      </c>
      <c r="AS452" s="25">
        <f>(Table1[[#This Row],[Ransomware (Total '# of ATT&amp;CK Observations)]]-parameters!$D$21)/(parameters!$D$22-parameters!$D$21)</f>
        <v>0</v>
      </c>
      <c r="AT452" s="25">
        <f>IF(Table1[[#This Row],[Count Utility (unclipped)]]&gt;1,1, IF(Table1[[#This Row],[Count Utility (unclipped)]]&lt;0,0, Table1[[#This Row],[Count Utility (unclipped)]]) )</f>
        <v>0</v>
      </c>
      <c r="AU4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3" spans="1:47" x14ac:dyDescent="0.2">
      <c r="A453" s="25">
        <f>parameters!$J$21*Table1[[#This Row],[TAT Utility]]+parameters!$J$22*Table1[[#This Row],[Count Utility]]</f>
        <v>1.0952380952380953E-2</v>
      </c>
      <c r="B453" s="25">
        <f t="shared" si="7"/>
        <v>0.10952380952380952</v>
      </c>
      <c r="C453" s="25" t="s">
        <v>1680</v>
      </c>
      <c r="D453" s="25" t="s">
        <v>1681</v>
      </c>
      <c r="E453" s="25" t="s">
        <v>89</v>
      </c>
      <c r="F453" s="51">
        <v>1</v>
      </c>
      <c r="G453" s="51">
        <v>1</v>
      </c>
      <c r="H453" s="25">
        <f>parameters!$J$10*Table1[[#This Row],[Before Utility]]+parameters!$J$11*Table1[[#This Row],[After Utility]]</f>
        <v>0.1</v>
      </c>
      <c r="I453">
        <f>(Table1[[#This Row],[Num. TID Before]]-parameters!$D$8)/(parameters!$D$9-parameters!$D$8)</f>
        <v>0.1</v>
      </c>
      <c r="J453">
        <f>IF(Table1[[#This Row],[Before Utility (unclipped)]]&gt;1,1, IF(Table1[[#This Row],[Before Utility (unclipped)]]&lt;0,0, Table1[[#This Row],[Before Utility (unclipped)]]))</f>
        <v>0.1</v>
      </c>
      <c r="K453">
        <f>(Table1[[#This Row],[Num. TID After]]-parameters!$D$10)/(parameters!$D$11-parameters!$D$10)</f>
        <v>0.1</v>
      </c>
      <c r="L453">
        <f>IF(Table1[[#This Row],[After Utility (unclipped)]]&gt;1,1, IF(Table1[[#This Row],[After Utility (unclipped)]]&lt;0,0, Table1[[#This Row],[After Utility (unclipped)]]))</f>
        <v>0.1</v>
      </c>
      <c r="M453" s="25">
        <v>0</v>
      </c>
      <c r="N453" s="51">
        <v>0</v>
      </c>
      <c r="O453" s="51">
        <v>2</v>
      </c>
      <c r="P453" s="51">
        <v>0</v>
      </c>
      <c r="Q453" s="51">
        <v>0</v>
      </c>
      <c r="R453" s="51"/>
      <c r="S453" s="51">
        <v>0</v>
      </c>
      <c r="T453" s="51"/>
      <c r="U453" s="51">
        <v>0</v>
      </c>
      <c r="V453" s="25">
        <f>parameters!$J$4*Table1[[#This Row],[Mitigations Utility]] + parameters!$J$5*Table1[[#This Row],[Detections Utility]]</f>
        <v>9.5238095238095229E-3</v>
      </c>
      <c r="W453">
        <f>SUM(Table1[[#This Row],[Num. 800-53 (r5)]],Table1[[#This Row],[Num. CIS Controls]])</f>
        <v>0</v>
      </c>
      <c r="X453">
        <f>(Table1[[#This Row],[Total Mitigations]]-parameters!$D$2)/(parameters!$D$3-parameters!$D$2)</f>
        <v>0</v>
      </c>
      <c r="Y453">
        <f>IF(Table1[[#This Row],[Mitigations Utility (unclipped)]]&gt;1,1, IF(Table1[[#This Row],[Mitigations Utility (unclipped)]]&lt;0,0, Table1[[#This Row],[Mitigations Utility (unclipped)]]) )</f>
        <v>0</v>
      </c>
      <c r="Z453">
        <f>SUM(Table1[[#This Row],[Num. CAR]:[Num. Splunk]])</f>
        <v>2</v>
      </c>
      <c r="AA453">
        <f>(Table1[[#This Row],[Total Detections]]-parameters!$D$4)/(parameters!$D$5-parameters!$D$4)</f>
        <v>0.02</v>
      </c>
      <c r="AB453">
        <f>IF(Table1[[#This Row],[Detections Utility (unclipped)]]&gt;1,1, IF(Table1[[#This Row],[Detections Utility (unclipped)]]&lt;0,0, Table1[[#This Row],[Detections Utility (unclipped)]]) )</f>
        <v>0.02</v>
      </c>
      <c r="AC453" s="29" t="s">
        <v>341</v>
      </c>
      <c r="AD453" s="25" t="str" cm="1">
        <f t="array" ref="AD453">IF(SUMPRODUCT(--(NOT(ISERR(SEARCH({"Process","Command","Script","WMI","Module","Pipe","Service"},AC453)))))&gt;0,"1","0")</f>
        <v>0</v>
      </c>
      <c r="AE453" s="25">
        <f>IF(AD453="1",'TOP 10 TECHNIQUES'!C$15,0)</f>
        <v>0</v>
      </c>
      <c r="AF453" s="25" t="str" cm="1">
        <f t="array" ref="AF453">IF(SUMPRODUCT(--(NOT(ISERR(SEARCH({"Network","Firewall"},AC453)))))&gt;0,"1","0")</f>
        <v>1</v>
      </c>
      <c r="AG453" s="25">
        <f>IF(AF453="1",'TOP 10 TECHNIQUES'!C$16,0)</f>
        <v>0</v>
      </c>
      <c r="AH453" s="25" t="str" cm="1">
        <f t="array" ref="AH453">IF(SUMPRODUCT(--(NOT(ISERR(SEARCH({"File","Group","Logon","Schedule","User","Registry","Active","Application"},AC453)))))&gt;0,"1","0")</f>
        <v>0</v>
      </c>
      <c r="AI453" s="25">
        <f>IF(AH453="1",'TOP 10 TECHNIQUES'!C$17,0)</f>
        <v>0</v>
      </c>
      <c r="AJ453" s="25" t="str" cm="1">
        <f t="array" ref="AJ453">IF(SUMPRODUCT(--(NOT(ISERR(SEARCH({"Cloud","Cluster","Container","Image","Instance","Pod","Snapshot","Volume"},AC453)))))&gt;0,"1","0")</f>
        <v>0</v>
      </c>
      <c r="AK453" s="25">
        <f>IF(AJ453="1",'TOP 10 TECHNIQUES'!C$18,0)</f>
        <v>0</v>
      </c>
      <c r="AL453" s="25" t="str" cm="1">
        <f t="array" ref="AL453">IF(SUMPRODUCT(--(NOT(ISERR(SEARCH({"Drive","Firmware","Host","Kernel"},AC453)))))&gt;0,"1","0")</f>
        <v>0</v>
      </c>
      <c r="AM453" s="25">
        <f>IF(AL453="1",'TOP 10 TECHNIQUES'!C$19,0)</f>
        <v>0</v>
      </c>
      <c r="AN453" s="60">
        <v>0</v>
      </c>
      <c r="AO453" s="51">
        <v>0</v>
      </c>
      <c r="AP453" s="25">
        <f>parameters!$J$21*Table1[[#This Row],[TAT Utility]]+parameters!$J$22*Table1[[#This Row],[Count Utility]]</f>
        <v>1.0952380952380953E-2</v>
      </c>
      <c r="AQ453" s="25">
        <f>(Table1[[#This Row],[Total Top Att&amp;ck Score ]]-parameters!$D$19)/(parameters!$D$20-parameters!$D$19)</f>
        <v>3.650793650793651E-2</v>
      </c>
      <c r="AR453" s="25">
        <f>IF(Table1[[#This Row],[TAT Utility (unclipped)]]&gt;1,1, IF(Table1[[#This Row],[TAT Utility (unclipped)]]&lt;0,0, Table1[[#This Row],[TAT Utility (unclipped)]]) )</f>
        <v>3.650793650793651E-2</v>
      </c>
      <c r="AS453" s="25">
        <f>(Table1[[#This Row],[Ransomware (Total '# of ATT&amp;CK Observations)]]-parameters!$D$21)/(parameters!$D$22-parameters!$D$21)</f>
        <v>0</v>
      </c>
      <c r="AT453" s="25">
        <f>IF(Table1[[#This Row],[Count Utility (unclipped)]]&gt;1,1, IF(Table1[[#This Row],[Count Utility (unclipped)]]&lt;0,0, Table1[[#This Row],[Count Utility (unclipped)]]) )</f>
        <v>0</v>
      </c>
      <c r="AU4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4" spans="1:47" x14ac:dyDescent="0.2">
      <c r="A454" s="25">
        <f>parameters!$J$21*Table1[[#This Row],[TAT Utility]]+parameters!$J$22*Table1[[#This Row],[Count Utility]]</f>
        <v>3.9285714285714285E-2</v>
      </c>
      <c r="B454" s="25">
        <f t="shared" si="7"/>
        <v>5.9523809523809527E-2</v>
      </c>
      <c r="C454" s="25" t="s">
        <v>1682</v>
      </c>
      <c r="D454" s="25" t="s">
        <v>1663</v>
      </c>
      <c r="E454" s="25" t="s">
        <v>89</v>
      </c>
      <c r="F454" s="51">
        <v>0</v>
      </c>
      <c r="G454" s="51">
        <v>1</v>
      </c>
      <c r="H454" s="25">
        <f>parameters!$J$10*Table1[[#This Row],[Before Utility]]+parameters!$J$11*Table1[[#This Row],[After Utility]]</f>
        <v>0.05</v>
      </c>
      <c r="I454">
        <f>(Table1[[#This Row],[Num. TID Before]]-parameters!$D$8)/(parameters!$D$9-parameters!$D$8)</f>
        <v>0</v>
      </c>
      <c r="J454">
        <f>IF(Table1[[#This Row],[Before Utility (unclipped)]]&gt;1,1, IF(Table1[[#This Row],[Before Utility (unclipped)]]&lt;0,0, Table1[[#This Row],[Before Utility (unclipped)]]))</f>
        <v>0</v>
      </c>
      <c r="K454">
        <f>(Table1[[#This Row],[Num. TID After]]-parameters!$D$10)/(parameters!$D$11-parameters!$D$10)</f>
        <v>0.1</v>
      </c>
      <c r="L454">
        <f>IF(Table1[[#This Row],[After Utility (unclipped)]]&gt;1,1, IF(Table1[[#This Row],[After Utility (unclipped)]]&lt;0,0, Table1[[#This Row],[After Utility (unclipped)]]))</f>
        <v>0.1</v>
      </c>
      <c r="M454" s="25">
        <v>0</v>
      </c>
      <c r="N454" s="51">
        <v>0</v>
      </c>
      <c r="O454" s="51">
        <v>2</v>
      </c>
      <c r="P454" s="51">
        <v>0</v>
      </c>
      <c r="Q454" s="51">
        <v>0</v>
      </c>
      <c r="R454" s="51"/>
      <c r="S454" s="51">
        <v>0</v>
      </c>
      <c r="T454" s="51"/>
      <c r="U454" s="51">
        <v>0</v>
      </c>
      <c r="V454" s="25">
        <f>parameters!$J$4*Table1[[#This Row],[Mitigations Utility]] + parameters!$J$5*Table1[[#This Row],[Detections Utility]]</f>
        <v>9.5238095238095229E-3</v>
      </c>
      <c r="W454">
        <f>SUM(Table1[[#This Row],[Num. 800-53 (r5)]],Table1[[#This Row],[Num. CIS Controls]])</f>
        <v>0</v>
      </c>
      <c r="X454">
        <f>(Table1[[#This Row],[Total Mitigations]]-parameters!$D$2)/(parameters!$D$3-parameters!$D$2)</f>
        <v>0</v>
      </c>
      <c r="Y454">
        <f>IF(Table1[[#This Row],[Mitigations Utility (unclipped)]]&gt;1,1, IF(Table1[[#This Row],[Mitigations Utility (unclipped)]]&lt;0,0, Table1[[#This Row],[Mitigations Utility (unclipped)]]) )</f>
        <v>0</v>
      </c>
      <c r="Z454">
        <f>SUM(Table1[[#This Row],[Num. CAR]:[Num. Splunk]])</f>
        <v>2</v>
      </c>
      <c r="AA454">
        <f>(Table1[[#This Row],[Total Detections]]-parameters!$D$4)/(parameters!$D$5-parameters!$D$4)</f>
        <v>0.02</v>
      </c>
      <c r="AB454">
        <f>IF(Table1[[#This Row],[Detections Utility (unclipped)]]&gt;1,1, IF(Table1[[#This Row],[Detections Utility (unclipped)]]&lt;0,0, Table1[[#This Row],[Detections Utility (unclipped)]]) )</f>
        <v>0.02</v>
      </c>
      <c r="AC454" s="29"/>
      <c r="AD454" s="25" t="str" cm="1">
        <f t="array" ref="AD454">IF(SUMPRODUCT(--(NOT(ISERR(SEARCH({"Process","Command","Script","WMI","Module","Pipe","Service"},AC454)))))&gt;0,"1","0")</f>
        <v>0</v>
      </c>
      <c r="AE454" s="25">
        <f>IF(AD454="1",'TOP 10 TECHNIQUES'!C$15,0)</f>
        <v>0</v>
      </c>
      <c r="AF454" s="25" t="str" cm="1">
        <f t="array" ref="AF454">IF(SUMPRODUCT(--(NOT(ISERR(SEARCH({"Network","Firewall"},AC454)))))&gt;0,"1","0")</f>
        <v>0</v>
      </c>
      <c r="AG454" s="25">
        <f>IF(AF454="1",'TOP 10 TECHNIQUES'!C$16,0)</f>
        <v>0</v>
      </c>
      <c r="AH454" s="25" t="str" cm="1">
        <f t="array" ref="AH454">IF(SUMPRODUCT(--(NOT(ISERR(SEARCH({"File","Group","Logon","Schedule","User","Registry","Active","Application"},AC454)))))&gt;0,"1","0")</f>
        <v>0</v>
      </c>
      <c r="AI454" s="25">
        <f>IF(AH454="1",'TOP 10 TECHNIQUES'!C$17,0)</f>
        <v>0</v>
      </c>
      <c r="AJ454" s="25" t="str" cm="1">
        <f t="array" ref="AJ454">IF(SUMPRODUCT(--(NOT(ISERR(SEARCH({"Cloud","Cluster","Container","Image","Instance","Pod","Snapshot","Volume"},AC454)))))&gt;0,"1","0")</f>
        <v>0</v>
      </c>
      <c r="AK454" s="25">
        <f>IF(AJ454="1",'TOP 10 TECHNIQUES'!C$18,0)</f>
        <v>0</v>
      </c>
      <c r="AL454" s="25" t="str" cm="1">
        <f t="array" ref="AL454">IF(SUMPRODUCT(--(NOT(ISERR(SEARCH({"Drive","Firmware","Host","Kernel"},AC454)))))&gt;0,"1","0")</f>
        <v>0</v>
      </c>
      <c r="AM454" s="25">
        <f>IF(AL454="1",'TOP 10 TECHNIQUES'!C$19,0)</f>
        <v>0</v>
      </c>
      <c r="AN454" s="60">
        <v>1</v>
      </c>
      <c r="AO454" s="51">
        <v>1</v>
      </c>
      <c r="AP454" s="25">
        <f>parameters!$J$21*Table1[[#This Row],[TAT Utility]]+parameters!$J$22*Table1[[#This Row],[Count Utility]]</f>
        <v>3.9285714285714285E-2</v>
      </c>
      <c r="AQ454" s="25">
        <f>(Table1[[#This Row],[Total Top Att&amp;ck Score ]]-parameters!$D$19)/(parameters!$D$20-parameters!$D$19)</f>
        <v>1.9841269841269844E-2</v>
      </c>
      <c r="AR454" s="25">
        <f>IF(Table1[[#This Row],[TAT Utility (unclipped)]]&gt;1,1, IF(Table1[[#This Row],[TAT Utility (unclipped)]]&lt;0,0, Table1[[#This Row],[TAT Utility (unclipped)]]) )</f>
        <v>1.9841269841269844E-2</v>
      </c>
      <c r="AS454" s="25">
        <f>(Table1[[#This Row],[Ransomware (Total '# of ATT&amp;CK Observations)]]-parameters!$D$21)/(parameters!$D$22-parameters!$D$21)</f>
        <v>4.7619047619047616E-2</v>
      </c>
      <c r="AT454" s="25">
        <f>IF(Table1[[#This Row],[Count Utility (unclipped)]]&gt;1,1, IF(Table1[[#This Row],[Count Utility (unclipped)]]&lt;0,0, Table1[[#This Row],[Count Utility (unclipped)]]) )</f>
        <v>4.7619047619047616E-2</v>
      </c>
      <c r="AU4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5" spans="1:47" x14ac:dyDescent="0.2">
      <c r="A455" s="25">
        <f>parameters!$J$21*Table1[[#This Row],[TAT Utility]]+parameters!$J$22*Table1[[#This Row],[Count Utility]]</f>
        <v>5.9523809523809529E-3</v>
      </c>
      <c r="B455" s="25">
        <f t="shared" si="7"/>
        <v>5.9523809523809527E-2</v>
      </c>
      <c r="C455" s="25" t="s">
        <v>1683</v>
      </c>
      <c r="D455" s="25" t="s">
        <v>1626</v>
      </c>
      <c r="E455" s="25" t="s">
        <v>89</v>
      </c>
      <c r="F455" s="51">
        <v>0</v>
      </c>
      <c r="G455" s="51">
        <v>1</v>
      </c>
      <c r="H455" s="25">
        <f>parameters!$J$10*Table1[[#This Row],[Before Utility]]+parameters!$J$11*Table1[[#This Row],[After Utility]]</f>
        <v>0.05</v>
      </c>
      <c r="I455">
        <f>(Table1[[#This Row],[Num. TID Before]]-parameters!$D$8)/(parameters!$D$9-parameters!$D$8)</f>
        <v>0</v>
      </c>
      <c r="J455">
        <f>IF(Table1[[#This Row],[Before Utility (unclipped)]]&gt;1,1, IF(Table1[[#This Row],[Before Utility (unclipped)]]&lt;0,0, Table1[[#This Row],[Before Utility (unclipped)]]))</f>
        <v>0</v>
      </c>
      <c r="K455">
        <f>(Table1[[#This Row],[Num. TID After]]-parameters!$D$10)/(parameters!$D$11-parameters!$D$10)</f>
        <v>0.1</v>
      </c>
      <c r="L455">
        <f>IF(Table1[[#This Row],[After Utility (unclipped)]]&gt;1,1, IF(Table1[[#This Row],[After Utility (unclipped)]]&lt;0,0, Table1[[#This Row],[After Utility (unclipped)]]))</f>
        <v>0.1</v>
      </c>
      <c r="M455" s="25">
        <v>0</v>
      </c>
      <c r="N455" s="51">
        <v>0</v>
      </c>
      <c r="O455" s="51">
        <v>2</v>
      </c>
      <c r="P455" s="51">
        <v>0</v>
      </c>
      <c r="Q455" s="51">
        <v>0</v>
      </c>
      <c r="R455" s="51"/>
      <c r="S455" s="51">
        <v>0</v>
      </c>
      <c r="T455" s="51"/>
      <c r="U455" s="51">
        <v>0</v>
      </c>
      <c r="V455" s="25">
        <f>parameters!$J$4*Table1[[#This Row],[Mitigations Utility]] + parameters!$J$5*Table1[[#This Row],[Detections Utility]]</f>
        <v>9.5238095238095229E-3</v>
      </c>
      <c r="W455">
        <f>SUM(Table1[[#This Row],[Num. 800-53 (r5)]],Table1[[#This Row],[Num. CIS Controls]])</f>
        <v>0</v>
      </c>
      <c r="X455">
        <f>(Table1[[#This Row],[Total Mitigations]]-parameters!$D$2)/(parameters!$D$3-parameters!$D$2)</f>
        <v>0</v>
      </c>
      <c r="Y455">
        <f>IF(Table1[[#This Row],[Mitigations Utility (unclipped)]]&gt;1,1, IF(Table1[[#This Row],[Mitigations Utility (unclipped)]]&lt;0,0, Table1[[#This Row],[Mitigations Utility (unclipped)]]) )</f>
        <v>0</v>
      </c>
      <c r="Z455">
        <f>SUM(Table1[[#This Row],[Num. CAR]:[Num. Splunk]])</f>
        <v>2</v>
      </c>
      <c r="AA455">
        <f>(Table1[[#This Row],[Total Detections]]-parameters!$D$4)/(parameters!$D$5-parameters!$D$4)</f>
        <v>0.02</v>
      </c>
      <c r="AB455">
        <f>IF(Table1[[#This Row],[Detections Utility (unclipped)]]&gt;1,1, IF(Table1[[#This Row],[Detections Utility (unclipped)]]&lt;0,0, Table1[[#This Row],[Detections Utility (unclipped)]]) )</f>
        <v>0.02</v>
      </c>
      <c r="AC455" s="29"/>
      <c r="AD455" s="25" t="str" cm="1">
        <f t="array" ref="AD455">IF(SUMPRODUCT(--(NOT(ISERR(SEARCH({"Process","Command","Script","WMI","Module","Pipe","Service"},AC455)))))&gt;0,"1","0")</f>
        <v>0</v>
      </c>
      <c r="AE455" s="25">
        <f>IF(AD455="1",'TOP 10 TECHNIQUES'!C$15,0)</f>
        <v>0</v>
      </c>
      <c r="AF455" s="25" t="str" cm="1">
        <f t="array" ref="AF455">IF(SUMPRODUCT(--(NOT(ISERR(SEARCH({"Network","Firewall"},AC455)))))&gt;0,"1","0")</f>
        <v>0</v>
      </c>
      <c r="AG455" s="25">
        <f>IF(AF455="1",'TOP 10 TECHNIQUES'!C$16,0)</f>
        <v>0</v>
      </c>
      <c r="AH455" s="25" t="str" cm="1">
        <f t="array" ref="AH455">IF(SUMPRODUCT(--(NOT(ISERR(SEARCH({"File","Group","Logon","Schedule","User","Registry","Active","Application"},AC455)))))&gt;0,"1","0")</f>
        <v>0</v>
      </c>
      <c r="AI455" s="25">
        <f>IF(AH455="1",'TOP 10 TECHNIQUES'!C$17,0)</f>
        <v>0</v>
      </c>
      <c r="AJ455" s="25" t="str" cm="1">
        <f t="array" ref="AJ455">IF(SUMPRODUCT(--(NOT(ISERR(SEARCH({"Cloud","Cluster","Container","Image","Instance","Pod","Snapshot","Volume"},AC455)))))&gt;0,"1","0")</f>
        <v>0</v>
      </c>
      <c r="AK455" s="25">
        <f>IF(AJ455="1",'TOP 10 TECHNIQUES'!C$18,0)</f>
        <v>0</v>
      </c>
      <c r="AL455" s="25" t="str" cm="1">
        <f t="array" ref="AL455">IF(SUMPRODUCT(--(NOT(ISERR(SEARCH({"Drive","Firmware","Host","Kernel"},AC455)))))&gt;0,"1","0")</f>
        <v>0</v>
      </c>
      <c r="AM455" s="25">
        <f>IF(AL455="1",'TOP 10 TECHNIQUES'!C$19,0)</f>
        <v>0</v>
      </c>
      <c r="AN455" s="52">
        <v>0</v>
      </c>
      <c r="AO455" s="51">
        <v>0</v>
      </c>
      <c r="AP455" s="25">
        <f>parameters!$J$21*Table1[[#This Row],[TAT Utility]]+parameters!$J$22*Table1[[#This Row],[Count Utility]]</f>
        <v>5.9523809523809529E-3</v>
      </c>
      <c r="AQ455" s="25">
        <f>(Table1[[#This Row],[Total Top Att&amp;ck Score ]]-parameters!$D$19)/(parameters!$D$20-parameters!$D$19)</f>
        <v>1.9841269841269844E-2</v>
      </c>
      <c r="AR455" s="25">
        <f>IF(Table1[[#This Row],[TAT Utility (unclipped)]]&gt;1,1, IF(Table1[[#This Row],[TAT Utility (unclipped)]]&lt;0,0, Table1[[#This Row],[TAT Utility (unclipped)]]) )</f>
        <v>1.9841269841269844E-2</v>
      </c>
      <c r="AS455" s="25">
        <f>(Table1[[#This Row],[Ransomware (Total '# of ATT&amp;CK Observations)]]-parameters!$D$21)/(parameters!$D$22-parameters!$D$21)</f>
        <v>0</v>
      </c>
      <c r="AT455" s="25">
        <f>IF(Table1[[#This Row],[Count Utility (unclipped)]]&gt;1,1, IF(Table1[[#This Row],[Count Utility (unclipped)]]&lt;0,0, Table1[[#This Row],[Count Utility (unclipped)]]) )</f>
        <v>0</v>
      </c>
      <c r="AU4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6" spans="1:47" x14ac:dyDescent="0.2">
      <c r="A456" s="25">
        <f>parameters!$J$21*Table1[[#This Row],[TAT Utility]]+parameters!$J$22*Table1[[#This Row],[Count Utility]]</f>
        <v>5.9523809523809529E-3</v>
      </c>
      <c r="B456" s="25">
        <f t="shared" si="7"/>
        <v>5.9523809523809527E-2</v>
      </c>
      <c r="C456" s="25" t="s">
        <v>1684</v>
      </c>
      <c r="D456" s="25" t="s">
        <v>1609</v>
      </c>
      <c r="E456" s="25" t="s">
        <v>1685</v>
      </c>
      <c r="F456" s="51">
        <v>0</v>
      </c>
      <c r="G456" s="51">
        <v>1</v>
      </c>
      <c r="H456" s="25">
        <f>parameters!$J$10*Table1[[#This Row],[Before Utility]]+parameters!$J$11*Table1[[#This Row],[After Utility]]</f>
        <v>0.05</v>
      </c>
      <c r="I456">
        <f>(Table1[[#This Row],[Num. TID Before]]-parameters!$D$8)/(parameters!$D$9-parameters!$D$8)</f>
        <v>0</v>
      </c>
      <c r="J456">
        <f>IF(Table1[[#This Row],[Before Utility (unclipped)]]&gt;1,1, IF(Table1[[#This Row],[Before Utility (unclipped)]]&lt;0,0, Table1[[#This Row],[Before Utility (unclipped)]]))</f>
        <v>0</v>
      </c>
      <c r="K456">
        <f>(Table1[[#This Row],[Num. TID After]]-parameters!$D$10)/(parameters!$D$11-parameters!$D$10)</f>
        <v>0.1</v>
      </c>
      <c r="L456">
        <f>IF(Table1[[#This Row],[After Utility (unclipped)]]&gt;1,1, IF(Table1[[#This Row],[After Utility (unclipped)]]&lt;0,0, Table1[[#This Row],[After Utility (unclipped)]]))</f>
        <v>0.1</v>
      </c>
      <c r="M456" s="25">
        <v>0</v>
      </c>
      <c r="N456" s="51">
        <v>0</v>
      </c>
      <c r="O456" s="51">
        <v>0</v>
      </c>
      <c r="P456" s="51">
        <v>0</v>
      </c>
      <c r="Q456" s="51">
        <v>2</v>
      </c>
      <c r="R456" s="51"/>
      <c r="S456" s="51">
        <v>0</v>
      </c>
      <c r="T456" s="51"/>
      <c r="U456" s="51">
        <v>0</v>
      </c>
      <c r="V456" s="25">
        <f>parameters!$J$4*Table1[[#This Row],[Mitigations Utility]] + parameters!$J$5*Table1[[#This Row],[Detections Utility]]</f>
        <v>9.5238095238095229E-3</v>
      </c>
      <c r="W456">
        <f>SUM(Table1[[#This Row],[Num. 800-53 (r5)]],Table1[[#This Row],[Num. CIS Controls]])</f>
        <v>0</v>
      </c>
      <c r="X456">
        <f>(Table1[[#This Row],[Total Mitigations]]-parameters!$D$2)/(parameters!$D$3-parameters!$D$2)</f>
        <v>0</v>
      </c>
      <c r="Y456">
        <f>IF(Table1[[#This Row],[Mitigations Utility (unclipped)]]&gt;1,1, IF(Table1[[#This Row],[Mitigations Utility (unclipped)]]&lt;0,0, Table1[[#This Row],[Mitigations Utility (unclipped)]]) )</f>
        <v>0</v>
      </c>
      <c r="Z456">
        <f>SUM(Table1[[#This Row],[Num. CAR]:[Num. Splunk]])</f>
        <v>2</v>
      </c>
      <c r="AA456">
        <f>(Table1[[#This Row],[Total Detections]]-parameters!$D$4)/(parameters!$D$5-parameters!$D$4)</f>
        <v>0.02</v>
      </c>
      <c r="AB456">
        <f>IF(Table1[[#This Row],[Detections Utility (unclipped)]]&gt;1,1, IF(Table1[[#This Row],[Detections Utility (unclipped)]]&lt;0,0, Table1[[#This Row],[Detections Utility (unclipped)]]) )</f>
        <v>0.02</v>
      </c>
      <c r="AC456" s="29"/>
      <c r="AD456" s="25" t="str" cm="1">
        <f t="array" ref="AD456">IF(SUMPRODUCT(--(NOT(ISERR(SEARCH({"Process","Command","Script","WMI","Module","Pipe","Service"},AC456)))))&gt;0,"1","0")</f>
        <v>0</v>
      </c>
      <c r="AE456" s="25">
        <f>IF(AD456="1",'TOP 10 TECHNIQUES'!C$15,0)</f>
        <v>0</v>
      </c>
      <c r="AF456" s="25" t="str" cm="1">
        <f t="array" ref="AF456">IF(SUMPRODUCT(--(NOT(ISERR(SEARCH({"Network","Firewall"},AC456)))))&gt;0,"1","0")</f>
        <v>0</v>
      </c>
      <c r="AG456" s="25">
        <f>IF(AF456="1",'TOP 10 TECHNIQUES'!C$16,0)</f>
        <v>0</v>
      </c>
      <c r="AH456" s="25" t="str" cm="1">
        <f t="array" ref="AH456">IF(SUMPRODUCT(--(NOT(ISERR(SEARCH({"File","Group","Logon","Schedule","User","Registry","Active","Application"},AC456)))))&gt;0,"1","0")</f>
        <v>0</v>
      </c>
      <c r="AI456" s="25">
        <f>IF(AH456="1",'TOP 10 TECHNIQUES'!C$17,0)</f>
        <v>0</v>
      </c>
      <c r="AJ456" s="25" t="str" cm="1">
        <f t="array" ref="AJ456">IF(SUMPRODUCT(--(NOT(ISERR(SEARCH({"Cloud","Cluster","Container","Image","Instance","Pod","Snapshot","Volume"},AC456)))))&gt;0,"1","0")</f>
        <v>0</v>
      </c>
      <c r="AK456" s="25">
        <f>IF(AJ456="1",'TOP 10 TECHNIQUES'!C$18,0)</f>
        <v>0</v>
      </c>
      <c r="AL456" s="25" t="str" cm="1">
        <f t="array" ref="AL456">IF(SUMPRODUCT(--(NOT(ISERR(SEARCH({"Drive","Firmware","Host","Kernel"},AC456)))))&gt;0,"1","0")</f>
        <v>0</v>
      </c>
      <c r="AM456" s="25">
        <f>IF(AL456="1",'TOP 10 TECHNIQUES'!C$19,0)</f>
        <v>0</v>
      </c>
      <c r="AN456" s="52">
        <v>0</v>
      </c>
      <c r="AO456" s="51">
        <v>0</v>
      </c>
      <c r="AP456" s="25">
        <f>parameters!$J$21*Table1[[#This Row],[TAT Utility]]+parameters!$J$22*Table1[[#This Row],[Count Utility]]</f>
        <v>5.9523809523809529E-3</v>
      </c>
      <c r="AQ456" s="25">
        <f>(Table1[[#This Row],[Total Top Att&amp;ck Score ]]-parameters!$D$19)/(parameters!$D$20-parameters!$D$19)</f>
        <v>1.9841269841269844E-2</v>
      </c>
      <c r="AR456" s="25">
        <f>IF(Table1[[#This Row],[TAT Utility (unclipped)]]&gt;1,1, IF(Table1[[#This Row],[TAT Utility (unclipped)]]&lt;0,0, Table1[[#This Row],[TAT Utility (unclipped)]]) )</f>
        <v>1.9841269841269844E-2</v>
      </c>
      <c r="AS456" s="25">
        <f>(Table1[[#This Row],[Ransomware (Total '# of ATT&amp;CK Observations)]]-parameters!$D$21)/(parameters!$D$22-parameters!$D$21)</f>
        <v>0</v>
      </c>
      <c r="AT456" s="25">
        <f>IF(Table1[[#This Row],[Count Utility (unclipped)]]&gt;1,1, IF(Table1[[#This Row],[Count Utility (unclipped)]]&lt;0,0, Table1[[#This Row],[Count Utility (unclipped)]]) )</f>
        <v>0</v>
      </c>
      <c r="AU4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7" spans="1:47" x14ac:dyDescent="0.2">
      <c r="A457" s="25">
        <f>parameters!$J$21*Table1[[#This Row],[TAT Utility]]+parameters!$J$22*Table1[[#This Row],[Count Utility]]</f>
        <v>0.11185904761904762</v>
      </c>
      <c r="B457" s="25">
        <f t="shared" si="7"/>
        <v>0.1185904761904762</v>
      </c>
      <c r="C457" s="25" t="s">
        <v>1686</v>
      </c>
      <c r="D457" s="25" t="s">
        <v>194</v>
      </c>
      <c r="E457" s="25" t="s">
        <v>1687</v>
      </c>
      <c r="F457" s="51">
        <v>1</v>
      </c>
      <c r="G457" s="51">
        <v>1</v>
      </c>
      <c r="H457" s="25">
        <f>parameters!$J$10*Table1[[#This Row],[Before Utility]]+parameters!$J$11*Table1[[#This Row],[After Utility]]</f>
        <v>0.1</v>
      </c>
      <c r="I457">
        <f>(Table1[[#This Row],[Num. TID Before]]-parameters!$D$8)/(parameters!$D$9-parameters!$D$8)</f>
        <v>0.1</v>
      </c>
      <c r="J457">
        <f>IF(Table1[[#This Row],[Before Utility (unclipped)]]&gt;1,1, IF(Table1[[#This Row],[Before Utility (unclipped)]]&lt;0,0, Table1[[#This Row],[Before Utility (unclipped)]]))</f>
        <v>0.1</v>
      </c>
      <c r="K457">
        <f>(Table1[[#This Row],[Num. TID After]]-parameters!$D$10)/(parameters!$D$11-parameters!$D$10)</f>
        <v>0.1</v>
      </c>
      <c r="L457">
        <f>IF(Table1[[#This Row],[After Utility (unclipped)]]&gt;1,1, IF(Table1[[#This Row],[After Utility (unclipped)]]&lt;0,0, Table1[[#This Row],[After Utility (unclipped)]]))</f>
        <v>0.1</v>
      </c>
      <c r="M457" s="25">
        <v>0</v>
      </c>
      <c r="N457" s="51">
        <v>0</v>
      </c>
      <c r="O457" s="51">
        <v>1</v>
      </c>
      <c r="P457" s="51">
        <v>0</v>
      </c>
      <c r="Q457" s="51">
        <v>0</v>
      </c>
      <c r="R457" s="51"/>
      <c r="S457" s="51">
        <v>0</v>
      </c>
      <c r="T457" s="51"/>
      <c r="U457" s="51">
        <v>0</v>
      </c>
      <c r="V457" s="25">
        <f>parameters!$J$4*Table1[[#This Row],[Mitigations Utility]] + parameters!$J$5*Table1[[#This Row],[Detections Utility]]</f>
        <v>4.7619047619047615E-3</v>
      </c>
      <c r="W457">
        <f>SUM(Table1[[#This Row],[Num. 800-53 (r5)]],Table1[[#This Row],[Num. CIS Controls]])</f>
        <v>0</v>
      </c>
      <c r="X457">
        <f>(Table1[[#This Row],[Total Mitigations]]-parameters!$D$2)/(parameters!$D$3-parameters!$D$2)</f>
        <v>0</v>
      </c>
      <c r="Y457">
        <f>IF(Table1[[#This Row],[Mitigations Utility (unclipped)]]&gt;1,1, IF(Table1[[#This Row],[Mitigations Utility (unclipped)]]&lt;0,0, Table1[[#This Row],[Mitigations Utility (unclipped)]]) )</f>
        <v>0</v>
      </c>
      <c r="Z457">
        <f>SUM(Table1[[#This Row],[Num. CAR]:[Num. Splunk]])</f>
        <v>1</v>
      </c>
      <c r="AA457">
        <f>(Table1[[#This Row],[Total Detections]]-parameters!$D$4)/(parameters!$D$5-parameters!$D$4)</f>
        <v>0.01</v>
      </c>
      <c r="AB457">
        <f>IF(Table1[[#This Row],[Detections Utility (unclipped)]]&gt;1,1, IF(Table1[[#This Row],[Detections Utility (unclipped)]]&lt;0,0, Table1[[#This Row],[Detections Utility (unclipped)]]) )</f>
        <v>0.01</v>
      </c>
      <c r="AC457" s="29" t="s">
        <v>1067</v>
      </c>
      <c r="AD457" s="25" t="str" cm="1">
        <f t="array" ref="AD457">IF(SUMPRODUCT(--(NOT(ISERR(SEARCH({"Process","Command","Script","WMI","Module","Pipe","Service"},AC457)))))&gt;0,"1","0")</f>
        <v>0</v>
      </c>
      <c r="AE457" s="25">
        <f>IF(AD457="1",'TOP 10 TECHNIQUES'!C$15,0)</f>
        <v>0</v>
      </c>
      <c r="AF457" s="25" t="str" cm="1">
        <f t="array" ref="AF457">IF(SUMPRODUCT(--(NOT(ISERR(SEARCH({"Network","Firewall"},AC457)))))&gt;0,"1","0")</f>
        <v>0</v>
      </c>
      <c r="AG457" s="25">
        <f>IF(AF457="1",'TOP 10 TECHNIQUES'!C$16,0)</f>
        <v>0</v>
      </c>
      <c r="AH457" s="25" t="str" cm="1">
        <f t="array" ref="AH457">IF(SUMPRODUCT(--(NOT(ISERR(SEARCH({"File","Group","Logon","Schedule","User","Registry","Active","Application"},AC457)))))&gt;0,"1","0")</f>
        <v>1</v>
      </c>
      <c r="AI457" s="25">
        <f>IF(AH457="1",'TOP 10 TECHNIQUES'!C$17,0)</f>
        <v>0.13200000000000001</v>
      </c>
      <c r="AJ457" s="25" t="str" cm="1">
        <f t="array" ref="AJ457">IF(SUMPRODUCT(--(NOT(ISERR(SEARCH({"Cloud","Cluster","Container","Image","Instance","Pod","Snapshot","Volume"},AC457)))))&gt;0,"1","0")</f>
        <v>0</v>
      </c>
      <c r="AK457" s="25">
        <f>IF(AJ457="1",'TOP 10 TECHNIQUES'!C$18,0)</f>
        <v>0</v>
      </c>
      <c r="AL457" s="25" t="str" cm="1">
        <f t="array" ref="AL457">IF(SUMPRODUCT(--(NOT(ISERR(SEARCH({"Drive","Firmware","Host","Kernel"},AC457)))))&gt;0,"1","0")</f>
        <v>0</v>
      </c>
      <c r="AM457" s="25">
        <f>IF(AL457="1",'TOP 10 TECHNIQUES'!C$19,0)</f>
        <v>0</v>
      </c>
      <c r="AN457" s="60">
        <v>3</v>
      </c>
      <c r="AO457" s="51">
        <v>1</v>
      </c>
      <c r="AP457" s="25">
        <f>parameters!$J$21*Table1[[#This Row],[TAT Utility]]+parameters!$J$22*Table1[[#This Row],[Count Utility]]</f>
        <v>0.11185904761904762</v>
      </c>
      <c r="AQ457" s="25">
        <f>(Table1[[#This Row],[Total Top Att&amp;ck Score ]]-parameters!$D$19)/(parameters!$D$20-parameters!$D$19)</f>
        <v>3.9530158730158735E-2</v>
      </c>
      <c r="AR457" s="25">
        <f>IF(Table1[[#This Row],[TAT Utility (unclipped)]]&gt;1,1, IF(Table1[[#This Row],[TAT Utility (unclipped)]]&lt;0,0, Table1[[#This Row],[TAT Utility (unclipped)]]) )</f>
        <v>3.9530158730158735E-2</v>
      </c>
      <c r="AS457" s="25">
        <f>(Table1[[#This Row],[Ransomware (Total '# of ATT&amp;CK Observations)]]-parameters!$D$21)/(parameters!$D$22-parameters!$D$21)</f>
        <v>0.14285714285714285</v>
      </c>
      <c r="AT457" s="25">
        <f>IF(Table1[[#This Row],[Count Utility (unclipped)]]&gt;1,1, IF(Table1[[#This Row],[Count Utility (unclipped)]]&lt;0,0, Table1[[#This Row],[Count Utility (unclipped)]]) )</f>
        <v>0.14285714285714285</v>
      </c>
      <c r="AU4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8" spans="1:47" ht="64" x14ac:dyDescent="0.2">
      <c r="A458" s="25">
        <f>parameters!$J$21*Table1[[#This Row],[TAT Utility]]+parameters!$J$22*Table1[[#This Row],[Count Utility]]</f>
        <v>4.7266666666666665E-2</v>
      </c>
      <c r="B458" s="25">
        <f t="shared" si="7"/>
        <v>0.13933333333333334</v>
      </c>
      <c r="C458" s="25" t="s">
        <v>1688</v>
      </c>
      <c r="D458" s="25" t="s">
        <v>414</v>
      </c>
      <c r="E458" s="25" t="s">
        <v>1689</v>
      </c>
      <c r="F458" s="51">
        <v>1</v>
      </c>
      <c r="G458" s="51">
        <v>1</v>
      </c>
      <c r="H458" s="25">
        <f>parameters!$J$10*Table1[[#This Row],[Before Utility]]+parameters!$J$11*Table1[[#This Row],[After Utility]]</f>
        <v>0.1</v>
      </c>
      <c r="I458">
        <f>(Table1[[#This Row],[Num. TID Before]]-parameters!$D$8)/(parameters!$D$9-parameters!$D$8)</f>
        <v>0.1</v>
      </c>
      <c r="J458">
        <f>IF(Table1[[#This Row],[Before Utility (unclipped)]]&gt;1,1, IF(Table1[[#This Row],[Before Utility (unclipped)]]&lt;0,0, Table1[[#This Row],[Before Utility (unclipped)]]))</f>
        <v>0.1</v>
      </c>
      <c r="K458">
        <f>(Table1[[#This Row],[Num. TID After]]-parameters!$D$10)/(parameters!$D$11-parameters!$D$10)</f>
        <v>0.1</v>
      </c>
      <c r="L458">
        <f>IF(Table1[[#This Row],[After Utility (unclipped)]]&gt;1,1, IF(Table1[[#This Row],[After Utility (unclipped)]]&lt;0,0, Table1[[#This Row],[After Utility (unclipped)]]))</f>
        <v>0.1</v>
      </c>
      <c r="M458" s="25">
        <v>0</v>
      </c>
      <c r="N458" s="51">
        <v>0</v>
      </c>
      <c r="O458" s="51">
        <v>0</v>
      </c>
      <c r="P458" s="51">
        <v>1</v>
      </c>
      <c r="Q458" s="51">
        <v>0</v>
      </c>
      <c r="R458" s="51"/>
      <c r="S458" s="51">
        <v>0</v>
      </c>
      <c r="T458" s="51"/>
      <c r="U458" s="51">
        <v>0</v>
      </c>
      <c r="V458" s="25">
        <f>parameters!$J$4*Table1[[#This Row],[Mitigations Utility]] + parameters!$J$5*Table1[[#This Row],[Detections Utility]]</f>
        <v>4.7619047619047615E-3</v>
      </c>
      <c r="W458">
        <f>SUM(Table1[[#This Row],[Num. 800-53 (r5)]],Table1[[#This Row],[Num. CIS Controls]])</f>
        <v>0</v>
      </c>
      <c r="X458">
        <f>(Table1[[#This Row],[Total Mitigations]]-parameters!$D$2)/(parameters!$D$3-parameters!$D$2)</f>
        <v>0</v>
      </c>
      <c r="Y458">
        <f>IF(Table1[[#This Row],[Mitigations Utility (unclipped)]]&gt;1,1, IF(Table1[[#This Row],[Mitigations Utility (unclipped)]]&lt;0,0, Table1[[#This Row],[Mitigations Utility (unclipped)]]) )</f>
        <v>0</v>
      </c>
      <c r="Z458">
        <f>SUM(Table1[[#This Row],[Num. CAR]:[Num. Splunk]])</f>
        <v>1</v>
      </c>
      <c r="AA458">
        <f>(Table1[[#This Row],[Total Detections]]-parameters!$D$4)/(parameters!$D$5-parameters!$D$4)</f>
        <v>0.01</v>
      </c>
      <c r="AB458">
        <f>IF(Table1[[#This Row],[Detections Utility (unclipped)]]&gt;1,1, IF(Table1[[#This Row],[Detections Utility (unclipped)]]&lt;0,0, Table1[[#This Row],[Detections Utility (unclipped)]]) )</f>
        <v>0.01</v>
      </c>
      <c r="AC458" s="29" t="s">
        <v>1690</v>
      </c>
      <c r="AD458" s="25" t="str" cm="1">
        <f t="array" ref="AD458">IF(SUMPRODUCT(--(NOT(ISERR(SEARCH({"Process","Command","Script","WMI","Module","Pipe","Service"},AC458)))))&gt;0,"1","0")</f>
        <v>1</v>
      </c>
      <c r="AE458" s="25">
        <f>IF(AD458="1",'TOP 10 TECHNIQUES'!C$15,0)</f>
        <v>0.19800000000000001</v>
      </c>
      <c r="AF458" s="25" t="str" cm="1">
        <f t="array" ref="AF458">IF(SUMPRODUCT(--(NOT(ISERR(SEARCH({"Network","Firewall"},AC458)))))&gt;0,"1","0")</f>
        <v>0</v>
      </c>
      <c r="AG458" s="25">
        <f>IF(AF458="1",'TOP 10 TECHNIQUES'!C$16,0)</f>
        <v>0</v>
      </c>
      <c r="AH458" s="25" t="str" cm="1">
        <f t="array" ref="AH458">IF(SUMPRODUCT(--(NOT(ISERR(SEARCH({"File","Group","Logon","Schedule","User","Registry","Active","Application"},AC458)))))&gt;0,"1","0")</f>
        <v>1</v>
      </c>
      <c r="AI458" s="25">
        <f>IF(AH458="1",'TOP 10 TECHNIQUES'!C$17,0)</f>
        <v>0.13200000000000001</v>
      </c>
      <c r="AJ458" s="25" t="str" cm="1">
        <f t="array" ref="AJ458">IF(SUMPRODUCT(--(NOT(ISERR(SEARCH({"Cloud","Cluster","Container","Image","Instance","Pod","Snapshot","Volume"},AC458)))))&gt;0,"1","0")</f>
        <v>0</v>
      </c>
      <c r="AK458" s="25">
        <f>IF(AJ458="1",'TOP 10 TECHNIQUES'!C$18,0)</f>
        <v>0</v>
      </c>
      <c r="AL458" s="25" t="str" cm="1">
        <f t="array" ref="AL458">IF(SUMPRODUCT(--(NOT(ISERR(SEARCH({"Drive","Firmware","Host","Kernel"},AC458)))))&gt;0,"1","0")</f>
        <v>0</v>
      </c>
      <c r="AM458" s="25">
        <f>IF(AL458="1",'TOP 10 TECHNIQUES'!C$19,0)</f>
        <v>0</v>
      </c>
      <c r="AN458" s="52">
        <v>1</v>
      </c>
      <c r="AO458" s="51">
        <v>1</v>
      </c>
      <c r="AP458" s="25">
        <f>parameters!$J$21*Table1[[#This Row],[TAT Utility]]+parameters!$J$22*Table1[[#This Row],[Count Utility]]</f>
        <v>4.7266666666666665E-2</v>
      </c>
      <c r="AQ458" s="25">
        <f>(Table1[[#This Row],[Total Top Att&amp;ck Score ]]-parameters!$D$19)/(parameters!$D$20-parameters!$D$19)</f>
        <v>4.6444444444444448E-2</v>
      </c>
      <c r="AR458" s="25">
        <f>IF(Table1[[#This Row],[TAT Utility (unclipped)]]&gt;1,1, IF(Table1[[#This Row],[TAT Utility (unclipped)]]&lt;0,0, Table1[[#This Row],[TAT Utility (unclipped)]]) )</f>
        <v>4.6444444444444448E-2</v>
      </c>
      <c r="AS458" s="25">
        <f>(Table1[[#This Row],[Ransomware (Total '# of ATT&amp;CK Observations)]]-parameters!$D$21)/(parameters!$D$22-parameters!$D$21)</f>
        <v>4.7619047619047616E-2</v>
      </c>
      <c r="AT458" s="25">
        <f>IF(Table1[[#This Row],[Count Utility (unclipped)]]&gt;1,1, IF(Table1[[#This Row],[Count Utility (unclipped)]]&lt;0,0, Table1[[#This Row],[Count Utility (unclipped)]]) )</f>
        <v>4.7619047619047616E-2</v>
      </c>
      <c r="AU4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9" spans="1:47" ht="32" x14ac:dyDescent="0.2">
      <c r="A459" s="25">
        <f>parameters!$J$21*Table1[[#This Row],[TAT Utility]]+parameters!$J$22*Table1[[#This Row],[Count Utility]]</f>
        <v>4.5883809523809521E-2</v>
      </c>
      <c r="B459" s="25">
        <f t="shared" si="7"/>
        <v>0.1255047619047619</v>
      </c>
      <c r="C459" s="25" t="s">
        <v>1691</v>
      </c>
      <c r="D459" s="25" t="s">
        <v>205</v>
      </c>
      <c r="E459" s="25" t="s">
        <v>1692</v>
      </c>
      <c r="F459" s="51">
        <v>1</v>
      </c>
      <c r="G459" s="51">
        <v>1</v>
      </c>
      <c r="H459" s="25">
        <f>parameters!$J$10*Table1[[#This Row],[Before Utility]]+parameters!$J$11*Table1[[#This Row],[After Utility]]</f>
        <v>0.1</v>
      </c>
      <c r="I459">
        <f>(Table1[[#This Row],[Num. TID Before]]-parameters!$D$8)/(parameters!$D$9-parameters!$D$8)</f>
        <v>0.1</v>
      </c>
      <c r="J459">
        <f>IF(Table1[[#This Row],[Before Utility (unclipped)]]&gt;1,1, IF(Table1[[#This Row],[Before Utility (unclipped)]]&lt;0,0, Table1[[#This Row],[Before Utility (unclipped)]]))</f>
        <v>0.1</v>
      </c>
      <c r="K459">
        <f>(Table1[[#This Row],[Num. TID After]]-parameters!$D$10)/(parameters!$D$11-parameters!$D$10)</f>
        <v>0.1</v>
      </c>
      <c r="L459">
        <f>IF(Table1[[#This Row],[After Utility (unclipped)]]&gt;1,1, IF(Table1[[#This Row],[After Utility (unclipped)]]&lt;0,0, Table1[[#This Row],[After Utility (unclipped)]]))</f>
        <v>0.1</v>
      </c>
      <c r="M459" s="25">
        <v>0</v>
      </c>
      <c r="N459" s="51">
        <v>0</v>
      </c>
      <c r="O459" s="51">
        <v>1</v>
      </c>
      <c r="P459" s="51">
        <v>0</v>
      </c>
      <c r="Q459" s="51">
        <v>0</v>
      </c>
      <c r="R459" s="51"/>
      <c r="S459" s="51">
        <v>0</v>
      </c>
      <c r="T459" s="51"/>
      <c r="U459" s="51">
        <v>0</v>
      </c>
      <c r="V459" s="25">
        <f>parameters!$J$4*Table1[[#This Row],[Mitigations Utility]] + parameters!$J$5*Table1[[#This Row],[Detections Utility]]</f>
        <v>4.7619047619047615E-3</v>
      </c>
      <c r="W459">
        <f>SUM(Table1[[#This Row],[Num. 800-53 (r5)]],Table1[[#This Row],[Num. CIS Controls]])</f>
        <v>0</v>
      </c>
      <c r="X459">
        <f>(Table1[[#This Row],[Total Mitigations]]-parameters!$D$2)/(parameters!$D$3-parameters!$D$2)</f>
        <v>0</v>
      </c>
      <c r="Y459">
        <f>IF(Table1[[#This Row],[Mitigations Utility (unclipped)]]&gt;1,1, IF(Table1[[#This Row],[Mitigations Utility (unclipped)]]&lt;0,0, Table1[[#This Row],[Mitigations Utility (unclipped)]]) )</f>
        <v>0</v>
      </c>
      <c r="Z459">
        <f>SUM(Table1[[#This Row],[Num. CAR]:[Num. Splunk]])</f>
        <v>1</v>
      </c>
      <c r="AA459">
        <f>(Table1[[#This Row],[Total Detections]]-parameters!$D$4)/(parameters!$D$5-parameters!$D$4)</f>
        <v>0.01</v>
      </c>
      <c r="AB459">
        <f>IF(Table1[[#This Row],[Detections Utility (unclipped)]]&gt;1,1, IF(Table1[[#This Row],[Detections Utility (unclipped)]]&lt;0,0, Table1[[#This Row],[Detections Utility (unclipped)]]) )</f>
        <v>0.01</v>
      </c>
      <c r="AC459" s="29" t="s">
        <v>92</v>
      </c>
      <c r="AD459" s="25" t="str" cm="1">
        <f t="array" ref="AD459">IF(SUMPRODUCT(--(NOT(ISERR(SEARCH({"Process","Command","Script","WMI","Module","Pipe","Service"},AC459)))))&gt;0,"1","0")</f>
        <v>1</v>
      </c>
      <c r="AE459" s="25">
        <f>IF(AD459="1",'TOP 10 TECHNIQUES'!C$15,0)</f>
        <v>0.19800000000000001</v>
      </c>
      <c r="AF459" s="25" t="str" cm="1">
        <f t="array" ref="AF459">IF(SUMPRODUCT(--(NOT(ISERR(SEARCH({"Network","Firewall"},AC459)))))&gt;0,"1","0")</f>
        <v>0</v>
      </c>
      <c r="AG459" s="25">
        <f>IF(AF459="1",'TOP 10 TECHNIQUES'!C$16,0)</f>
        <v>0</v>
      </c>
      <c r="AH459" s="25" t="str" cm="1">
        <f t="array" ref="AH459">IF(SUMPRODUCT(--(NOT(ISERR(SEARCH({"File","Group","Logon","Schedule","User","Registry","Active","Application"},AC459)))))&gt;0,"1","0")</f>
        <v>0</v>
      </c>
      <c r="AI459" s="25">
        <f>IF(AH459="1",'TOP 10 TECHNIQUES'!C$17,0)</f>
        <v>0</v>
      </c>
      <c r="AJ459" s="25" t="str" cm="1">
        <f t="array" ref="AJ459">IF(SUMPRODUCT(--(NOT(ISERR(SEARCH({"Cloud","Cluster","Container","Image","Instance","Pod","Snapshot","Volume"},AC459)))))&gt;0,"1","0")</f>
        <v>0</v>
      </c>
      <c r="AK459" s="25">
        <f>IF(AJ459="1",'TOP 10 TECHNIQUES'!C$18,0)</f>
        <v>0</v>
      </c>
      <c r="AL459" s="25" t="str" cm="1">
        <f t="array" ref="AL459">IF(SUMPRODUCT(--(NOT(ISERR(SEARCH({"Drive","Firmware","Host","Kernel"},AC459)))))&gt;0,"1","0")</f>
        <v>0</v>
      </c>
      <c r="AM459" s="25">
        <f>IF(AL459="1",'TOP 10 TECHNIQUES'!C$19,0)</f>
        <v>0</v>
      </c>
      <c r="AN459" s="58">
        <v>1</v>
      </c>
      <c r="AO459" s="51">
        <v>1</v>
      </c>
      <c r="AP459" s="25">
        <f>parameters!$J$21*Table1[[#This Row],[TAT Utility]]+parameters!$J$22*Table1[[#This Row],[Count Utility]]</f>
        <v>4.5883809523809521E-2</v>
      </c>
      <c r="AQ459" s="25">
        <f>(Table1[[#This Row],[Total Top Att&amp;ck Score ]]-parameters!$D$19)/(parameters!$D$20-parameters!$D$19)</f>
        <v>4.1834920634920635E-2</v>
      </c>
      <c r="AR459" s="25">
        <f>IF(Table1[[#This Row],[TAT Utility (unclipped)]]&gt;1,1, IF(Table1[[#This Row],[TAT Utility (unclipped)]]&lt;0,0, Table1[[#This Row],[TAT Utility (unclipped)]]) )</f>
        <v>4.1834920634920635E-2</v>
      </c>
      <c r="AS459" s="25">
        <f>(Table1[[#This Row],[Ransomware (Total '# of ATT&amp;CK Observations)]]-parameters!$D$21)/(parameters!$D$22-parameters!$D$21)</f>
        <v>4.7619047619047616E-2</v>
      </c>
      <c r="AT459" s="25">
        <f>IF(Table1[[#This Row],[Count Utility (unclipped)]]&gt;1,1, IF(Table1[[#This Row],[Count Utility (unclipped)]]&lt;0,0, Table1[[#This Row],[Count Utility (unclipped)]]) )</f>
        <v>4.7619047619047616E-2</v>
      </c>
      <c r="AU4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0" spans="1:47" ht="48" x14ac:dyDescent="0.2">
      <c r="A460" s="25">
        <f>parameters!$J$21*Table1[[#This Row],[TAT Utility]]+parameters!$J$22*Table1[[#This Row],[Count Utility]]</f>
        <v>1.3933333333333334E-2</v>
      </c>
      <c r="B460" s="25">
        <f t="shared" si="7"/>
        <v>0.13933333333333334</v>
      </c>
      <c r="C460" s="25" t="s">
        <v>1693</v>
      </c>
      <c r="D460" s="25" t="s">
        <v>208</v>
      </c>
      <c r="E460" s="25" t="s">
        <v>1694</v>
      </c>
      <c r="F460" s="51">
        <v>1</v>
      </c>
      <c r="G460" s="51">
        <v>1</v>
      </c>
      <c r="H460" s="25">
        <f>parameters!$J$10*Table1[[#This Row],[Before Utility]]+parameters!$J$11*Table1[[#This Row],[After Utility]]</f>
        <v>0.1</v>
      </c>
      <c r="I460">
        <f>(Table1[[#This Row],[Num. TID Before]]-parameters!$D$8)/(parameters!$D$9-parameters!$D$8)</f>
        <v>0.1</v>
      </c>
      <c r="J460">
        <f>IF(Table1[[#This Row],[Before Utility (unclipped)]]&gt;1,1, IF(Table1[[#This Row],[Before Utility (unclipped)]]&lt;0,0, Table1[[#This Row],[Before Utility (unclipped)]]))</f>
        <v>0.1</v>
      </c>
      <c r="K460">
        <f>(Table1[[#This Row],[Num. TID After]]-parameters!$D$10)/(parameters!$D$11-parameters!$D$10)</f>
        <v>0.1</v>
      </c>
      <c r="L460">
        <f>IF(Table1[[#This Row],[After Utility (unclipped)]]&gt;1,1, IF(Table1[[#This Row],[After Utility (unclipped)]]&lt;0,0, Table1[[#This Row],[After Utility (unclipped)]]))</f>
        <v>0.1</v>
      </c>
      <c r="M460" s="25">
        <v>0</v>
      </c>
      <c r="N460" s="51">
        <v>0</v>
      </c>
      <c r="O460" s="51">
        <v>1</v>
      </c>
      <c r="P460" s="51">
        <v>0</v>
      </c>
      <c r="Q460" s="51">
        <v>0</v>
      </c>
      <c r="R460" s="51"/>
      <c r="S460" s="51">
        <v>0</v>
      </c>
      <c r="T460" s="51"/>
      <c r="U460" s="51">
        <v>0</v>
      </c>
      <c r="V460" s="25">
        <f>parameters!$J$4*Table1[[#This Row],[Mitigations Utility]] + parameters!$J$5*Table1[[#This Row],[Detections Utility]]</f>
        <v>4.7619047619047615E-3</v>
      </c>
      <c r="W460">
        <f>SUM(Table1[[#This Row],[Num. 800-53 (r5)]],Table1[[#This Row],[Num. CIS Controls]])</f>
        <v>0</v>
      </c>
      <c r="X460">
        <f>(Table1[[#This Row],[Total Mitigations]]-parameters!$D$2)/(parameters!$D$3-parameters!$D$2)</f>
        <v>0</v>
      </c>
      <c r="Y460">
        <f>IF(Table1[[#This Row],[Mitigations Utility (unclipped)]]&gt;1,1, IF(Table1[[#This Row],[Mitigations Utility (unclipped)]]&lt;0,0, Table1[[#This Row],[Mitigations Utility (unclipped)]]) )</f>
        <v>0</v>
      </c>
      <c r="Z460">
        <f>SUM(Table1[[#This Row],[Num. CAR]:[Num. Splunk]])</f>
        <v>1</v>
      </c>
      <c r="AA460">
        <f>(Table1[[#This Row],[Total Detections]]-parameters!$D$4)/(parameters!$D$5-parameters!$D$4)</f>
        <v>0.01</v>
      </c>
      <c r="AB460">
        <f>IF(Table1[[#This Row],[Detections Utility (unclipped)]]&gt;1,1, IF(Table1[[#This Row],[Detections Utility (unclipped)]]&lt;0,0, Table1[[#This Row],[Detections Utility (unclipped)]]) )</f>
        <v>0.01</v>
      </c>
      <c r="AC460" s="29" t="s">
        <v>127</v>
      </c>
      <c r="AD460" s="25" t="str" cm="1">
        <f t="array" ref="AD460">IF(SUMPRODUCT(--(NOT(ISERR(SEARCH({"Process","Command","Script","WMI","Module","Pipe","Service"},AC460)))))&gt;0,"1","0")</f>
        <v>1</v>
      </c>
      <c r="AE460" s="25">
        <f>IF(AD460="1",'TOP 10 TECHNIQUES'!C$15,0)</f>
        <v>0.19800000000000001</v>
      </c>
      <c r="AF460" s="25" t="str" cm="1">
        <f t="array" ref="AF460">IF(SUMPRODUCT(--(NOT(ISERR(SEARCH({"Network","Firewall"},AC460)))))&gt;0,"1","0")</f>
        <v>0</v>
      </c>
      <c r="AG460" s="25">
        <f>IF(AF460="1",'TOP 10 TECHNIQUES'!C$16,0)</f>
        <v>0</v>
      </c>
      <c r="AH460" s="25" t="str" cm="1">
        <f t="array" ref="AH460">IF(SUMPRODUCT(--(NOT(ISERR(SEARCH({"File","Group","Logon","Schedule","User","Registry","Active","Application"},AC460)))))&gt;0,"1","0")</f>
        <v>1</v>
      </c>
      <c r="AI460" s="25">
        <f>IF(AH460="1",'TOP 10 TECHNIQUES'!C$17,0)</f>
        <v>0.13200000000000001</v>
      </c>
      <c r="AJ460" s="25" t="str" cm="1">
        <f t="array" ref="AJ460">IF(SUMPRODUCT(--(NOT(ISERR(SEARCH({"Cloud","Cluster","Container","Image","Instance","Pod","Snapshot","Volume"},AC460)))))&gt;0,"1","0")</f>
        <v>0</v>
      </c>
      <c r="AK460" s="25">
        <f>IF(AJ460="1",'TOP 10 TECHNIQUES'!C$18,0)</f>
        <v>0</v>
      </c>
      <c r="AL460" s="25" t="str" cm="1">
        <f t="array" ref="AL460">IF(SUMPRODUCT(--(NOT(ISERR(SEARCH({"Drive","Firmware","Host","Kernel"},AC460)))))&gt;0,"1","0")</f>
        <v>0</v>
      </c>
      <c r="AM460" s="25">
        <f>IF(AL460="1",'TOP 10 TECHNIQUES'!C$19,0)</f>
        <v>0</v>
      </c>
      <c r="AN460" s="60">
        <v>0</v>
      </c>
      <c r="AO460" s="51">
        <v>0</v>
      </c>
      <c r="AP460" s="25">
        <f>parameters!$J$21*Table1[[#This Row],[TAT Utility]]+parameters!$J$22*Table1[[#This Row],[Count Utility]]</f>
        <v>1.3933333333333334E-2</v>
      </c>
      <c r="AQ460" s="25">
        <f>(Table1[[#This Row],[Total Top Att&amp;ck Score ]]-parameters!$D$19)/(parameters!$D$20-parameters!$D$19)</f>
        <v>4.6444444444444448E-2</v>
      </c>
      <c r="AR460" s="25">
        <f>IF(Table1[[#This Row],[TAT Utility (unclipped)]]&gt;1,1, IF(Table1[[#This Row],[TAT Utility (unclipped)]]&lt;0,0, Table1[[#This Row],[TAT Utility (unclipped)]]) )</f>
        <v>4.6444444444444448E-2</v>
      </c>
      <c r="AS460" s="25">
        <f>(Table1[[#This Row],[Ransomware (Total '# of ATT&amp;CK Observations)]]-parameters!$D$21)/(parameters!$D$22-parameters!$D$21)</f>
        <v>0</v>
      </c>
      <c r="AT460" s="25">
        <f>IF(Table1[[#This Row],[Count Utility (unclipped)]]&gt;1,1, IF(Table1[[#This Row],[Count Utility (unclipped)]]&lt;0,0, Table1[[#This Row],[Count Utility (unclipped)]]) )</f>
        <v>0</v>
      </c>
      <c r="AU4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1" spans="1:47" ht="32" x14ac:dyDescent="0.2">
      <c r="A461" s="25">
        <f>parameters!$J$21*Table1[[#This Row],[TAT Utility]]+parameters!$J$22*Table1[[#This Row],[Count Utility]]</f>
        <v>1.255047619047619E-2</v>
      </c>
      <c r="B461" s="25">
        <f t="shared" si="7"/>
        <v>0.1255047619047619</v>
      </c>
      <c r="C461" s="25" t="s">
        <v>1695</v>
      </c>
      <c r="D461" s="25" t="s">
        <v>1696</v>
      </c>
      <c r="E461" s="25" t="s">
        <v>89</v>
      </c>
      <c r="F461" s="51">
        <v>1</v>
      </c>
      <c r="G461" s="51">
        <v>1</v>
      </c>
      <c r="H461" s="25">
        <f>parameters!$J$10*Table1[[#This Row],[Before Utility]]+parameters!$J$11*Table1[[#This Row],[After Utility]]</f>
        <v>0.1</v>
      </c>
      <c r="I461">
        <f>(Table1[[#This Row],[Num. TID Before]]-parameters!$D$8)/(parameters!$D$9-parameters!$D$8)</f>
        <v>0.1</v>
      </c>
      <c r="J461">
        <f>IF(Table1[[#This Row],[Before Utility (unclipped)]]&gt;1,1, IF(Table1[[#This Row],[Before Utility (unclipped)]]&lt;0,0, Table1[[#This Row],[Before Utility (unclipped)]]))</f>
        <v>0.1</v>
      </c>
      <c r="K461">
        <f>(Table1[[#This Row],[Num. TID After]]-parameters!$D$10)/(parameters!$D$11-parameters!$D$10)</f>
        <v>0.1</v>
      </c>
      <c r="L461">
        <f>IF(Table1[[#This Row],[After Utility (unclipped)]]&gt;1,1, IF(Table1[[#This Row],[After Utility (unclipped)]]&lt;0,0, Table1[[#This Row],[After Utility (unclipped)]]))</f>
        <v>0.1</v>
      </c>
      <c r="M461" s="25">
        <v>0</v>
      </c>
      <c r="N461" s="51">
        <v>1</v>
      </c>
      <c r="O461" s="51">
        <v>0</v>
      </c>
      <c r="P461" s="51">
        <v>0</v>
      </c>
      <c r="Q461" s="51">
        <v>0</v>
      </c>
      <c r="R461" s="51"/>
      <c r="S461" s="51">
        <v>0</v>
      </c>
      <c r="T461" s="51"/>
      <c r="U461" s="51">
        <v>0</v>
      </c>
      <c r="V461" s="25">
        <f>parameters!$J$4*Table1[[#This Row],[Mitigations Utility]] + parameters!$J$5*Table1[[#This Row],[Detections Utility]]</f>
        <v>4.7619047619047615E-3</v>
      </c>
      <c r="W461">
        <f>SUM(Table1[[#This Row],[Num. 800-53 (r5)]],Table1[[#This Row],[Num. CIS Controls]])</f>
        <v>0</v>
      </c>
      <c r="X461">
        <f>(Table1[[#This Row],[Total Mitigations]]-parameters!$D$2)/(parameters!$D$3-parameters!$D$2)</f>
        <v>0</v>
      </c>
      <c r="Y461">
        <f>IF(Table1[[#This Row],[Mitigations Utility (unclipped)]]&gt;1,1, IF(Table1[[#This Row],[Mitigations Utility (unclipped)]]&lt;0,0, Table1[[#This Row],[Mitigations Utility (unclipped)]]) )</f>
        <v>0</v>
      </c>
      <c r="Z461">
        <f>SUM(Table1[[#This Row],[Num. CAR]:[Num. Splunk]])</f>
        <v>1</v>
      </c>
      <c r="AA461">
        <f>(Table1[[#This Row],[Total Detections]]-parameters!$D$4)/(parameters!$D$5-parameters!$D$4)</f>
        <v>0.01</v>
      </c>
      <c r="AB461">
        <f>IF(Table1[[#This Row],[Detections Utility (unclipped)]]&gt;1,1, IF(Table1[[#This Row],[Detections Utility (unclipped)]]&lt;0,0, Table1[[#This Row],[Detections Utility (unclipped)]]) )</f>
        <v>0.01</v>
      </c>
      <c r="AC461" s="29" t="s">
        <v>206</v>
      </c>
      <c r="AD461" s="25" t="str" cm="1">
        <f t="array" ref="AD461">IF(SUMPRODUCT(--(NOT(ISERR(SEARCH({"Process","Command","Script","WMI","Module","Pipe","Service"},AC461)))))&gt;0,"1","0")</f>
        <v>1</v>
      </c>
      <c r="AE461" s="25">
        <f>IF(AD461="1",'TOP 10 TECHNIQUES'!C$15,0)</f>
        <v>0.19800000000000001</v>
      </c>
      <c r="AF461" s="25" t="str" cm="1">
        <f t="array" ref="AF461">IF(SUMPRODUCT(--(NOT(ISERR(SEARCH({"Network","Firewall"},AC461)))))&gt;0,"1","0")</f>
        <v>0</v>
      </c>
      <c r="AG461" s="25">
        <f>IF(AF461="1",'TOP 10 TECHNIQUES'!C$16,0)</f>
        <v>0</v>
      </c>
      <c r="AH461" s="25" t="str" cm="1">
        <f t="array" ref="AH461">IF(SUMPRODUCT(--(NOT(ISERR(SEARCH({"File","Group","Logon","Schedule","User","Registry","Active","Application"},AC461)))))&gt;0,"1","0")</f>
        <v>0</v>
      </c>
      <c r="AI461" s="25">
        <f>IF(AH461="1",'TOP 10 TECHNIQUES'!C$17,0)</f>
        <v>0</v>
      </c>
      <c r="AJ461" s="25" t="str" cm="1">
        <f t="array" ref="AJ461">IF(SUMPRODUCT(--(NOT(ISERR(SEARCH({"Cloud","Cluster","Container","Image","Instance","Pod","Snapshot","Volume"},AC461)))))&gt;0,"1","0")</f>
        <v>0</v>
      </c>
      <c r="AK461" s="25">
        <f>IF(AJ461="1",'TOP 10 TECHNIQUES'!C$18,0)</f>
        <v>0</v>
      </c>
      <c r="AL461" s="25" t="str" cm="1">
        <f t="array" ref="AL461">IF(SUMPRODUCT(--(NOT(ISERR(SEARCH({"Drive","Firmware","Host","Kernel"},AC461)))))&gt;0,"1","0")</f>
        <v>0</v>
      </c>
      <c r="AM461" s="25">
        <f>IF(AL461="1",'TOP 10 TECHNIQUES'!C$19,0)</f>
        <v>0</v>
      </c>
      <c r="AN461" s="62">
        <v>0</v>
      </c>
      <c r="AO461" s="51">
        <v>1</v>
      </c>
      <c r="AP461" s="25">
        <f>parameters!$J$21*Table1[[#This Row],[TAT Utility]]+parameters!$J$22*Table1[[#This Row],[Count Utility]]</f>
        <v>1.255047619047619E-2</v>
      </c>
      <c r="AQ461" s="25">
        <f>(Table1[[#This Row],[Total Top Att&amp;ck Score ]]-parameters!$D$19)/(parameters!$D$20-parameters!$D$19)</f>
        <v>4.1834920634920635E-2</v>
      </c>
      <c r="AR461" s="25">
        <f>IF(Table1[[#This Row],[TAT Utility (unclipped)]]&gt;1,1, IF(Table1[[#This Row],[TAT Utility (unclipped)]]&lt;0,0, Table1[[#This Row],[TAT Utility (unclipped)]]) )</f>
        <v>4.1834920634920635E-2</v>
      </c>
      <c r="AS461" s="25">
        <f>(Table1[[#This Row],[Ransomware (Total '# of ATT&amp;CK Observations)]]-parameters!$D$21)/(parameters!$D$22-parameters!$D$21)</f>
        <v>0</v>
      </c>
      <c r="AT461" s="25">
        <f>IF(Table1[[#This Row],[Count Utility (unclipped)]]&gt;1,1, IF(Table1[[#This Row],[Count Utility (unclipped)]]&lt;0,0, Table1[[#This Row],[Count Utility (unclipped)]]) )</f>
        <v>0</v>
      </c>
      <c r="AU4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2" spans="1:47" ht="32" x14ac:dyDescent="0.2">
      <c r="A462" s="25">
        <f>parameters!$J$21*Table1[[#This Row],[TAT Utility]]+parameters!$J$22*Table1[[#This Row],[Count Utility]]</f>
        <v>1.0476190476190476E-2</v>
      </c>
      <c r="B462" s="25">
        <f t="shared" si="7"/>
        <v>0.10476190476190476</v>
      </c>
      <c r="C462" s="25" t="s">
        <v>1697</v>
      </c>
      <c r="D462" s="25" t="s">
        <v>309</v>
      </c>
      <c r="E462" s="25" t="s">
        <v>1698</v>
      </c>
      <c r="F462" s="51">
        <v>1</v>
      </c>
      <c r="G462" s="51">
        <v>1</v>
      </c>
      <c r="H462" s="25">
        <f>parameters!$J$10*Table1[[#This Row],[Before Utility]]+parameters!$J$11*Table1[[#This Row],[After Utility]]</f>
        <v>0.1</v>
      </c>
      <c r="I462">
        <f>(Table1[[#This Row],[Num. TID Before]]-parameters!$D$8)/(parameters!$D$9-parameters!$D$8)</f>
        <v>0.1</v>
      </c>
      <c r="J462">
        <f>IF(Table1[[#This Row],[Before Utility (unclipped)]]&gt;1,1, IF(Table1[[#This Row],[Before Utility (unclipped)]]&lt;0,0, Table1[[#This Row],[Before Utility (unclipped)]]))</f>
        <v>0.1</v>
      </c>
      <c r="K462">
        <f>(Table1[[#This Row],[Num. TID After]]-parameters!$D$10)/(parameters!$D$11-parameters!$D$10)</f>
        <v>0.1</v>
      </c>
      <c r="L462">
        <f>IF(Table1[[#This Row],[After Utility (unclipped)]]&gt;1,1, IF(Table1[[#This Row],[After Utility (unclipped)]]&lt;0,0, Table1[[#This Row],[After Utility (unclipped)]]))</f>
        <v>0.1</v>
      </c>
      <c r="M462" s="25">
        <v>0</v>
      </c>
      <c r="N462" s="51">
        <v>0</v>
      </c>
      <c r="O462" s="51">
        <v>0</v>
      </c>
      <c r="P462" s="51">
        <v>0</v>
      </c>
      <c r="Q462" s="51">
        <v>1</v>
      </c>
      <c r="R462" s="51"/>
      <c r="S462" s="51">
        <v>0</v>
      </c>
      <c r="T462" s="51"/>
      <c r="U462" s="51">
        <v>0</v>
      </c>
      <c r="V462" s="25">
        <f>parameters!$J$4*Table1[[#This Row],[Mitigations Utility]] + parameters!$J$5*Table1[[#This Row],[Detections Utility]]</f>
        <v>4.7619047619047615E-3</v>
      </c>
      <c r="W462">
        <f>SUM(Table1[[#This Row],[Num. 800-53 (r5)]],Table1[[#This Row],[Num. CIS Controls]])</f>
        <v>0</v>
      </c>
      <c r="X462">
        <f>(Table1[[#This Row],[Total Mitigations]]-parameters!$D$2)/(parameters!$D$3-parameters!$D$2)</f>
        <v>0</v>
      </c>
      <c r="Y462">
        <f>IF(Table1[[#This Row],[Mitigations Utility (unclipped)]]&gt;1,1, IF(Table1[[#This Row],[Mitigations Utility (unclipped)]]&lt;0,0, Table1[[#This Row],[Mitigations Utility (unclipped)]]) )</f>
        <v>0</v>
      </c>
      <c r="Z462">
        <f>SUM(Table1[[#This Row],[Num. CAR]:[Num. Splunk]])</f>
        <v>1</v>
      </c>
      <c r="AA462">
        <f>(Table1[[#This Row],[Total Detections]]-parameters!$D$4)/(parameters!$D$5-parameters!$D$4)</f>
        <v>0.01</v>
      </c>
      <c r="AB462">
        <f>IF(Table1[[#This Row],[Detections Utility (unclipped)]]&gt;1,1, IF(Table1[[#This Row],[Detections Utility (unclipped)]]&lt;0,0, Table1[[#This Row],[Detections Utility (unclipped)]]) )</f>
        <v>0.01</v>
      </c>
      <c r="AC462" s="29" t="s">
        <v>178</v>
      </c>
      <c r="AD462" s="25" t="str" cm="1">
        <f t="array" ref="AD462">IF(SUMPRODUCT(--(NOT(ISERR(SEARCH({"Process","Command","Script","WMI","Module","Pipe","Service"},AC462)))))&gt;0,"1","0")</f>
        <v>0</v>
      </c>
      <c r="AE462" s="25">
        <f>IF(AD462="1",'TOP 10 TECHNIQUES'!C$15,0)</f>
        <v>0</v>
      </c>
      <c r="AF462" s="25" t="str" cm="1">
        <f t="array" ref="AF462">IF(SUMPRODUCT(--(NOT(ISERR(SEARCH({"Network","Firewall"},AC462)))))&gt;0,"1","0")</f>
        <v>1</v>
      </c>
      <c r="AG462" s="25">
        <f>IF(AF462="1",'TOP 10 TECHNIQUES'!C$16,0)</f>
        <v>0</v>
      </c>
      <c r="AH462" s="25" t="str" cm="1">
        <f t="array" ref="AH462">IF(SUMPRODUCT(--(NOT(ISERR(SEARCH({"File","Group","Logon","Schedule","User","Registry","Active","Application"},AC462)))))&gt;0,"1","0")</f>
        <v>0</v>
      </c>
      <c r="AI462" s="25">
        <f>IF(AH462="1",'TOP 10 TECHNIQUES'!C$17,0)</f>
        <v>0</v>
      </c>
      <c r="AJ462" s="25" t="str" cm="1">
        <f t="array" ref="AJ462">IF(SUMPRODUCT(--(NOT(ISERR(SEARCH({"Cloud","Cluster","Container","Image","Instance","Pod","Snapshot","Volume"},AC462)))))&gt;0,"1","0")</f>
        <v>0</v>
      </c>
      <c r="AK462" s="25">
        <f>IF(AJ462="1",'TOP 10 TECHNIQUES'!C$18,0)</f>
        <v>0</v>
      </c>
      <c r="AL462" s="25" t="str" cm="1">
        <f t="array" ref="AL462">IF(SUMPRODUCT(--(NOT(ISERR(SEARCH({"Drive","Firmware","Host","Kernel"},AC462)))))&gt;0,"1","0")</f>
        <v>0</v>
      </c>
      <c r="AM462" s="25">
        <f>IF(AL462="1",'TOP 10 TECHNIQUES'!C$19,0)</f>
        <v>0</v>
      </c>
      <c r="AN462" s="60">
        <v>0</v>
      </c>
      <c r="AO462" s="51">
        <v>0</v>
      </c>
      <c r="AP462" s="25">
        <f>parameters!$J$21*Table1[[#This Row],[TAT Utility]]+parameters!$J$22*Table1[[#This Row],[Count Utility]]</f>
        <v>1.0476190476190476E-2</v>
      </c>
      <c r="AQ462" s="25">
        <f>(Table1[[#This Row],[Total Top Att&amp;ck Score ]]-parameters!$D$19)/(parameters!$D$20-parameters!$D$19)</f>
        <v>3.4920634920634921E-2</v>
      </c>
      <c r="AR462" s="25">
        <f>IF(Table1[[#This Row],[TAT Utility (unclipped)]]&gt;1,1, IF(Table1[[#This Row],[TAT Utility (unclipped)]]&lt;0,0, Table1[[#This Row],[TAT Utility (unclipped)]]) )</f>
        <v>3.4920634920634921E-2</v>
      </c>
      <c r="AS462" s="25">
        <f>(Table1[[#This Row],[Ransomware (Total '# of ATT&amp;CK Observations)]]-parameters!$D$21)/(parameters!$D$22-parameters!$D$21)</f>
        <v>0</v>
      </c>
      <c r="AT462" s="25">
        <f>IF(Table1[[#This Row],[Count Utility (unclipped)]]&gt;1,1, IF(Table1[[#This Row],[Count Utility (unclipped)]]&lt;0,0, Table1[[#This Row],[Count Utility (unclipped)]]) )</f>
        <v>0</v>
      </c>
      <c r="AU4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3" spans="1:47" x14ac:dyDescent="0.2">
      <c r="A463" s="25">
        <f>parameters!$J$21*Table1[[#This Row],[TAT Utility]]+parameters!$J$22*Table1[[#This Row],[Count Utility]]</f>
        <v>1.255047619047619E-2</v>
      </c>
      <c r="B463" s="25">
        <f t="shared" si="7"/>
        <v>0.1255047619047619</v>
      </c>
      <c r="C463" s="25" t="s">
        <v>1699</v>
      </c>
      <c r="D463" s="25" t="s">
        <v>205</v>
      </c>
      <c r="E463" s="25" t="s">
        <v>1700</v>
      </c>
      <c r="F463" s="51">
        <v>1</v>
      </c>
      <c r="G463" s="51">
        <v>1</v>
      </c>
      <c r="H463" s="25">
        <f>parameters!$J$10*Table1[[#This Row],[Before Utility]]+parameters!$J$11*Table1[[#This Row],[After Utility]]</f>
        <v>0.1</v>
      </c>
      <c r="I463">
        <f>(Table1[[#This Row],[Num. TID Before]]-parameters!$D$8)/(parameters!$D$9-parameters!$D$8)</f>
        <v>0.1</v>
      </c>
      <c r="J463">
        <f>IF(Table1[[#This Row],[Before Utility (unclipped)]]&gt;1,1, IF(Table1[[#This Row],[Before Utility (unclipped)]]&lt;0,0, Table1[[#This Row],[Before Utility (unclipped)]]))</f>
        <v>0.1</v>
      </c>
      <c r="K463">
        <f>(Table1[[#This Row],[Num. TID After]]-parameters!$D$10)/(parameters!$D$11-parameters!$D$10)</f>
        <v>0.1</v>
      </c>
      <c r="L463">
        <f>IF(Table1[[#This Row],[After Utility (unclipped)]]&gt;1,1, IF(Table1[[#This Row],[After Utility (unclipped)]]&lt;0,0, Table1[[#This Row],[After Utility (unclipped)]]))</f>
        <v>0.1</v>
      </c>
      <c r="M463" s="25">
        <v>0</v>
      </c>
      <c r="N463" s="51">
        <v>0</v>
      </c>
      <c r="O463" s="51">
        <v>1</v>
      </c>
      <c r="P463" s="51">
        <v>0</v>
      </c>
      <c r="Q463" s="51">
        <v>0</v>
      </c>
      <c r="R463" s="51"/>
      <c r="S463" s="51">
        <v>0</v>
      </c>
      <c r="T463" s="51"/>
      <c r="U463" s="51">
        <v>0</v>
      </c>
      <c r="V463" s="25">
        <f>parameters!$J$4*Table1[[#This Row],[Mitigations Utility]] + parameters!$J$5*Table1[[#This Row],[Detections Utility]]</f>
        <v>4.7619047619047615E-3</v>
      </c>
      <c r="W463">
        <f>SUM(Table1[[#This Row],[Num. 800-53 (r5)]],Table1[[#This Row],[Num. CIS Controls]])</f>
        <v>0</v>
      </c>
      <c r="X463">
        <f>(Table1[[#This Row],[Total Mitigations]]-parameters!$D$2)/(parameters!$D$3-parameters!$D$2)</f>
        <v>0</v>
      </c>
      <c r="Y463">
        <f>IF(Table1[[#This Row],[Mitigations Utility (unclipped)]]&gt;1,1, IF(Table1[[#This Row],[Mitigations Utility (unclipped)]]&lt;0,0, Table1[[#This Row],[Mitigations Utility (unclipped)]]) )</f>
        <v>0</v>
      </c>
      <c r="Z463">
        <f>SUM(Table1[[#This Row],[Num. CAR]:[Num. Splunk]])</f>
        <v>1</v>
      </c>
      <c r="AA463">
        <f>(Table1[[#This Row],[Total Detections]]-parameters!$D$4)/(parameters!$D$5-parameters!$D$4)</f>
        <v>0.01</v>
      </c>
      <c r="AB463">
        <f>IF(Table1[[#This Row],[Detections Utility (unclipped)]]&gt;1,1, IF(Table1[[#This Row],[Detections Utility (unclipped)]]&lt;0,0, Table1[[#This Row],[Detections Utility (unclipped)]]) )</f>
        <v>0.01</v>
      </c>
      <c r="AC463" s="29" t="s">
        <v>97</v>
      </c>
      <c r="AD463" s="25" t="str" cm="1">
        <f t="array" ref="AD463">IF(SUMPRODUCT(--(NOT(ISERR(SEARCH({"Process","Command","Script","WMI","Module","Pipe","Service"},AC463)))))&gt;0,"1","0")</f>
        <v>1</v>
      </c>
      <c r="AE463" s="25">
        <f>IF(AD463="1",'TOP 10 TECHNIQUES'!C$15,0)</f>
        <v>0.19800000000000001</v>
      </c>
      <c r="AF463" s="25" t="str" cm="1">
        <f t="array" ref="AF463">IF(SUMPRODUCT(--(NOT(ISERR(SEARCH({"Network","Firewall"},AC463)))))&gt;0,"1","0")</f>
        <v>0</v>
      </c>
      <c r="AG463" s="25">
        <f>IF(AF463="1",'TOP 10 TECHNIQUES'!C$16,0)</f>
        <v>0</v>
      </c>
      <c r="AH463" s="25" t="str" cm="1">
        <f t="array" ref="AH463">IF(SUMPRODUCT(--(NOT(ISERR(SEARCH({"File","Group","Logon","Schedule","User","Registry","Active","Application"},AC463)))))&gt;0,"1","0")</f>
        <v>0</v>
      </c>
      <c r="AI463" s="25">
        <f>IF(AH463="1",'TOP 10 TECHNIQUES'!C$17,0)</f>
        <v>0</v>
      </c>
      <c r="AJ463" s="25" t="str" cm="1">
        <f t="array" ref="AJ463">IF(SUMPRODUCT(--(NOT(ISERR(SEARCH({"Cloud","Cluster","Container","Image","Instance","Pod","Snapshot","Volume"},AC463)))))&gt;0,"1","0")</f>
        <v>0</v>
      </c>
      <c r="AK463" s="25">
        <f>IF(AJ463="1",'TOP 10 TECHNIQUES'!C$18,0)</f>
        <v>0</v>
      </c>
      <c r="AL463" s="25" t="str" cm="1">
        <f t="array" ref="AL463">IF(SUMPRODUCT(--(NOT(ISERR(SEARCH({"Drive","Firmware","Host","Kernel"},AC463)))))&gt;0,"1","0")</f>
        <v>0</v>
      </c>
      <c r="AM463" s="25">
        <f>IF(AL463="1",'TOP 10 TECHNIQUES'!C$19,0)</f>
        <v>0</v>
      </c>
      <c r="AN463" s="59">
        <v>0</v>
      </c>
      <c r="AO463" s="51">
        <v>0</v>
      </c>
      <c r="AP463" s="25">
        <f>parameters!$J$21*Table1[[#This Row],[TAT Utility]]+parameters!$J$22*Table1[[#This Row],[Count Utility]]</f>
        <v>1.255047619047619E-2</v>
      </c>
      <c r="AQ463" s="25">
        <f>(Table1[[#This Row],[Total Top Att&amp;ck Score ]]-parameters!$D$19)/(parameters!$D$20-parameters!$D$19)</f>
        <v>4.1834920634920635E-2</v>
      </c>
      <c r="AR463" s="25">
        <f>IF(Table1[[#This Row],[TAT Utility (unclipped)]]&gt;1,1, IF(Table1[[#This Row],[TAT Utility (unclipped)]]&lt;0,0, Table1[[#This Row],[TAT Utility (unclipped)]]) )</f>
        <v>4.1834920634920635E-2</v>
      </c>
      <c r="AS463" s="25">
        <f>(Table1[[#This Row],[Ransomware (Total '# of ATT&amp;CK Observations)]]-parameters!$D$21)/(parameters!$D$22-parameters!$D$21)</f>
        <v>0</v>
      </c>
      <c r="AT463" s="25">
        <f>IF(Table1[[#This Row],[Count Utility (unclipped)]]&gt;1,1, IF(Table1[[#This Row],[Count Utility (unclipped)]]&lt;0,0, Table1[[#This Row],[Count Utility (unclipped)]]) )</f>
        <v>0</v>
      </c>
      <c r="AU4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4" spans="1:47" x14ac:dyDescent="0.2">
      <c r="A464" s="25">
        <f>parameters!$J$21*Table1[[#This Row],[TAT Utility]]+parameters!$J$22*Table1[[#This Row],[Count Utility]]</f>
        <v>1.255047619047619E-2</v>
      </c>
      <c r="B464" s="25">
        <f t="shared" si="7"/>
        <v>0.1255047619047619</v>
      </c>
      <c r="C464" s="25" t="s">
        <v>1701</v>
      </c>
      <c r="D464" s="25" t="s">
        <v>1702</v>
      </c>
      <c r="E464" s="25" t="s">
        <v>89</v>
      </c>
      <c r="F464" s="51">
        <v>1</v>
      </c>
      <c r="G464" s="51">
        <v>1</v>
      </c>
      <c r="H464" s="25">
        <f>parameters!$J$10*Table1[[#This Row],[Before Utility]]+parameters!$J$11*Table1[[#This Row],[After Utility]]</f>
        <v>0.1</v>
      </c>
      <c r="I464">
        <f>(Table1[[#This Row],[Num. TID Before]]-parameters!$D$8)/(parameters!$D$9-parameters!$D$8)</f>
        <v>0.1</v>
      </c>
      <c r="J464">
        <f>IF(Table1[[#This Row],[Before Utility (unclipped)]]&gt;1,1, IF(Table1[[#This Row],[Before Utility (unclipped)]]&lt;0,0, Table1[[#This Row],[Before Utility (unclipped)]]))</f>
        <v>0.1</v>
      </c>
      <c r="K464">
        <f>(Table1[[#This Row],[Num. TID After]]-parameters!$D$10)/(parameters!$D$11-parameters!$D$10)</f>
        <v>0.1</v>
      </c>
      <c r="L464">
        <f>IF(Table1[[#This Row],[After Utility (unclipped)]]&gt;1,1, IF(Table1[[#This Row],[After Utility (unclipped)]]&lt;0,0, Table1[[#This Row],[After Utility (unclipped)]]))</f>
        <v>0.1</v>
      </c>
      <c r="M464" s="25">
        <v>0</v>
      </c>
      <c r="N464" s="51">
        <v>0</v>
      </c>
      <c r="O464" s="51">
        <v>1</v>
      </c>
      <c r="P464" s="51">
        <v>0</v>
      </c>
      <c r="Q464" s="51">
        <v>0</v>
      </c>
      <c r="R464" s="51"/>
      <c r="S464" s="51">
        <v>0</v>
      </c>
      <c r="T464" s="51"/>
      <c r="U464" s="51">
        <v>0</v>
      </c>
      <c r="V464" s="25">
        <f>parameters!$J$4*Table1[[#This Row],[Mitigations Utility]] + parameters!$J$5*Table1[[#This Row],[Detections Utility]]</f>
        <v>4.7619047619047615E-3</v>
      </c>
      <c r="W464">
        <f>SUM(Table1[[#This Row],[Num. 800-53 (r5)]],Table1[[#This Row],[Num. CIS Controls]])</f>
        <v>0</v>
      </c>
      <c r="X464">
        <f>(Table1[[#This Row],[Total Mitigations]]-parameters!$D$2)/(parameters!$D$3-parameters!$D$2)</f>
        <v>0</v>
      </c>
      <c r="Y464">
        <f>IF(Table1[[#This Row],[Mitigations Utility (unclipped)]]&gt;1,1, IF(Table1[[#This Row],[Mitigations Utility (unclipped)]]&lt;0,0, Table1[[#This Row],[Mitigations Utility (unclipped)]]) )</f>
        <v>0</v>
      </c>
      <c r="Z464">
        <f>SUM(Table1[[#This Row],[Num. CAR]:[Num. Splunk]])</f>
        <v>1</v>
      </c>
      <c r="AA464">
        <f>(Table1[[#This Row],[Total Detections]]-parameters!$D$4)/(parameters!$D$5-parameters!$D$4)</f>
        <v>0.01</v>
      </c>
      <c r="AB464">
        <f>IF(Table1[[#This Row],[Detections Utility (unclipped)]]&gt;1,1, IF(Table1[[#This Row],[Detections Utility (unclipped)]]&lt;0,0, Table1[[#This Row],[Detections Utility (unclipped)]]) )</f>
        <v>0.01</v>
      </c>
      <c r="AC464" s="29" t="s">
        <v>136</v>
      </c>
      <c r="AD464" s="25" t="str" cm="1">
        <f t="array" ref="AD464">IF(SUMPRODUCT(--(NOT(ISERR(SEARCH({"Process","Command","Script","WMI","Module","Pipe","Service"},AC464)))))&gt;0,"1","0")</f>
        <v>1</v>
      </c>
      <c r="AE464" s="25">
        <f>IF(AD464="1",'TOP 10 TECHNIQUES'!C$15,0)</f>
        <v>0.19800000000000001</v>
      </c>
      <c r="AF464" s="25" t="str" cm="1">
        <f t="array" ref="AF464">IF(SUMPRODUCT(--(NOT(ISERR(SEARCH({"Network","Firewall"},AC464)))))&gt;0,"1","0")</f>
        <v>0</v>
      </c>
      <c r="AG464" s="25">
        <f>IF(AF464="1",'TOP 10 TECHNIQUES'!C$16,0)</f>
        <v>0</v>
      </c>
      <c r="AH464" s="25" t="str" cm="1">
        <f t="array" ref="AH464">IF(SUMPRODUCT(--(NOT(ISERR(SEARCH({"File","Group","Logon","Schedule","User","Registry","Active","Application"},AC464)))))&gt;0,"1","0")</f>
        <v>0</v>
      </c>
      <c r="AI464" s="25">
        <f>IF(AH464="1",'TOP 10 TECHNIQUES'!C$17,0)</f>
        <v>0</v>
      </c>
      <c r="AJ464" s="25" t="str" cm="1">
        <f t="array" ref="AJ464">IF(SUMPRODUCT(--(NOT(ISERR(SEARCH({"Cloud","Cluster","Container","Image","Instance","Pod","Snapshot","Volume"},AC464)))))&gt;0,"1","0")</f>
        <v>0</v>
      </c>
      <c r="AK464" s="25">
        <f>IF(AJ464="1",'TOP 10 TECHNIQUES'!C$18,0)</f>
        <v>0</v>
      </c>
      <c r="AL464" s="25" t="str" cm="1">
        <f t="array" ref="AL464">IF(SUMPRODUCT(--(NOT(ISERR(SEARCH({"Drive","Firmware","Host","Kernel"},AC464)))))&gt;0,"1","0")</f>
        <v>0</v>
      </c>
      <c r="AM464" s="25">
        <f>IF(AL464="1",'TOP 10 TECHNIQUES'!C$19,0)</f>
        <v>0</v>
      </c>
      <c r="AN464" s="52">
        <v>0</v>
      </c>
      <c r="AO464" s="51">
        <v>0</v>
      </c>
      <c r="AP464" s="25">
        <f>parameters!$J$21*Table1[[#This Row],[TAT Utility]]+parameters!$J$22*Table1[[#This Row],[Count Utility]]</f>
        <v>1.255047619047619E-2</v>
      </c>
      <c r="AQ464" s="25">
        <f>(Table1[[#This Row],[Total Top Att&amp;ck Score ]]-parameters!$D$19)/(parameters!$D$20-parameters!$D$19)</f>
        <v>4.1834920634920635E-2</v>
      </c>
      <c r="AR464" s="25">
        <f>IF(Table1[[#This Row],[TAT Utility (unclipped)]]&gt;1,1, IF(Table1[[#This Row],[TAT Utility (unclipped)]]&lt;0,0, Table1[[#This Row],[TAT Utility (unclipped)]]) )</f>
        <v>4.1834920634920635E-2</v>
      </c>
      <c r="AS464" s="25">
        <f>(Table1[[#This Row],[Ransomware (Total '# of ATT&amp;CK Observations)]]-parameters!$D$21)/(parameters!$D$22-parameters!$D$21)</f>
        <v>0</v>
      </c>
      <c r="AT464" s="25">
        <f>IF(Table1[[#This Row],[Count Utility (unclipped)]]&gt;1,1, IF(Table1[[#This Row],[Count Utility (unclipped)]]&lt;0,0, Table1[[#This Row],[Count Utility (unclipped)]]) )</f>
        <v>0</v>
      </c>
      <c r="AU4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5" spans="1:47" ht="32" x14ac:dyDescent="0.2">
      <c r="A465" s="25">
        <f>parameters!$J$21*Table1[[#This Row],[TAT Utility]]+parameters!$J$22*Table1[[#This Row],[Count Utility]]</f>
        <v>3.8809523809523808E-2</v>
      </c>
      <c r="B465" s="25">
        <f t="shared" si="7"/>
        <v>5.4761904761904762E-2</v>
      </c>
      <c r="C465" s="25" t="s">
        <v>1703</v>
      </c>
      <c r="D465" s="25" t="s">
        <v>1704</v>
      </c>
      <c r="E465" s="25" t="s">
        <v>89</v>
      </c>
      <c r="F465" s="51">
        <v>0</v>
      </c>
      <c r="G465" s="51">
        <v>1</v>
      </c>
      <c r="H465" s="25">
        <f>parameters!$J$10*Table1[[#This Row],[Before Utility]]+parameters!$J$11*Table1[[#This Row],[After Utility]]</f>
        <v>0.05</v>
      </c>
      <c r="I465">
        <f>(Table1[[#This Row],[Num. TID Before]]-parameters!$D$8)/(parameters!$D$9-parameters!$D$8)</f>
        <v>0</v>
      </c>
      <c r="J465">
        <f>IF(Table1[[#This Row],[Before Utility (unclipped)]]&gt;1,1, IF(Table1[[#This Row],[Before Utility (unclipped)]]&lt;0,0, Table1[[#This Row],[Before Utility (unclipped)]]))</f>
        <v>0</v>
      </c>
      <c r="K465">
        <f>(Table1[[#This Row],[Num. TID After]]-parameters!$D$10)/(parameters!$D$11-parameters!$D$10)</f>
        <v>0.1</v>
      </c>
      <c r="L465">
        <f>IF(Table1[[#This Row],[After Utility (unclipped)]]&gt;1,1, IF(Table1[[#This Row],[After Utility (unclipped)]]&lt;0,0, Table1[[#This Row],[After Utility (unclipped)]]))</f>
        <v>0.1</v>
      </c>
      <c r="M465" s="25">
        <v>0</v>
      </c>
      <c r="N465" s="51">
        <v>0</v>
      </c>
      <c r="O465" s="51">
        <v>0</v>
      </c>
      <c r="P465" s="51">
        <v>0</v>
      </c>
      <c r="Q465" s="51">
        <v>1</v>
      </c>
      <c r="R465" s="51"/>
      <c r="S465" s="51">
        <v>0</v>
      </c>
      <c r="T465" s="51"/>
      <c r="U465" s="51">
        <v>0</v>
      </c>
      <c r="V465" s="25">
        <f>parameters!$J$4*Table1[[#This Row],[Mitigations Utility]] + parameters!$J$5*Table1[[#This Row],[Detections Utility]]</f>
        <v>4.7619047619047615E-3</v>
      </c>
      <c r="W465">
        <f>SUM(Table1[[#This Row],[Num. 800-53 (r5)]],Table1[[#This Row],[Num. CIS Controls]])</f>
        <v>0</v>
      </c>
      <c r="X465">
        <f>(Table1[[#This Row],[Total Mitigations]]-parameters!$D$2)/(parameters!$D$3-parameters!$D$2)</f>
        <v>0</v>
      </c>
      <c r="Y465">
        <f>IF(Table1[[#This Row],[Mitigations Utility (unclipped)]]&gt;1,1, IF(Table1[[#This Row],[Mitigations Utility (unclipped)]]&lt;0,0, Table1[[#This Row],[Mitigations Utility (unclipped)]]) )</f>
        <v>0</v>
      </c>
      <c r="Z465">
        <f>SUM(Table1[[#This Row],[Num. CAR]:[Num. Splunk]])</f>
        <v>1</v>
      </c>
      <c r="AA465">
        <f>(Table1[[#This Row],[Total Detections]]-parameters!$D$4)/(parameters!$D$5-parameters!$D$4)</f>
        <v>0.01</v>
      </c>
      <c r="AB465">
        <f>IF(Table1[[#This Row],[Detections Utility (unclipped)]]&gt;1,1, IF(Table1[[#This Row],[Detections Utility (unclipped)]]&lt;0,0, Table1[[#This Row],[Detections Utility (unclipped)]]) )</f>
        <v>0.01</v>
      </c>
      <c r="AC465" s="29" t="s">
        <v>1705</v>
      </c>
      <c r="AD465" s="25" t="str" cm="1">
        <f t="array" ref="AD465">IF(SUMPRODUCT(--(NOT(ISERR(SEARCH({"Process","Command","Script","WMI","Module","Pipe","Service"},AC465)))))&gt;0,"1","0")</f>
        <v>0</v>
      </c>
      <c r="AE465" s="25">
        <f>IF(AD465="1",'TOP 10 TECHNIQUES'!C$15,0)</f>
        <v>0</v>
      </c>
      <c r="AF465" s="25" t="str" cm="1">
        <f t="array" ref="AF465">IF(SUMPRODUCT(--(NOT(ISERR(SEARCH({"Network","Firewall"},AC465)))))&gt;0,"1","0")</f>
        <v>0</v>
      </c>
      <c r="AG465" s="25">
        <f>IF(AF465="1",'TOP 10 TECHNIQUES'!C$16,0)</f>
        <v>0</v>
      </c>
      <c r="AH465" s="25" t="str" cm="1">
        <f t="array" ref="AH465">IF(SUMPRODUCT(--(NOT(ISERR(SEARCH({"File","Group","Logon","Schedule","User","Registry","Active","Application"},AC465)))))&gt;0,"1","0")</f>
        <v>0</v>
      </c>
      <c r="AI465" s="25">
        <f>IF(AH465="1",'TOP 10 TECHNIQUES'!C$17,0)</f>
        <v>0</v>
      </c>
      <c r="AJ465" s="25" t="str" cm="1">
        <f t="array" ref="AJ465">IF(SUMPRODUCT(--(NOT(ISERR(SEARCH({"Cloud","Cluster","Container","Image","Instance","Pod","Snapshot","Volume"},AC465)))))&gt;0,"1","0")</f>
        <v>0</v>
      </c>
      <c r="AK465" s="25">
        <f>IF(AJ465="1",'TOP 10 TECHNIQUES'!C$18,0)</f>
        <v>0</v>
      </c>
      <c r="AL465" s="25" t="str" cm="1">
        <f t="array" ref="AL465">IF(SUMPRODUCT(--(NOT(ISERR(SEARCH({"Drive","Firmware","Host","Kernel"},AC465)))))&gt;0,"1","0")</f>
        <v>0</v>
      </c>
      <c r="AM465" s="25">
        <f>IF(AL465="1",'TOP 10 TECHNIQUES'!C$19,0)</f>
        <v>0</v>
      </c>
      <c r="AN465" s="52">
        <v>1</v>
      </c>
      <c r="AO465" s="51">
        <v>1</v>
      </c>
      <c r="AP465" s="25">
        <f>parameters!$J$21*Table1[[#This Row],[TAT Utility]]+parameters!$J$22*Table1[[#This Row],[Count Utility]]</f>
        <v>3.8809523809523808E-2</v>
      </c>
      <c r="AQ465" s="25">
        <f>(Table1[[#This Row],[Total Top Att&amp;ck Score ]]-parameters!$D$19)/(parameters!$D$20-parameters!$D$19)</f>
        <v>1.8253968253968255E-2</v>
      </c>
      <c r="AR465" s="25">
        <f>IF(Table1[[#This Row],[TAT Utility (unclipped)]]&gt;1,1, IF(Table1[[#This Row],[TAT Utility (unclipped)]]&lt;0,0, Table1[[#This Row],[TAT Utility (unclipped)]]) )</f>
        <v>1.8253968253968255E-2</v>
      </c>
      <c r="AS465" s="25">
        <f>(Table1[[#This Row],[Ransomware (Total '# of ATT&amp;CK Observations)]]-parameters!$D$21)/(parameters!$D$22-parameters!$D$21)</f>
        <v>4.7619047619047616E-2</v>
      </c>
      <c r="AT465" s="25">
        <f>IF(Table1[[#This Row],[Count Utility (unclipped)]]&gt;1,1, IF(Table1[[#This Row],[Count Utility (unclipped)]]&lt;0,0, Table1[[#This Row],[Count Utility (unclipped)]]) )</f>
        <v>4.7619047619047616E-2</v>
      </c>
      <c r="AU4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6" spans="1:47" x14ac:dyDescent="0.2">
      <c r="A466" s="25">
        <f>parameters!$J$21*Table1[[#This Row],[TAT Utility]]+parameters!$J$22*Table1[[#This Row],[Count Utility]]</f>
        <v>3.8809523809523808E-2</v>
      </c>
      <c r="B466" s="25">
        <f t="shared" si="7"/>
        <v>5.4761904761904762E-2</v>
      </c>
      <c r="C466" s="25" t="s">
        <v>1706</v>
      </c>
      <c r="D466" s="25" t="s">
        <v>1663</v>
      </c>
      <c r="E466" s="25" t="s">
        <v>1627</v>
      </c>
      <c r="F466" s="51">
        <v>0</v>
      </c>
      <c r="G466" s="51">
        <v>1</v>
      </c>
      <c r="H466" s="25">
        <f>parameters!$J$10*Table1[[#This Row],[Before Utility]]+parameters!$J$11*Table1[[#This Row],[After Utility]]</f>
        <v>0.05</v>
      </c>
      <c r="I466">
        <f>(Table1[[#This Row],[Num. TID Before]]-parameters!$D$8)/(parameters!$D$9-parameters!$D$8)</f>
        <v>0</v>
      </c>
      <c r="J466">
        <f>IF(Table1[[#This Row],[Before Utility (unclipped)]]&gt;1,1, IF(Table1[[#This Row],[Before Utility (unclipped)]]&lt;0,0, Table1[[#This Row],[Before Utility (unclipped)]]))</f>
        <v>0</v>
      </c>
      <c r="K466">
        <f>(Table1[[#This Row],[Num. TID After]]-parameters!$D$10)/(parameters!$D$11-parameters!$D$10)</f>
        <v>0.1</v>
      </c>
      <c r="L466">
        <f>IF(Table1[[#This Row],[After Utility (unclipped)]]&gt;1,1, IF(Table1[[#This Row],[After Utility (unclipped)]]&lt;0,0, Table1[[#This Row],[After Utility (unclipped)]]))</f>
        <v>0.1</v>
      </c>
      <c r="M466" s="25">
        <v>0</v>
      </c>
      <c r="N466" s="51">
        <v>0</v>
      </c>
      <c r="O466" s="51">
        <v>1</v>
      </c>
      <c r="P466" s="51">
        <v>0</v>
      </c>
      <c r="Q466" s="51">
        <v>0</v>
      </c>
      <c r="R466" s="51"/>
      <c r="S466" s="51">
        <v>0</v>
      </c>
      <c r="T466" s="51"/>
      <c r="U466" s="51">
        <v>0</v>
      </c>
      <c r="V466" s="25">
        <f>parameters!$J$4*Table1[[#This Row],[Mitigations Utility]] + parameters!$J$5*Table1[[#This Row],[Detections Utility]]</f>
        <v>4.7619047619047615E-3</v>
      </c>
      <c r="W466">
        <f>SUM(Table1[[#This Row],[Num. 800-53 (r5)]],Table1[[#This Row],[Num. CIS Controls]])</f>
        <v>0</v>
      </c>
      <c r="X466">
        <f>(Table1[[#This Row],[Total Mitigations]]-parameters!$D$2)/(parameters!$D$3-parameters!$D$2)</f>
        <v>0</v>
      </c>
      <c r="Y466">
        <f>IF(Table1[[#This Row],[Mitigations Utility (unclipped)]]&gt;1,1, IF(Table1[[#This Row],[Mitigations Utility (unclipped)]]&lt;0,0, Table1[[#This Row],[Mitigations Utility (unclipped)]]) )</f>
        <v>0</v>
      </c>
      <c r="Z466">
        <f>SUM(Table1[[#This Row],[Num. CAR]:[Num. Splunk]])</f>
        <v>1</v>
      </c>
      <c r="AA466">
        <f>(Table1[[#This Row],[Total Detections]]-parameters!$D$4)/(parameters!$D$5-parameters!$D$4)</f>
        <v>0.01</v>
      </c>
      <c r="AB466">
        <f>IF(Table1[[#This Row],[Detections Utility (unclipped)]]&gt;1,1, IF(Table1[[#This Row],[Detections Utility (unclipped)]]&lt;0,0, Table1[[#This Row],[Detections Utility (unclipped)]]) )</f>
        <v>0.01</v>
      </c>
      <c r="AC466" s="29"/>
      <c r="AD466" s="25" t="str" cm="1">
        <f t="array" ref="AD466">IF(SUMPRODUCT(--(NOT(ISERR(SEARCH({"Process","Command","Script","WMI","Module","Pipe","Service"},AC466)))))&gt;0,"1","0")</f>
        <v>0</v>
      </c>
      <c r="AE466" s="25">
        <f>IF(AD466="1",'TOP 10 TECHNIQUES'!C$15,0)</f>
        <v>0</v>
      </c>
      <c r="AF466" s="25" t="str" cm="1">
        <f t="array" ref="AF466">IF(SUMPRODUCT(--(NOT(ISERR(SEARCH({"Network","Firewall"},AC466)))))&gt;0,"1","0")</f>
        <v>0</v>
      </c>
      <c r="AG466" s="25">
        <f>IF(AF466="1",'TOP 10 TECHNIQUES'!C$16,0)</f>
        <v>0</v>
      </c>
      <c r="AH466" s="25" t="str" cm="1">
        <f t="array" ref="AH466">IF(SUMPRODUCT(--(NOT(ISERR(SEARCH({"File","Group","Logon","Schedule","User","Registry","Active","Application"},AC466)))))&gt;0,"1","0")</f>
        <v>0</v>
      </c>
      <c r="AI466" s="25">
        <f>IF(AH466="1",'TOP 10 TECHNIQUES'!C$17,0)</f>
        <v>0</v>
      </c>
      <c r="AJ466" s="25" t="str" cm="1">
        <f t="array" ref="AJ466">IF(SUMPRODUCT(--(NOT(ISERR(SEARCH({"Cloud","Cluster","Container","Image","Instance","Pod","Snapshot","Volume"},AC466)))))&gt;0,"1","0")</f>
        <v>0</v>
      </c>
      <c r="AK466" s="25">
        <f>IF(AJ466="1",'TOP 10 TECHNIQUES'!C$18,0)</f>
        <v>0</v>
      </c>
      <c r="AL466" s="25" t="str" cm="1">
        <f t="array" ref="AL466">IF(SUMPRODUCT(--(NOT(ISERR(SEARCH({"Drive","Firmware","Host","Kernel"},AC466)))))&gt;0,"1","0")</f>
        <v>0</v>
      </c>
      <c r="AM466" s="25">
        <f>IF(AL466="1",'TOP 10 TECHNIQUES'!C$19,0)</f>
        <v>0</v>
      </c>
      <c r="AN466" s="52">
        <v>1</v>
      </c>
      <c r="AO466" s="51">
        <v>1</v>
      </c>
      <c r="AP466" s="25">
        <f>parameters!$J$21*Table1[[#This Row],[TAT Utility]]+parameters!$J$22*Table1[[#This Row],[Count Utility]]</f>
        <v>3.8809523809523808E-2</v>
      </c>
      <c r="AQ466" s="25">
        <f>(Table1[[#This Row],[Total Top Att&amp;ck Score ]]-parameters!$D$19)/(parameters!$D$20-parameters!$D$19)</f>
        <v>1.8253968253968255E-2</v>
      </c>
      <c r="AR466" s="25">
        <f>IF(Table1[[#This Row],[TAT Utility (unclipped)]]&gt;1,1, IF(Table1[[#This Row],[TAT Utility (unclipped)]]&lt;0,0, Table1[[#This Row],[TAT Utility (unclipped)]]) )</f>
        <v>1.8253968253968255E-2</v>
      </c>
      <c r="AS466" s="25">
        <f>(Table1[[#This Row],[Ransomware (Total '# of ATT&amp;CK Observations)]]-parameters!$D$21)/(parameters!$D$22-parameters!$D$21)</f>
        <v>4.7619047619047616E-2</v>
      </c>
      <c r="AT466" s="25">
        <f>IF(Table1[[#This Row],[Count Utility (unclipped)]]&gt;1,1, IF(Table1[[#This Row],[Count Utility (unclipped)]]&lt;0,0, Table1[[#This Row],[Count Utility (unclipped)]]) )</f>
        <v>4.7619047619047616E-2</v>
      </c>
      <c r="AU4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7" spans="1:47" x14ac:dyDescent="0.2">
      <c r="A467" s="25">
        <f>parameters!$J$21*Table1[[#This Row],[TAT Utility]]+parameters!$J$22*Table1[[#This Row],[Count Utility]]</f>
        <v>3.8809523809523808E-2</v>
      </c>
      <c r="B467" s="25">
        <f t="shared" si="7"/>
        <v>5.4761904761904762E-2</v>
      </c>
      <c r="C467" s="25" t="s">
        <v>1707</v>
      </c>
      <c r="D467" s="25" t="s">
        <v>1708</v>
      </c>
      <c r="E467" s="25" t="s">
        <v>1709</v>
      </c>
      <c r="F467" s="51">
        <v>0</v>
      </c>
      <c r="G467" s="51">
        <v>1</v>
      </c>
      <c r="H467" s="25">
        <f>parameters!$J$10*Table1[[#This Row],[Before Utility]]+parameters!$J$11*Table1[[#This Row],[After Utility]]</f>
        <v>0.05</v>
      </c>
      <c r="I467">
        <f>(Table1[[#This Row],[Num. TID Before]]-parameters!$D$8)/(parameters!$D$9-parameters!$D$8)</f>
        <v>0</v>
      </c>
      <c r="J467">
        <f>IF(Table1[[#This Row],[Before Utility (unclipped)]]&gt;1,1, IF(Table1[[#This Row],[Before Utility (unclipped)]]&lt;0,0, Table1[[#This Row],[Before Utility (unclipped)]]))</f>
        <v>0</v>
      </c>
      <c r="K467">
        <f>(Table1[[#This Row],[Num. TID After]]-parameters!$D$10)/(parameters!$D$11-parameters!$D$10)</f>
        <v>0.1</v>
      </c>
      <c r="L467">
        <f>IF(Table1[[#This Row],[After Utility (unclipped)]]&gt;1,1, IF(Table1[[#This Row],[After Utility (unclipped)]]&lt;0,0, Table1[[#This Row],[After Utility (unclipped)]]))</f>
        <v>0.1</v>
      </c>
      <c r="M467" s="25">
        <v>0</v>
      </c>
      <c r="N467" s="51">
        <v>0</v>
      </c>
      <c r="O467" s="51">
        <v>0</v>
      </c>
      <c r="P467" s="51">
        <v>0</v>
      </c>
      <c r="Q467" s="51">
        <v>1</v>
      </c>
      <c r="R467" s="51"/>
      <c r="S467" s="51">
        <v>0</v>
      </c>
      <c r="T467" s="51"/>
      <c r="U467" s="51">
        <v>0</v>
      </c>
      <c r="V467" s="25">
        <f>parameters!$J$4*Table1[[#This Row],[Mitigations Utility]] + parameters!$J$5*Table1[[#This Row],[Detections Utility]]</f>
        <v>4.7619047619047615E-3</v>
      </c>
      <c r="W467">
        <f>SUM(Table1[[#This Row],[Num. 800-53 (r5)]],Table1[[#This Row],[Num. CIS Controls]])</f>
        <v>0</v>
      </c>
      <c r="X467">
        <f>(Table1[[#This Row],[Total Mitigations]]-parameters!$D$2)/(parameters!$D$3-parameters!$D$2)</f>
        <v>0</v>
      </c>
      <c r="Y467">
        <f>IF(Table1[[#This Row],[Mitigations Utility (unclipped)]]&gt;1,1, IF(Table1[[#This Row],[Mitigations Utility (unclipped)]]&lt;0,0, Table1[[#This Row],[Mitigations Utility (unclipped)]]) )</f>
        <v>0</v>
      </c>
      <c r="Z467">
        <f>SUM(Table1[[#This Row],[Num. CAR]:[Num. Splunk]])</f>
        <v>1</v>
      </c>
      <c r="AA467">
        <f>(Table1[[#This Row],[Total Detections]]-parameters!$D$4)/(parameters!$D$5-parameters!$D$4)</f>
        <v>0.01</v>
      </c>
      <c r="AB467">
        <f>IF(Table1[[#This Row],[Detections Utility (unclipped)]]&gt;1,1, IF(Table1[[#This Row],[Detections Utility (unclipped)]]&lt;0,0, Table1[[#This Row],[Detections Utility (unclipped)]]) )</f>
        <v>0.01</v>
      </c>
      <c r="AC467" s="29"/>
      <c r="AD467" s="25" t="str" cm="1">
        <f t="array" ref="AD467">IF(SUMPRODUCT(--(NOT(ISERR(SEARCH({"Process","Command","Script","WMI","Module","Pipe","Service"},AC467)))))&gt;0,"1","0")</f>
        <v>0</v>
      </c>
      <c r="AE467" s="25">
        <f>IF(AD467="1",'TOP 10 TECHNIQUES'!C$15,0)</f>
        <v>0</v>
      </c>
      <c r="AF467" s="25" t="str" cm="1">
        <f t="array" ref="AF467">IF(SUMPRODUCT(--(NOT(ISERR(SEARCH({"Network","Firewall"},AC467)))))&gt;0,"1","0")</f>
        <v>0</v>
      </c>
      <c r="AG467" s="25">
        <f>IF(AF467="1",'TOP 10 TECHNIQUES'!C$16,0)</f>
        <v>0</v>
      </c>
      <c r="AH467" s="25" t="str" cm="1">
        <f t="array" ref="AH467">IF(SUMPRODUCT(--(NOT(ISERR(SEARCH({"File","Group","Logon","Schedule","User","Registry","Active","Application"},AC467)))))&gt;0,"1","0")</f>
        <v>0</v>
      </c>
      <c r="AI467" s="25">
        <f>IF(AH467="1",'TOP 10 TECHNIQUES'!C$17,0)</f>
        <v>0</v>
      </c>
      <c r="AJ467" s="25" t="str" cm="1">
        <f t="array" ref="AJ467">IF(SUMPRODUCT(--(NOT(ISERR(SEARCH({"Cloud","Cluster","Container","Image","Instance","Pod","Snapshot","Volume"},AC467)))))&gt;0,"1","0")</f>
        <v>0</v>
      </c>
      <c r="AK467" s="25">
        <f>IF(AJ467="1",'TOP 10 TECHNIQUES'!C$18,0)</f>
        <v>0</v>
      </c>
      <c r="AL467" s="25" t="str" cm="1">
        <f t="array" ref="AL467">IF(SUMPRODUCT(--(NOT(ISERR(SEARCH({"Drive","Firmware","Host","Kernel"},AC467)))))&gt;0,"1","0")</f>
        <v>0</v>
      </c>
      <c r="AM467" s="25">
        <f>IF(AL467="1",'TOP 10 TECHNIQUES'!C$19,0)</f>
        <v>0</v>
      </c>
      <c r="AN467" s="60">
        <v>1</v>
      </c>
      <c r="AO467" s="51">
        <v>1</v>
      </c>
      <c r="AP467" s="25">
        <f>parameters!$J$21*Table1[[#This Row],[TAT Utility]]+parameters!$J$22*Table1[[#This Row],[Count Utility]]</f>
        <v>3.8809523809523808E-2</v>
      </c>
      <c r="AQ467" s="25">
        <f>(Table1[[#This Row],[Total Top Att&amp;ck Score ]]-parameters!$D$19)/(parameters!$D$20-parameters!$D$19)</f>
        <v>1.8253968253968255E-2</v>
      </c>
      <c r="AR467" s="25">
        <f>IF(Table1[[#This Row],[TAT Utility (unclipped)]]&gt;1,1, IF(Table1[[#This Row],[TAT Utility (unclipped)]]&lt;0,0, Table1[[#This Row],[TAT Utility (unclipped)]]) )</f>
        <v>1.8253968253968255E-2</v>
      </c>
      <c r="AS467" s="25">
        <f>(Table1[[#This Row],[Ransomware (Total '# of ATT&amp;CK Observations)]]-parameters!$D$21)/(parameters!$D$22-parameters!$D$21)</f>
        <v>4.7619047619047616E-2</v>
      </c>
      <c r="AT467" s="25">
        <f>IF(Table1[[#This Row],[Count Utility (unclipped)]]&gt;1,1, IF(Table1[[#This Row],[Count Utility (unclipped)]]&lt;0,0, Table1[[#This Row],[Count Utility (unclipped)]]) )</f>
        <v>4.7619047619047616E-2</v>
      </c>
      <c r="AU4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8" spans="1:47" x14ac:dyDescent="0.2">
      <c r="A468" s="25">
        <f>parameters!$J$21*Table1[[#This Row],[TAT Utility]]+parameters!$J$22*Table1[[#This Row],[Count Utility]]</f>
        <v>5.4761904761904765E-3</v>
      </c>
      <c r="B468" s="25">
        <f t="shared" si="7"/>
        <v>5.4761904761904762E-2</v>
      </c>
      <c r="C468" s="25" t="s">
        <v>1710</v>
      </c>
      <c r="D468" s="25" t="s">
        <v>1708</v>
      </c>
      <c r="E468" s="25" t="s">
        <v>89</v>
      </c>
      <c r="F468" s="51">
        <v>0</v>
      </c>
      <c r="G468" s="51">
        <v>1</v>
      </c>
      <c r="H468" s="35">
        <f>parameters!$J$10*Table1[[#This Row],[Before Utility]]+parameters!$J$11*Table1[[#This Row],[After Utility]]</f>
        <v>0.05</v>
      </c>
      <c r="I468">
        <f>(Table1[[#This Row],[Num. TID Before]]-parameters!$D$8)/(parameters!$D$9-parameters!$D$8)</f>
        <v>0</v>
      </c>
      <c r="J468">
        <f>IF(Table1[[#This Row],[Before Utility (unclipped)]]&gt;1,1, IF(Table1[[#This Row],[Before Utility (unclipped)]]&lt;0,0, Table1[[#This Row],[Before Utility (unclipped)]]))</f>
        <v>0</v>
      </c>
      <c r="K468">
        <f>(Table1[[#This Row],[Num. TID After]]-parameters!$D$10)/(parameters!$D$11-parameters!$D$10)</f>
        <v>0.1</v>
      </c>
      <c r="L468">
        <f>IF(Table1[[#This Row],[After Utility (unclipped)]]&gt;1,1, IF(Table1[[#This Row],[After Utility (unclipped)]]&lt;0,0, Table1[[#This Row],[After Utility (unclipped)]]))</f>
        <v>0.1</v>
      </c>
      <c r="M468" s="25">
        <v>0</v>
      </c>
      <c r="N468" s="51">
        <v>0</v>
      </c>
      <c r="O468" s="51">
        <v>1</v>
      </c>
      <c r="P468" s="51">
        <v>0</v>
      </c>
      <c r="Q468" s="51">
        <v>0</v>
      </c>
      <c r="R468" s="51"/>
      <c r="S468" s="51">
        <v>0</v>
      </c>
      <c r="T468" s="51"/>
      <c r="U468" s="51">
        <v>0</v>
      </c>
      <c r="V468" s="25">
        <f>parameters!$J$4*Table1[[#This Row],[Mitigations Utility]] + parameters!$J$5*Table1[[#This Row],[Detections Utility]]</f>
        <v>4.7619047619047615E-3</v>
      </c>
      <c r="W468">
        <f>SUM(Table1[[#This Row],[Num. 800-53 (r5)]],Table1[[#This Row],[Num. CIS Controls]])</f>
        <v>0</v>
      </c>
      <c r="X468">
        <f>(Table1[[#This Row],[Total Mitigations]]-parameters!$D$2)/(parameters!$D$3-parameters!$D$2)</f>
        <v>0</v>
      </c>
      <c r="Y468">
        <f>IF(Table1[[#This Row],[Mitigations Utility (unclipped)]]&gt;1,1, IF(Table1[[#This Row],[Mitigations Utility (unclipped)]]&lt;0,0, Table1[[#This Row],[Mitigations Utility (unclipped)]]) )</f>
        <v>0</v>
      </c>
      <c r="Z468">
        <f>SUM(Table1[[#This Row],[Num. CAR]:[Num. Splunk]])</f>
        <v>1</v>
      </c>
      <c r="AA468">
        <f>(Table1[[#This Row],[Total Detections]]-parameters!$D$4)/(parameters!$D$5-parameters!$D$4)</f>
        <v>0.01</v>
      </c>
      <c r="AB468">
        <f>IF(Table1[[#This Row],[Detections Utility (unclipped)]]&gt;1,1, IF(Table1[[#This Row],[Detections Utility (unclipped)]]&lt;0,0, Table1[[#This Row],[Detections Utility (unclipped)]]) )</f>
        <v>0.01</v>
      </c>
      <c r="AC468" s="29"/>
      <c r="AD468" s="25" t="str" cm="1">
        <f t="array" ref="AD468">IF(SUMPRODUCT(--(NOT(ISERR(SEARCH({"Process","Command","Script","WMI","Module","Pipe","Service"},AC468)))))&gt;0,"1","0")</f>
        <v>0</v>
      </c>
      <c r="AE468" s="25">
        <f>IF(AD468="1",'TOP 10 TECHNIQUES'!C$15,0)</f>
        <v>0</v>
      </c>
      <c r="AF468" s="25" t="str" cm="1">
        <f t="array" ref="AF468">IF(SUMPRODUCT(--(NOT(ISERR(SEARCH({"Network","Firewall"},AC468)))))&gt;0,"1","0")</f>
        <v>0</v>
      </c>
      <c r="AG468" s="25">
        <f>IF(AF468="1",'TOP 10 TECHNIQUES'!C$16,0)</f>
        <v>0</v>
      </c>
      <c r="AH468" s="25" t="str" cm="1">
        <f t="array" ref="AH468">IF(SUMPRODUCT(--(NOT(ISERR(SEARCH({"File","Group","Logon","Schedule","User","Registry","Active","Application"},AC468)))))&gt;0,"1","0")</f>
        <v>0</v>
      </c>
      <c r="AI468" s="25">
        <f>IF(AH468="1",'TOP 10 TECHNIQUES'!C$17,0)</f>
        <v>0</v>
      </c>
      <c r="AJ468" s="25" t="str" cm="1">
        <f t="array" ref="AJ468">IF(SUMPRODUCT(--(NOT(ISERR(SEARCH({"Cloud","Cluster","Container","Image","Instance","Pod","Snapshot","Volume"},AC468)))))&gt;0,"1","0")</f>
        <v>0</v>
      </c>
      <c r="AK468" s="25">
        <f>IF(AJ468="1",'TOP 10 TECHNIQUES'!C$18,0)</f>
        <v>0</v>
      </c>
      <c r="AL468" s="25" t="str" cm="1">
        <f t="array" ref="AL468">IF(SUMPRODUCT(--(NOT(ISERR(SEARCH({"Drive","Firmware","Host","Kernel"},AC468)))))&gt;0,"1","0")</f>
        <v>0</v>
      </c>
      <c r="AM468" s="25">
        <f>IF(AL468="1",'TOP 10 TECHNIQUES'!C$19,0)</f>
        <v>0</v>
      </c>
      <c r="AN468" s="52">
        <v>0</v>
      </c>
      <c r="AO468" s="51">
        <v>0</v>
      </c>
      <c r="AP468" s="25">
        <f>parameters!$J$21*Table1[[#This Row],[TAT Utility]]+parameters!$J$22*Table1[[#This Row],[Count Utility]]</f>
        <v>5.4761904761904765E-3</v>
      </c>
      <c r="AQ468" s="25">
        <f>(Table1[[#This Row],[Total Top Att&amp;ck Score ]]-parameters!$D$19)/(parameters!$D$20-parameters!$D$19)</f>
        <v>1.8253968253968255E-2</v>
      </c>
      <c r="AR468" s="25">
        <f>IF(Table1[[#This Row],[TAT Utility (unclipped)]]&gt;1,1, IF(Table1[[#This Row],[TAT Utility (unclipped)]]&lt;0,0, Table1[[#This Row],[TAT Utility (unclipped)]]) )</f>
        <v>1.8253968253968255E-2</v>
      </c>
      <c r="AS468" s="25">
        <f>(Table1[[#This Row],[Ransomware (Total '# of ATT&amp;CK Observations)]]-parameters!$D$21)/(parameters!$D$22-parameters!$D$21)</f>
        <v>0</v>
      </c>
      <c r="AT468" s="25">
        <f>IF(Table1[[#This Row],[Count Utility (unclipped)]]&gt;1,1, IF(Table1[[#This Row],[Count Utility (unclipped)]]&lt;0,0, Table1[[#This Row],[Count Utility (unclipped)]]) )</f>
        <v>0</v>
      </c>
      <c r="AU4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9" spans="1:47" x14ac:dyDescent="0.2">
      <c r="A469" s="25">
        <f>parameters!$J$21*Table1[[#This Row],[TAT Utility]]+parameters!$J$22*Table1[[#This Row],[Count Utility]]</f>
        <v>5.4761904761904765E-3</v>
      </c>
      <c r="B469" s="25">
        <f t="shared" si="7"/>
        <v>5.4761904761904762E-2</v>
      </c>
      <c r="C469" s="25" t="s">
        <v>1711</v>
      </c>
      <c r="D469" s="25" t="s">
        <v>1593</v>
      </c>
      <c r="E469" s="25" t="s">
        <v>1712</v>
      </c>
      <c r="F469" s="51">
        <v>0</v>
      </c>
      <c r="G469" s="51">
        <v>1</v>
      </c>
      <c r="H469" s="25">
        <f>parameters!$J$10*Table1[[#This Row],[Before Utility]]+parameters!$J$11*Table1[[#This Row],[After Utility]]</f>
        <v>0.05</v>
      </c>
      <c r="I469">
        <f>(Table1[[#This Row],[Num. TID Before]]-parameters!$D$8)/(parameters!$D$9-parameters!$D$8)</f>
        <v>0</v>
      </c>
      <c r="J469">
        <f>IF(Table1[[#This Row],[Before Utility (unclipped)]]&gt;1,1, IF(Table1[[#This Row],[Before Utility (unclipped)]]&lt;0,0, Table1[[#This Row],[Before Utility (unclipped)]]))</f>
        <v>0</v>
      </c>
      <c r="K469">
        <f>(Table1[[#This Row],[Num. TID After]]-parameters!$D$10)/(parameters!$D$11-parameters!$D$10)</f>
        <v>0.1</v>
      </c>
      <c r="L469">
        <f>IF(Table1[[#This Row],[After Utility (unclipped)]]&gt;1,1, IF(Table1[[#This Row],[After Utility (unclipped)]]&lt;0,0, Table1[[#This Row],[After Utility (unclipped)]]))</f>
        <v>0.1</v>
      </c>
      <c r="M469" s="25">
        <v>0</v>
      </c>
      <c r="N469" s="51">
        <v>0</v>
      </c>
      <c r="O469" s="51">
        <v>0</v>
      </c>
      <c r="P469" s="51">
        <v>0</v>
      </c>
      <c r="Q469" s="51">
        <v>1</v>
      </c>
      <c r="R469" s="51"/>
      <c r="S469" s="51">
        <v>0</v>
      </c>
      <c r="T469" s="51"/>
      <c r="U469" s="51">
        <v>0</v>
      </c>
      <c r="V469" s="25">
        <f>parameters!$J$4*Table1[[#This Row],[Mitigations Utility]] + parameters!$J$5*Table1[[#This Row],[Detections Utility]]</f>
        <v>4.7619047619047615E-3</v>
      </c>
      <c r="W469">
        <f>SUM(Table1[[#This Row],[Num. 800-53 (r5)]],Table1[[#This Row],[Num. CIS Controls]])</f>
        <v>0</v>
      </c>
      <c r="X469">
        <f>(Table1[[#This Row],[Total Mitigations]]-parameters!$D$2)/(parameters!$D$3-parameters!$D$2)</f>
        <v>0</v>
      </c>
      <c r="Y469">
        <f>IF(Table1[[#This Row],[Mitigations Utility (unclipped)]]&gt;1,1, IF(Table1[[#This Row],[Mitigations Utility (unclipped)]]&lt;0,0, Table1[[#This Row],[Mitigations Utility (unclipped)]]) )</f>
        <v>0</v>
      </c>
      <c r="Z469">
        <f>SUM(Table1[[#This Row],[Num. CAR]:[Num. Splunk]])</f>
        <v>1</v>
      </c>
      <c r="AA469">
        <f>(Table1[[#This Row],[Total Detections]]-parameters!$D$4)/(parameters!$D$5-parameters!$D$4)</f>
        <v>0.01</v>
      </c>
      <c r="AB469">
        <f>IF(Table1[[#This Row],[Detections Utility (unclipped)]]&gt;1,1, IF(Table1[[#This Row],[Detections Utility (unclipped)]]&lt;0,0, Table1[[#This Row],[Detections Utility (unclipped)]]) )</f>
        <v>0.01</v>
      </c>
      <c r="AC469" s="29"/>
      <c r="AD469" s="25" t="str" cm="1">
        <f t="array" ref="AD469">IF(SUMPRODUCT(--(NOT(ISERR(SEARCH({"Process","Command","Script","WMI","Module","Pipe","Service"},AC469)))))&gt;0,"1","0")</f>
        <v>0</v>
      </c>
      <c r="AE469" s="25">
        <f>IF(AD469="1",'TOP 10 TECHNIQUES'!C$15,0)</f>
        <v>0</v>
      </c>
      <c r="AF469" s="25" t="str" cm="1">
        <f t="array" ref="AF469">IF(SUMPRODUCT(--(NOT(ISERR(SEARCH({"Network","Firewall"},AC469)))))&gt;0,"1","0")</f>
        <v>0</v>
      </c>
      <c r="AG469" s="25">
        <f>IF(AF469="1",'TOP 10 TECHNIQUES'!C$16,0)</f>
        <v>0</v>
      </c>
      <c r="AH469" s="25" t="str" cm="1">
        <f t="array" ref="AH469">IF(SUMPRODUCT(--(NOT(ISERR(SEARCH({"File","Group","Logon","Schedule","User","Registry","Active","Application"},AC469)))))&gt;0,"1","0")</f>
        <v>0</v>
      </c>
      <c r="AI469" s="25">
        <f>IF(AH469="1",'TOP 10 TECHNIQUES'!C$17,0)</f>
        <v>0</v>
      </c>
      <c r="AJ469" s="25" t="str" cm="1">
        <f t="array" ref="AJ469">IF(SUMPRODUCT(--(NOT(ISERR(SEARCH({"Cloud","Cluster","Container","Image","Instance","Pod","Snapshot","Volume"},AC469)))))&gt;0,"1","0")</f>
        <v>0</v>
      </c>
      <c r="AK469" s="25">
        <f>IF(AJ469="1",'TOP 10 TECHNIQUES'!C$18,0)</f>
        <v>0</v>
      </c>
      <c r="AL469" s="25" t="str" cm="1">
        <f t="array" ref="AL469">IF(SUMPRODUCT(--(NOT(ISERR(SEARCH({"Drive","Firmware","Host","Kernel"},AC469)))))&gt;0,"1","0")</f>
        <v>0</v>
      </c>
      <c r="AM469" s="25">
        <f>IF(AL469="1",'TOP 10 TECHNIQUES'!C$19,0)</f>
        <v>0</v>
      </c>
      <c r="AN469" s="60">
        <v>0</v>
      </c>
      <c r="AO469" s="51">
        <v>0</v>
      </c>
      <c r="AP469" s="25">
        <f>parameters!$J$21*Table1[[#This Row],[TAT Utility]]+parameters!$J$22*Table1[[#This Row],[Count Utility]]</f>
        <v>5.4761904761904765E-3</v>
      </c>
      <c r="AQ469" s="25">
        <f>(Table1[[#This Row],[Total Top Att&amp;ck Score ]]-parameters!$D$19)/(parameters!$D$20-parameters!$D$19)</f>
        <v>1.8253968253968255E-2</v>
      </c>
      <c r="AR469" s="25">
        <f>IF(Table1[[#This Row],[TAT Utility (unclipped)]]&gt;1,1, IF(Table1[[#This Row],[TAT Utility (unclipped)]]&lt;0,0, Table1[[#This Row],[TAT Utility (unclipped)]]) )</f>
        <v>1.8253968253968255E-2</v>
      </c>
      <c r="AS469" s="25">
        <f>(Table1[[#This Row],[Ransomware (Total '# of ATT&amp;CK Observations)]]-parameters!$D$21)/(parameters!$D$22-parameters!$D$21)</f>
        <v>0</v>
      </c>
      <c r="AT469" s="25">
        <f>IF(Table1[[#This Row],[Count Utility (unclipped)]]&gt;1,1, IF(Table1[[#This Row],[Count Utility (unclipped)]]&lt;0,0, Table1[[#This Row],[Count Utility (unclipped)]]) )</f>
        <v>0</v>
      </c>
      <c r="AU4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0" spans="1:47" x14ac:dyDescent="0.2">
      <c r="A470" s="25">
        <f>parameters!$J$21*Table1[[#This Row],[TAT Utility]]+parameters!$J$22*Table1[[#This Row],[Count Utility]]</f>
        <v>5.4761904761904765E-3</v>
      </c>
      <c r="B470" s="25">
        <f t="shared" si="7"/>
        <v>5.4761904761904762E-2</v>
      </c>
      <c r="C470" s="25" t="s">
        <v>1713</v>
      </c>
      <c r="D470" s="25" t="s">
        <v>1714</v>
      </c>
      <c r="E470" s="25" t="s">
        <v>89</v>
      </c>
      <c r="F470" s="51">
        <v>0</v>
      </c>
      <c r="G470" s="51">
        <v>1</v>
      </c>
      <c r="H470" s="35">
        <f>parameters!$J$10*Table1[[#This Row],[Before Utility]]+parameters!$J$11*Table1[[#This Row],[After Utility]]</f>
        <v>0.05</v>
      </c>
      <c r="I470">
        <f>(Table1[[#This Row],[Num. TID Before]]-parameters!$D$8)/(parameters!$D$9-parameters!$D$8)</f>
        <v>0</v>
      </c>
      <c r="J470">
        <f>IF(Table1[[#This Row],[Before Utility (unclipped)]]&gt;1,1, IF(Table1[[#This Row],[Before Utility (unclipped)]]&lt;0,0, Table1[[#This Row],[Before Utility (unclipped)]]))</f>
        <v>0</v>
      </c>
      <c r="K470">
        <f>(Table1[[#This Row],[Num. TID After]]-parameters!$D$10)/(parameters!$D$11-parameters!$D$10)</f>
        <v>0.1</v>
      </c>
      <c r="L470">
        <f>IF(Table1[[#This Row],[After Utility (unclipped)]]&gt;1,1, IF(Table1[[#This Row],[After Utility (unclipped)]]&lt;0,0, Table1[[#This Row],[After Utility (unclipped)]]))</f>
        <v>0.1</v>
      </c>
      <c r="M470" s="25">
        <v>0</v>
      </c>
      <c r="N470" s="51">
        <v>0</v>
      </c>
      <c r="O470" s="51">
        <v>0</v>
      </c>
      <c r="P470" s="51">
        <v>0</v>
      </c>
      <c r="Q470" s="51">
        <v>1</v>
      </c>
      <c r="R470" s="51"/>
      <c r="S470" s="51">
        <v>0</v>
      </c>
      <c r="T470" s="51"/>
      <c r="U470" s="51">
        <v>0</v>
      </c>
      <c r="V470" s="25">
        <f>parameters!$J$4*Table1[[#This Row],[Mitigations Utility]] + parameters!$J$5*Table1[[#This Row],[Detections Utility]]</f>
        <v>4.7619047619047615E-3</v>
      </c>
      <c r="W470">
        <f>SUM(Table1[[#This Row],[Num. 800-53 (r5)]],Table1[[#This Row],[Num. CIS Controls]])</f>
        <v>0</v>
      </c>
      <c r="X470">
        <f>(Table1[[#This Row],[Total Mitigations]]-parameters!$D$2)/(parameters!$D$3-parameters!$D$2)</f>
        <v>0</v>
      </c>
      <c r="Y470">
        <f>IF(Table1[[#This Row],[Mitigations Utility (unclipped)]]&gt;1,1, IF(Table1[[#This Row],[Mitigations Utility (unclipped)]]&lt;0,0, Table1[[#This Row],[Mitigations Utility (unclipped)]]) )</f>
        <v>0</v>
      </c>
      <c r="Z470">
        <f>SUM(Table1[[#This Row],[Num. CAR]:[Num. Splunk]])</f>
        <v>1</v>
      </c>
      <c r="AA470">
        <f>(Table1[[#This Row],[Total Detections]]-parameters!$D$4)/(parameters!$D$5-parameters!$D$4)</f>
        <v>0.01</v>
      </c>
      <c r="AB470">
        <f>IF(Table1[[#This Row],[Detections Utility (unclipped)]]&gt;1,1, IF(Table1[[#This Row],[Detections Utility (unclipped)]]&lt;0,0, Table1[[#This Row],[Detections Utility (unclipped)]]) )</f>
        <v>0.01</v>
      </c>
      <c r="AC470" s="29"/>
      <c r="AD470" s="25" t="str" cm="1">
        <f t="array" ref="AD470">IF(SUMPRODUCT(--(NOT(ISERR(SEARCH({"Process","Command","Script","WMI","Module","Pipe","Service"},AC470)))))&gt;0,"1","0")</f>
        <v>0</v>
      </c>
      <c r="AE470" s="25">
        <f>IF(AD470="1",'TOP 10 TECHNIQUES'!C$15,0)</f>
        <v>0</v>
      </c>
      <c r="AF470" s="25" t="str" cm="1">
        <f t="array" ref="AF470">IF(SUMPRODUCT(--(NOT(ISERR(SEARCH({"Network","Firewall"},AC470)))))&gt;0,"1","0")</f>
        <v>0</v>
      </c>
      <c r="AG470" s="25">
        <f>IF(AF470="1",'TOP 10 TECHNIQUES'!C$16,0)</f>
        <v>0</v>
      </c>
      <c r="AH470" s="25" t="str" cm="1">
        <f t="array" ref="AH470">IF(SUMPRODUCT(--(NOT(ISERR(SEARCH({"File","Group","Logon","Schedule","User","Registry","Active","Application"},AC470)))))&gt;0,"1","0")</f>
        <v>0</v>
      </c>
      <c r="AI470" s="25">
        <f>IF(AH470="1",'TOP 10 TECHNIQUES'!C$17,0)</f>
        <v>0</v>
      </c>
      <c r="AJ470" s="25" t="str" cm="1">
        <f t="array" ref="AJ470">IF(SUMPRODUCT(--(NOT(ISERR(SEARCH({"Cloud","Cluster","Container","Image","Instance","Pod","Snapshot","Volume"},AC470)))))&gt;0,"1","0")</f>
        <v>0</v>
      </c>
      <c r="AK470" s="25">
        <f>IF(AJ470="1",'TOP 10 TECHNIQUES'!C$18,0)</f>
        <v>0</v>
      </c>
      <c r="AL470" s="25" t="str" cm="1">
        <f t="array" ref="AL470">IF(SUMPRODUCT(--(NOT(ISERR(SEARCH({"Drive","Firmware","Host","Kernel"},AC470)))))&gt;0,"1","0")</f>
        <v>0</v>
      </c>
      <c r="AM470" s="25">
        <f>IF(AL470="1",'TOP 10 TECHNIQUES'!C$19,0)</f>
        <v>0</v>
      </c>
      <c r="AN470" s="60">
        <v>0</v>
      </c>
      <c r="AO470" s="51">
        <v>0</v>
      </c>
      <c r="AP470" s="25">
        <f>parameters!$J$21*Table1[[#This Row],[TAT Utility]]+parameters!$J$22*Table1[[#This Row],[Count Utility]]</f>
        <v>5.4761904761904765E-3</v>
      </c>
      <c r="AQ470" s="25">
        <f>(Table1[[#This Row],[Total Top Att&amp;ck Score ]]-parameters!$D$19)/(parameters!$D$20-parameters!$D$19)</f>
        <v>1.8253968253968255E-2</v>
      </c>
      <c r="AR470" s="25">
        <f>IF(Table1[[#This Row],[TAT Utility (unclipped)]]&gt;1,1, IF(Table1[[#This Row],[TAT Utility (unclipped)]]&lt;0,0, Table1[[#This Row],[TAT Utility (unclipped)]]) )</f>
        <v>1.8253968253968255E-2</v>
      </c>
      <c r="AS470" s="25">
        <f>(Table1[[#This Row],[Ransomware (Total '# of ATT&amp;CK Observations)]]-parameters!$D$21)/(parameters!$D$22-parameters!$D$21)</f>
        <v>0</v>
      </c>
      <c r="AT470" s="25">
        <f>IF(Table1[[#This Row],[Count Utility (unclipped)]]&gt;1,1, IF(Table1[[#This Row],[Count Utility (unclipped)]]&lt;0,0, Table1[[#This Row],[Count Utility (unclipped)]]) )</f>
        <v>0</v>
      </c>
      <c r="AU4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1" spans="1:47" ht="48" x14ac:dyDescent="0.2">
      <c r="A471" s="25">
        <f>parameters!$J$21*Table1[[#This Row],[TAT Utility]]+parameters!$J$22*Table1[[#This Row],[Count Utility]]</f>
        <v>7.3233333333333345E-2</v>
      </c>
      <c r="B471" s="25">
        <f t="shared" si="7"/>
        <v>0.39900000000000008</v>
      </c>
      <c r="C471" s="25" t="s">
        <v>1715</v>
      </c>
      <c r="D471" s="25" t="s">
        <v>1716</v>
      </c>
      <c r="E471" s="25" t="s">
        <v>89</v>
      </c>
      <c r="F471" s="51">
        <v>4</v>
      </c>
      <c r="G471" s="51">
        <v>2</v>
      </c>
      <c r="H471" s="25">
        <f>parameters!$J$10*Table1[[#This Row],[Before Utility]]+parameters!$J$11*Table1[[#This Row],[After Utility]]</f>
        <v>0.30000000000000004</v>
      </c>
      <c r="I471">
        <f>(Table1[[#This Row],[Num. TID Before]]-parameters!$D$8)/(parameters!$D$9-parameters!$D$8)</f>
        <v>0.4</v>
      </c>
      <c r="J471">
        <f>IF(Table1[[#This Row],[Before Utility (unclipped)]]&gt;1,1, IF(Table1[[#This Row],[Before Utility (unclipped)]]&lt;0,0, Table1[[#This Row],[Before Utility (unclipped)]]))</f>
        <v>0.4</v>
      </c>
      <c r="K471">
        <f>(Table1[[#This Row],[Num. TID After]]-parameters!$D$10)/(parameters!$D$11-parameters!$D$10)</f>
        <v>0.2</v>
      </c>
      <c r="L471">
        <f>IF(Table1[[#This Row],[After Utility (unclipped)]]&gt;1,1, IF(Table1[[#This Row],[After Utility (unclipped)]]&lt;0,0, Table1[[#This Row],[After Utility (unclipped)]]))</f>
        <v>0.2</v>
      </c>
      <c r="M471" s="25">
        <v>0</v>
      </c>
      <c r="N471" s="51">
        <v>0</v>
      </c>
      <c r="O471" s="51">
        <v>0</v>
      </c>
      <c r="P471" s="51">
        <v>0</v>
      </c>
      <c r="Q471" s="51">
        <v>0</v>
      </c>
      <c r="R471" s="51"/>
      <c r="S471" s="51">
        <v>0</v>
      </c>
      <c r="T471" s="51"/>
      <c r="U471" s="51">
        <v>0</v>
      </c>
      <c r="V471" s="25">
        <f>parameters!$J$4*Table1[[#This Row],[Mitigations Utility]] + parameters!$J$5*Table1[[#This Row],[Detections Utility]]</f>
        <v>0</v>
      </c>
      <c r="W471">
        <f>SUM(Table1[[#This Row],[Num. 800-53 (r5)]],Table1[[#This Row],[Num. CIS Controls]])</f>
        <v>0</v>
      </c>
      <c r="X471">
        <f>(Table1[[#This Row],[Total Mitigations]]-parameters!$D$2)/(parameters!$D$3-parameters!$D$2)</f>
        <v>0</v>
      </c>
      <c r="Y471">
        <f>IF(Table1[[#This Row],[Mitigations Utility (unclipped)]]&gt;1,1, IF(Table1[[#This Row],[Mitigations Utility (unclipped)]]&lt;0,0, Table1[[#This Row],[Mitigations Utility (unclipped)]]) )</f>
        <v>0</v>
      </c>
      <c r="Z471">
        <f>SUM(Table1[[#This Row],[Num. CAR]:[Num. Splunk]])</f>
        <v>0</v>
      </c>
      <c r="AA471">
        <f>(Table1[[#This Row],[Total Detections]]-parameters!$D$4)/(parameters!$D$5-parameters!$D$4)</f>
        <v>0</v>
      </c>
      <c r="AB471">
        <f>IF(Table1[[#This Row],[Detections Utility (unclipped)]]&gt;1,1, IF(Table1[[#This Row],[Detections Utility (unclipped)]]&lt;0,0, Table1[[#This Row],[Detections Utility (unclipped)]]) )</f>
        <v>0</v>
      </c>
      <c r="AC471" s="29" t="s">
        <v>1717</v>
      </c>
      <c r="AD471" s="25" t="str" cm="1">
        <f t="array" ref="AD471">IF(SUMPRODUCT(--(NOT(ISERR(SEARCH({"Process","Command","Script","WMI","Module","Pipe","Service"},AC471)))))&gt;0,"1","0")</f>
        <v>1</v>
      </c>
      <c r="AE471" s="25">
        <f>IF(AD471="1",'TOP 10 TECHNIQUES'!C$15,0)</f>
        <v>0.19800000000000001</v>
      </c>
      <c r="AF471" s="25" t="str" cm="1">
        <f t="array" ref="AF471">IF(SUMPRODUCT(--(NOT(ISERR(SEARCH({"Network","Firewall"},AC471)))))&gt;0,"1","0")</f>
        <v>0</v>
      </c>
      <c r="AG471" s="25">
        <f>IF(AF471="1",'TOP 10 TECHNIQUES'!C$16,0)</f>
        <v>0</v>
      </c>
      <c r="AH471" s="25" t="str" cm="1">
        <f t="array" ref="AH471">IF(SUMPRODUCT(--(NOT(ISERR(SEARCH({"File","Group","Logon","Schedule","User","Registry","Active","Application"},AC471)))))&gt;0,"1","0")</f>
        <v>1</v>
      </c>
      <c r="AI471" s="25">
        <f>IF(AH471="1",'TOP 10 TECHNIQUES'!C$17,0)</f>
        <v>0.13200000000000001</v>
      </c>
      <c r="AJ471" s="25" t="str" cm="1">
        <f t="array" ref="AJ471">IF(SUMPRODUCT(--(NOT(ISERR(SEARCH({"Cloud","Cluster","Container","Image","Instance","Pod","Snapshot","Volume"},AC471)))))&gt;0,"1","0")</f>
        <v>0</v>
      </c>
      <c r="AK471" s="25">
        <f>IF(AJ471="1",'TOP 10 TECHNIQUES'!C$18,0)</f>
        <v>0</v>
      </c>
      <c r="AL471" s="25" t="str" cm="1">
        <f t="array" ref="AL471">IF(SUMPRODUCT(--(NOT(ISERR(SEARCH({"Drive","Firmware","Host","Kernel"},AC471)))))&gt;0,"1","0")</f>
        <v>0</v>
      </c>
      <c r="AM471" s="25">
        <f>IF(AL471="1",'TOP 10 TECHNIQUES'!C$19,0)</f>
        <v>0</v>
      </c>
      <c r="AN471" s="52">
        <v>1</v>
      </c>
      <c r="AO471" s="51">
        <v>1</v>
      </c>
      <c r="AP471" s="25">
        <f>parameters!$J$21*Table1[[#This Row],[TAT Utility]]+parameters!$J$22*Table1[[#This Row],[Count Utility]]</f>
        <v>7.3233333333333345E-2</v>
      </c>
      <c r="AQ471" s="25">
        <f>(Table1[[#This Row],[Total Top Att&amp;ck Score ]]-parameters!$D$19)/(parameters!$D$20-parameters!$D$19)</f>
        <v>0.13300000000000003</v>
      </c>
      <c r="AR471" s="25">
        <f>IF(Table1[[#This Row],[TAT Utility (unclipped)]]&gt;1,1, IF(Table1[[#This Row],[TAT Utility (unclipped)]]&lt;0,0, Table1[[#This Row],[TAT Utility (unclipped)]]) )</f>
        <v>0.13300000000000003</v>
      </c>
      <c r="AS471" s="25">
        <f>(Table1[[#This Row],[Ransomware (Total '# of ATT&amp;CK Observations)]]-parameters!$D$21)/(parameters!$D$22-parameters!$D$21)</f>
        <v>4.7619047619047616E-2</v>
      </c>
      <c r="AT471" s="25">
        <f>IF(Table1[[#This Row],[Count Utility (unclipped)]]&gt;1,1, IF(Table1[[#This Row],[Count Utility (unclipped)]]&lt;0,0, Table1[[#This Row],[Count Utility (unclipped)]]) )</f>
        <v>4.7619047619047616E-2</v>
      </c>
      <c r="AU4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2" spans="1:47" ht="64" x14ac:dyDescent="0.2">
      <c r="A472" s="25">
        <f>parameters!$J$21*Table1[[#This Row],[TAT Utility]]+parameters!$J$22*Table1[[#This Row],[Count Utility]]</f>
        <v>7.9966666666666672E-2</v>
      </c>
      <c r="B472" s="25">
        <f t="shared" si="7"/>
        <v>0.13300000000000001</v>
      </c>
      <c r="C472" s="25" t="s">
        <v>1718</v>
      </c>
      <c r="D472" s="25" t="s">
        <v>194</v>
      </c>
      <c r="E472" s="25" t="s">
        <v>1719</v>
      </c>
      <c r="F472" s="51">
        <v>1</v>
      </c>
      <c r="G472" s="51">
        <v>1</v>
      </c>
      <c r="H472" s="25">
        <f>parameters!$J$10*Table1[[#This Row],[Before Utility]]+parameters!$J$11*Table1[[#This Row],[After Utility]]</f>
        <v>0.1</v>
      </c>
      <c r="I472">
        <f>(Table1[[#This Row],[Num. TID Before]]-parameters!$D$8)/(parameters!$D$9-parameters!$D$8)</f>
        <v>0.1</v>
      </c>
      <c r="J472">
        <f>IF(Table1[[#This Row],[Before Utility (unclipped)]]&gt;1,1, IF(Table1[[#This Row],[Before Utility (unclipped)]]&lt;0,0, Table1[[#This Row],[Before Utility (unclipped)]]))</f>
        <v>0.1</v>
      </c>
      <c r="K472">
        <f>(Table1[[#This Row],[Num. TID After]]-parameters!$D$10)/(parameters!$D$11-parameters!$D$10)</f>
        <v>0.1</v>
      </c>
      <c r="L472">
        <f>IF(Table1[[#This Row],[After Utility (unclipped)]]&gt;1,1, IF(Table1[[#This Row],[After Utility (unclipped)]]&lt;0,0, Table1[[#This Row],[After Utility (unclipped)]]))</f>
        <v>0.1</v>
      </c>
      <c r="M472" s="25">
        <v>0</v>
      </c>
      <c r="N472" s="51">
        <v>0</v>
      </c>
      <c r="O472" s="51">
        <v>0</v>
      </c>
      <c r="P472" s="51">
        <v>0</v>
      </c>
      <c r="Q472" s="51">
        <v>0</v>
      </c>
      <c r="R472" s="51"/>
      <c r="S472" s="51">
        <v>0</v>
      </c>
      <c r="T472" s="51"/>
      <c r="U472" s="51">
        <v>0</v>
      </c>
      <c r="V472" s="25">
        <f>parameters!$J$4*Table1[[#This Row],[Mitigations Utility]] + parameters!$J$5*Table1[[#This Row],[Detections Utility]]</f>
        <v>0</v>
      </c>
      <c r="W472">
        <f>SUM(Table1[[#This Row],[Num. 800-53 (r5)]],Table1[[#This Row],[Num. CIS Controls]])</f>
        <v>0</v>
      </c>
      <c r="X472">
        <f>(Table1[[#This Row],[Total Mitigations]]-parameters!$D$2)/(parameters!$D$3-parameters!$D$2)</f>
        <v>0</v>
      </c>
      <c r="Y472">
        <f>IF(Table1[[#This Row],[Mitigations Utility (unclipped)]]&gt;1,1, IF(Table1[[#This Row],[Mitigations Utility (unclipped)]]&lt;0,0, Table1[[#This Row],[Mitigations Utility (unclipped)]]) )</f>
        <v>0</v>
      </c>
      <c r="Z472">
        <f>SUM(Table1[[#This Row],[Num. CAR]:[Num. Splunk]])</f>
        <v>0</v>
      </c>
      <c r="AA472">
        <f>(Table1[[#This Row],[Total Detections]]-parameters!$D$4)/(parameters!$D$5-parameters!$D$4)</f>
        <v>0</v>
      </c>
      <c r="AB472">
        <f>IF(Table1[[#This Row],[Detections Utility (unclipped)]]&gt;1,1, IF(Table1[[#This Row],[Detections Utility (unclipped)]]&lt;0,0, Table1[[#This Row],[Detections Utility (unclipped)]]) )</f>
        <v>0</v>
      </c>
      <c r="AC472" s="29" t="s">
        <v>195</v>
      </c>
      <c r="AD472" s="25" t="str" cm="1">
        <f t="array" ref="AD472">IF(SUMPRODUCT(--(NOT(ISERR(SEARCH({"Process","Command","Script","WMI","Module","Pipe","Service"},AC472)))))&gt;0,"1","0")</f>
        <v>1</v>
      </c>
      <c r="AE472" s="25">
        <f>IF(AD472="1",'TOP 10 TECHNIQUES'!C$15,0)</f>
        <v>0.19800000000000001</v>
      </c>
      <c r="AF472" s="25" t="str" cm="1">
        <f t="array" ref="AF472">IF(SUMPRODUCT(--(NOT(ISERR(SEARCH({"Network","Firewall"},AC472)))))&gt;0,"1","0")</f>
        <v>1</v>
      </c>
      <c r="AG472" s="25">
        <f>IF(AF472="1",'TOP 10 TECHNIQUES'!C$16,0)</f>
        <v>0</v>
      </c>
      <c r="AH472" s="25" t="str" cm="1">
        <f t="array" ref="AH472">IF(SUMPRODUCT(--(NOT(ISERR(SEARCH({"File","Group","Logon","Schedule","User","Registry","Active","Application"},AC472)))))&gt;0,"1","0")</f>
        <v>1</v>
      </c>
      <c r="AI472" s="25">
        <f>IF(AH472="1",'TOP 10 TECHNIQUES'!C$17,0)</f>
        <v>0.13200000000000001</v>
      </c>
      <c r="AJ472" s="25" t="str" cm="1">
        <f t="array" ref="AJ472">IF(SUMPRODUCT(--(NOT(ISERR(SEARCH({"Cloud","Cluster","Container","Image","Instance","Pod","Snapshot","Volume"},AC472)))))&gt;0,"1","0")</f>
        <v>0</v>
      </c>
      <c r="AK472" s="25">
        <f>IF(AJ472="1",'TOP 10 TECHNIQUES'!C$18,0)</f>
        <v>0</v>
      </c>
      <c r="AL472" s="25" t="str" cm="1">
        <f t="array" ref="AL472">IF(SUMPRODUCT(--(NOT(ISERR(SEARCH({"Drive","Firmware","Host","Kernel"},AC472)))))&gt;0,"1","0")</f>
        <v>0</v>
      </c>
      <c r="AM472" s="25">
        <f>IF(AL472="1",'TOP 10 TECHNIQUES'!C$19,0)</f>
        <v>0</v>
      </c>
      <c r="AN472" s="60">
        <v>2</v>
      </c>
      <c r="AO472" s="51">
        <v>1</v>
      </c>
      <c r="AP472" s="25">
        <f>parameters!$J$21*Table1[[#This Row],[TAT Utility]]+parameters!$J$22*Table1[[#This Row],[Count Utility]]</f>
        <v>7.9966666666666672E-2</v>
      </c>
      <c r="AQ472" s="25">
        <f>(Table1[[#This Row],[Total Top Att&amp;ck Score ]]-parameters!$D$19)/(parameters!$D$20-parameters!$D$19)</f>
        <v>4.4333333333333336E-2</v>
      </c>
      <c r="AR472" s="25">
        <f>IF(Table1[[#This Row],[TAT Utility (unclipped)]]&gt;1,1, IF(Table1[[#This Row],[TAT Utility (unclipped)]]&lt;0,0, Table1[[#This Row],[TAT Utility (unclipped)]]) )</f>
        <v>4.4333333333333336E-2</v>
      </c>
      <c r="AS472" s="25">
        <f>(Table1[[#This Row],[Ransomware (Total '# of ATT&amp;CK Observations)]]-parameters!$D$21)/(parameters!$D$22-parameters!$D$21)</f>
        <v>9.5238095238095233E-2</v>
      </c>
      <c r="AT472" s="25">
        <f>IF(Table1[[#This Row],[Count Utility (unclipped)]]&gt;1,1, IF(Table1[[#This Row],[Count Utility (unclipped)]]&lt;0,0, Table1[[#This Row],[Count Utility (unclipped)]]) )</f>
        <v>9.5238095238095233E-2</v>
      </c>
      <c r="AU4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3" spans="1:47" ht="48" x14ac:dyDescent="0.2">
      <c r="A473" s="25">
        <f>parameters!$J$21*Table1[[#This Row],[TAT Utility]]+parameters!$J$22*Table1[[#This Row],[Count Utility]]</f>
        <v>4.4653333333333337E-2</v>
      </c>
      <c r="B473" s="25">
        <f t="shared" si="7"/>
        <v>0.11320000000000002</v>
      </c>
      <c r="C473" s="25" t="s">
        <v>1720</v>
      </c>
      <c r="D473" s="25" t="s">
        <v>1721</v>
      </c>
      <c r="E473" s="25" t="s">
        <v>89</v>
      </c>
      <c r="F473" s="51">
        <v>1</v>
      </c>
      <c r="G473" s="51">
        <v>1</v>
      </c>
      <c r="H473" s="25">
        <f>parameters!$J$10*Table1[[#This Row],[Before Utility]]+parameters!$J$11*Table1[[#This Row],[After Utility]]</f>
        <v>0.1</v>
      </c>
      <c r="I473">
        <f>(Table1[[#This Row],[Num. TID Before]]-parameters!$D$8)/(parameters!$D$9-parameters!$D$8)</f>
        <v>0.1</v>
      </c>
      <c r="J473">
        <f>IF(Table1[[#This Row],[Before Utility (unclipped)]]&gt;1,1, IF(Table1[[#This Row],[Before Utility (unclipped)]]&lt;0,0, Table1[[#This Row],[Before Utility (unclipped)]]))</f>
        <v>0.1</v>
      </c>
      <c r="K473">
        <f>(Table1[[#This Row],[Num. TID After]]-parameters!$D$10)/(parameters!$D$11-parameters!$D$10)</f>
        <v>0.1</v>
      </c>
      <c r="L473">
        <f>IF(Table1[[#This Row],[After Utility (unclipped)]]&gt;1,1, IF(Table1[[#This Row],[After Utility (unclipped)]]&lt;0,0, Table1[[#This Row],[After Utility (unclipped)]]))</f>
        <v>0.1</v>
      </c>
      <c r="M473" s="25">
        <v>0</v>
      </c>
      <c r="N473" s="51">
        <v>0</v>
      </c>
      <c r="O473" s="51">
        <v>0</v>
      </c>
      <c r="P473" s="51">
        <v>0</v>
      </c>
      <c r="Q473" s="51">
        <v>0</v>
      </c>
      <c r="R473" s="51"/>
      <c r="S473" s="51">
        <v>0</v>
      </c>
      <c r="T473" s="51"/>
      <c r="U473" s="51">
        <v>0</v>
      </c>
      <c r="V473" s="25">
        <f>parameters!$J$4*Table1[[#This Row],[Mitigations Utility]] + parameters!$J$5*Table1[[#This Row],[Detections Utility]]</f>
        <v>0</v>
      </c>
      <c r="W473">
        <f>SUM(Table1[[#This Row],[Num. 800-53 (r5)]],Table1[[#This Row],[Num. CIS Controls]])</f>
        <v>0</v>
      </c>
      <c r="X473">
        <f>(Table1[[#This Row],[Total Mitigations]]-parameters!$D$2)/(parameters!$D$3-parameters!$D$2)</f>
        <v>0</v>
      </c>
      <c r="Y473">
        <f>IF(Table1[[#This Row],[Mitigations Utility (unclipped)]]&gt;1,1, IF(Table1[[#This Row],[Mitigations Utility (unclipped)]]&lt;0,0, Table1[[#This Row],[Mitigations Utility (unclipped)]]) )</f>
        <v>0</v>
      </c>
      <c r="Z473">
        <f>SUM(Table1[[#This Row],[Num. CAR]:[Num. Splunk]])</f>
        <v>0</v>
      </c>
      <c r="AA473">
        <f>(Table1[[#This Row],[Total Detections]]-parameters!$D$4)/(parameters!$D$5-parameters!$D$4)</f>
        <v>0</v>
      </c>
      <c r="AB473">
        <f>IF(Table1[[#This Row],[Detections Utility (unclipped)]]&gt;1,1, IF(Table1[[#This Row],[Detections Utility (unclipped)]]&lt;0,0, Table1[[#This Row],[Detections Utility (unclipped)]]) )</f>
        <v>0</v>
      </c>
      <c r="AC473" s="29" t="s">
        <v>1010</v>
      </c>
      <c r="AD473" s="25" t="str" cm="1">
        <f t="array" ref="AD473">IF(SUMPRODUCT(--(NOT(ISERR(SEARCH({"Process","Command","Script","WMI","Module","Pipe","Service"},AC473)))))&gt;0,"1","0")</f>
        <v>0</v>
      </c>
      <c r="AE473" s="25">
        <f>IF(AD473="1",'TOP 10 TECHNIQUES'!C$15,0)</f>
        <v>0</v>
      </c>
      <c r="AF473" s="25" t="str" cm="1">
        <f t="array" ref="AF473">IF(SUMPRODUCT(--(NOT(ISERR(SEARCH({"Network","Firewall"},AC473)))))&gt;0,"1","0")</f>
        <v>1</v>
      </c>
      <c r="AG473" s="25">
        <f>IF(AF473="1",'TOP 10 TECHNIQUES'!C$16,0)</f>
        <v>0</v>
      </c>
      <c r="AH473" s="25" t="str" cm="1">
        <f t="array" ref="AH473">IF(SUMPRODUCT(--(NOT(ISERR(SEARCH({"File","Group","Logon","Schedule","User","Registry","Active","Application"},AC473)))))&gt;0,"1","0")</f>
        <v>1</v>
      </c>
      <c r="AI473" s="25">
        <f>IF(AH473="1",'TOP 10 TECHNIQUES'!C$17,0)</f>
        <v>0.13200000000000001</v>
      </c>
      <c r="AJ473" s="25" t="str" cm="1">
        <f t="array" ref="AJ473">IF(SUMPRODUCT(--(NOT(ISERR(SEARCH({"Cloud","Cluster","Container","Image","Instance","Pod","Snapshot","Volume"},AC473)))))&gt;0,"1","0")</f>
        <v>0</v>
      </c>
      <c r="AK473" s="25">
        <f>IF(AJ473="1",'TOP 10 TECHNIQUES'!C$18,0)</f>
        <v>0</v>
      </c>
      <c r="AL473" s="25" t="str" cm="1">
        <f t="array" ref="AL473">IF(SUMPRODUCT(--(NOT(ISERR(SEARCH({"Drive","Firmware","Host","Kernel"},AC473)))))&gt;0,"1","0")</f>
        <v>0</v>
      </c>
      <c r="AM473" s="25">
        <f>IF(AL473="1",'TOP 10 TECHNIQUES'!C$19,0)</f>
        <v>0</v>
      </c>
      <c r="AN473" s="60">
        <v>1</v>
      </c>
      <c r="AO473" s="51">
        <v>1</v>
      </c>
      <c r="AP473" s="25">
        <f>parameters!$J$21*Table1[[#This Row],[TAT Utility]]+parameters!$J$22*Table1[[#This Row],[Count Utility]]</f>
        <v>4.4653333333333337E-2</v>
      </c>
      <c r="AQ473" s="25">
        <f>(Table1[[#This Row],[Total Top Att&amp;ck Score ]]-parameters!$D$19)/(parameters!$D$20-parameters!$D$19)</f>
        <v>3.7733333333333341E-2</v>
      </c>
      <c r="AR473" s="25">
        <f>IF(Table1[[#This Row],[TAT Utility (unclipped)]]&gt;1,1, IF(Table1[[#This Row],[TAT Utility (unclipped)]]&lt;0,0, Table1[[#This Row],[TAT Utility (unclipped)]]) )</f>
        <v>3.7733333333333341E-2</v>
      </c>
      <c r="AS473" s="25">
        <f>(Table1[[#This Row],[Ransomware (Total '# of ATT&amp;CK Observations)]]-parameters!$D$21)/(parameters!$D$22-parameters!$D$21)</f>
        <v>4.7619047619047616E-2</v>
      </c>
      <c r="AT473" s="25">
        <f>IF(Table1[[#This Row],[Count Utility (unclipped)]]&gt;1,1, IF(Table1[[#This Row],[Count Utility (unclipped)]]&lt;0,0, Table1[[#This Row],[Count Utility (unclipped)]]) )</f>
        <v>4.7619047619047616E-2</v>
      </c>
      <c r="AU4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4" spans="1:47" ht="48" x14ac:dyDescent="0.2">
      <c r="A474" s="25">
        <f>parameters!$J$21*Table1[[#This Row],[TAT Utility]]+parameters!$J$22*Table1[[#This Row],[Count Utility]]</f>
        <v>4.6633333333333332E-2</v>
      </c>
      <c r="B474" s="25">
        <f t="shared" si="7"/>
        <v>0.13300000000000001</v>
      </c>
      <c r="C474" s="25" t="s">
        <v>1722</v>
      </c>
      <c r="D474" s="25" t="s">
        <v>119</v>
      </c>
      <c r="E474" s="25" t="s">
        <v>1723</v>
      </c>
      <c r="F474" s="51">
        <v>1</v>
      </c>
      <c r="G474" s="51">
        <v>1</v>
      </c>
      <c r="H474" s="25">
        <f>parameters!$J$10*Table1[[#This Row],[Before Utility]]+parameters!$J$11*Table1[[#This Row],[After Utility]]</f>
        <v>0.1</v>
      </c>
      <c r="I474">
        <f>(Table1[[#This Row],[Num. TID Before]]-parameters!$D$8)/(parameters!$D$9-parameters!$D$8)</f>
        <v>0.1</v>
      </c>
      <c r="J474">
        <f>IF(Table1[[#This Row],[Before Utility (unclipped)]]&gt;1,1, IF(Table1[[#This Row],[Before Utility (unclipped)]]&lt;0,0, Table1[[#This Row],[Before Utility (unclipped)]]))</f>
        <v>0.1</v>
      </c>
      <c r="K474">
        <f>(Table1[[#This Row],[Num. TID After]]-parameters!$D$10)/(parameters!$D$11-parameters!$D$10)</f>
        <v>0.1</v>
      </c>
      <c r="L474">
        <f>IF(Table1[[#This Row],[After Utility (unclipped)]]&gt;1,1, IF(Table1[[#This Row],[After Utility (unclipped)]]&lt;0,0, Table1[[#This Row],[After Utility (unclipped)]]))</f>
        <v>0.1</v>
      </c>
      <c r="M474" s="25">
        <v>0</v>
      </c>
      <c r="N474" s="51">
        <v>0</v>
      </c>
      <c r="O474" s="51">
        <v>0</v>
      </c>
      <c r="P474" s="51">
        <v>0</v>
      </c>
      <c r="Q474" s="51">
        <v>0</v>
      </c>
      <c r="R474" s="51"/>
      <c r="S474" s="51">
        <v>0</v>
      </c>
      <c r="T474" s="51"/>
      <c r="U474" s="51">
        <v>0</v>
      </c>
      <c r="V474" s="25">
        <f>parameters!$J$4*Table1[[#This Row],[Mitigations Utility]] + parameters!$J$5*Table1[[#This Row],[Detections Utility]]</f>
        <v>0</v>
      </c>
      <c r="W474">
        <f>SUM(Table1[[#This Row],[Num. 800-53 (r5)]],Table1[[#This Row],[Num. CIS Controls]])</f>
        <v>0</v>
      </c>
      <c r="X474">
        <f>(Table1[[#This Row],[Total Mitigations]]-parameters!$D$2)/(parameters!$D$3-parameters!$D$2)</f>
        <v>0</v>
      </c>
      <c r="Y474">
        <f>IF(Table1[[#This Row],[Mitigations Utility (unclipped)]]&gt;1,1, IF(Table1[[#This Row],[Mitigations Utility (unclipped)]]&lt;0,0, Table1[[#This Row],[Mitigations Utility (unclipped)]]) )</f>
        <v>0</v>
      </c>
      <c r="Z474">
        <f>SUM(Table1[[#This Row],[Num. CAR]:[Num. Splunk]])</f>
        <v>0</v>
      </c>
      <c r="AA474">
        <f>(Table1[[#This Row],[Total Detections]]-parameters!$D$4)/(parameters!$D$5-parameters!$D$4)</f>
        <v>0</v>
      </c>
      <c r="AB474">
        <f>IF(Table1[[#This Row],[Detections Utility (unclipped)]]&gt;1,1, IF(Table1[[#This Row],[Detections Utility (unclipped)]]&lt;0,0, Table1[[#This Row],[Detections Utility (unclipped)]]) )</f>
        <v>0</v>
      </c>
      <c r="AC474" s="29" t="s">
        <v>1724</v>
      </c>
      <c r="AD474" s="25" t="str" cm="1">
        <f t="array" ref="AD474">IF(SUMPRODUCT(--(NOT(ISERR(SEARCH({"Process","Command","Script","WMI","Module","Pipe","Service"},AC474)))))&gt;0,"1","0")</f>
        <v>1</v>
      </c>
      <c r="AE474" s="25">
        <f>IF(AD474="1",'TOP 10 TECHNIQUES'!C$15,0)</f>
        <v>0.19800000000000001</v>
      </c>
      <c r="AF474" s="25" t="str" cm="1">
        <f t="array" ref="AF474">IF(SUMPRODUCT(--(NOT(ISERR(SEARCH({"Network","Firewall"},AC474)))))&gt;0,"1","0")</f>
        <v>0</v>
      </c>
      <c r="AG474" s="25">
        <f>IF(AF474="1",'TOP 10 TECHNIQUES'!C$16,0)</f>
        <v>0</v>
      </c>
      <c r="AH474" s="25" t="str" cm="1">
        <f t="array" ref="AH474">IF(SUMPRODUCT(--(NOT(ISERR(SEARCH({"File","Group","Logon","Schedule","User","Registry","Active","Application"},AC474)))))&gt;0,"1","0")</f>
        <v>1</v>
      </c>
      <c r="AI474" s="25">
        <f>IF(AH474="1",'TOP 10 TECHNIQUES'!C$17,0)</f>
        <v>0.13200000000000001</v>
      </c>
      <c r="AJ474" s="25" t="str" cm="1">
        <f t="array" ref="AJ474">IF(SUMPRODUCT(--(NOT(ISERR(SEARCH({"Cloud","Cluster","Container","Image","Instance","Pod","Snapshot","Volume"},AC474)))))&gt;0,"1","0")</f>
        <v>0</v>
      </c>
      <c r="AK474" s="25">
        <f>IF(AJ474="1",'TOP 10 TECHNIQUES'!C$18,0)</f>
        <v>0</v>
      </c>
      <c r="AL474" s="25" t="str" cm="1">
        <f t="array" ref="AL474">IF(SUMPRODUCT(--(NOT(ISERR(SEARCH({"Drive","Firmware","Host","Kernel"},AC474)))))&gt;0,"1","0")</f>
        <v>0</v>
      </c>
      <c r="AM474" s="25">
        <f>IF(AL474="1",'TOP 10 TECHNIQUES'!C$19,0)</f>
        <v>0</v>
      </c>
      <c r="AN474" s="59">
        <v>1</v>
      </c>
      <c r="AO474" s="51">
        <v>1</v>
      </c>
      <c r="AP474" s="25">
        <f>parameters!$J$21*Table1[[#This Row],[TAT Utility]]+parameters!$J$22*Table1[[#This Row],[Count Utility]]</f>
        <v>4.6633333333333332E-2</v>
      </c>
      <c r="AQ474" s="25">
        <f>(Table1[[#This Row],[Total Top Att&amp;ck Score ]]-parameters!$D$19)/(parameters!$D$20-parameters!$D$19)</f>
        <v>4.4333333333333336E-2</v>
      </c>
      <c r="AR474" s="25">
        <f>IF(Table1[[#This Row],[TAT Utility (unclipped)]]&gt;1,1, IF(Table1[[#This Row],[TAT Utility (unclipped)]]&lt;0,0, Table1[[#This Row],[TAT Utility (unclipped)]]) )</f>
        <v>4.4333333333333336E-2</v>
      </c>
      <c r="AS474" s="25">
        <f>(Table1[[#This Row],[Ransomware (Total '# of ATT&amp;CK Observations)]]-parameters!$D$21)/(parameters!$D$22-parameters!$D$21)</f>
        <v>4.7619047619047616E-2</v>
      </c>
      <c r="AT474" s="25">
        <f>IF(Table1[[#This Row],[Count Utility (unclipped)]]&gt;1,1, IF(Table1[[#This Row],[Count Utility (unclipped)]]&lt;0,0, Table1[[#This Row],[Count Utility (unclipped)]]) )</f>
        <v>4.7619047619047616E-2</v>
      </c>
      <c r="AU4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5" spans="1:47" x14ac:dyDescent="0.2">
      <c r="A475" s="25">
        <f>parameters!$J$21*Table1[[#This Row],[TAT Utility]]+parameters!$J$22*Table1[[#This Row],[Count Utility]]</f>
        <v>4.4653333333333337E-2</v>
      </c>
      <c r="B475" s="25">
        <f t="shared" si="7"/>
        <v>0.11320000000000002</v>
      </c>
      <c r="C475" s="25" t="s">
        <v>1725</v>
      </c>
      <c r="D475" s="25" t="s">
        <v>194</v>
      </c>
      <c r="E475" s="25" t="s">
        <v>1726</v>
      </c>
      <c r="F475" s="51">
        <v>1</v>
      </c>
      <c r="G475" s="51">
        <v>1</v>
      </c>
      <c r="H475" s="25">
        <f>parameters!$J$10*Table1[[#This Row],[Before Utility]]+parameters!$J$11*Table1[[#This Row],[After Utility]]</f>
        <v>0.1</v>
      </c>
      <c r="I475">
        <f>(Table1[[#This Row],[Num. TID Before]]-parameters!$D$8)/(parameters!$D$9-parameters!$D$8)</f>
        <v>0.1</v>
      </c>
      <c r="J475">
        <f>IF(Table1[[#This Row],[Before Utility (unclipped)]]&gt;1,1, IF(Table1[[#This Row],[Before Utility (unclipped)]]&lt;0,0, Table1[[#This Row],[Before Utility (unclipped)]]))</f>
        <v>0.1</v>
      </c>
      <c r="K475">
        <f>(Table1[[#This Row],[Num. TID After]]-parameters!$D$10)/(parameters!$D$11-parameters!$D$10)</f>
        <v>0.1</v>
      </c>
      <c r="L475">
        <f>IF(Table1[[#This Row],[After Utility (unclipped)]]&gt;1,1, IF(Table1[[#This Row],[After Utility (unclipped)]]&lt;0,0, Table1[[#This Row],[After Utility (unclipped)]]))</f>
        <v>0.1</v>
      </c>
      <c r="M475" s="25">
        <v>0</v>
      </c>
      <c r="N475" s="51">
        <v>0</v>
      </c>
      <c r="O475" s="51">
        <v>0</v>
      </c>
      <c r="P475" s="51">
        <v>0</v>
      </c>
      <c r="Q475" s="51">
        <v>0</v>
      </c>
      <c r="R475" s="51"/>
      <c r="S475" s="51">
        <v>0</v>
      </c>
      <c r="T475" s="51"/>
      <c r="U475" s="51">
        <v>0</v>
      </c>
      <c r="V475" s="25">
        <f>parameters!$J$4*Table1[[#This Row],[Mitigations Utility]] + parameters!$J$5*Table1[[#This Row],[Detections Utility]]</f>
        <v>0</v>
      </c>
      <c r="W475">
        <f>SUM(Table1[[#This Row],[Num. 800-53 (r5)]],Table1[[#This Row],[Num. CIS Controls]])</f>
        <v>0</v>
      </c>
      <c r="X475">
        <f>(Table1[[#This Row],[Total Mitigations]]-parameters!$D$2)/(parameters!$D$3-parameters!$D$2)</f>
        <v>0</v>
      </c>
      <c r="Y475">
        <f>IF(Table1[[#This Row],[Mitigations Utility (unclipped)]]&gt;1,1, IF(Table1[[#This Row],[Mitigations Utility (unclipped)]]&lt;0,0, Table1[[#This Row],[Mitigations Utility (unclipped)]]) )</f>
        <v>0</v>
      </c>
      <c r="Z475">
        <f>SUM(Table1[[#This Row],[Num. CAR]:[Num. Splunk]])</f>
        <v>0</v>
      </c>
      <c r="AA475">
        <f>(Table1[[#This Row],[Total Detections]]-parameters!$D$4)/(parameters!$D$5-parameters!$D$4)</f>
        <v>0</v>
      </c>
      <c r="AB475">
        <f>IF(Table1[[#This Row],[Detections Utility (unclipped)]]&gt;1,1, IF(Table1[[#This Row],[Detections Utility (unclipped)]]&lt;0,0, Table1[[#This Row],[Detections Utility (unclipped)]]) )</f>
        <v>0</v>
      </c>
      <c r="AC475" s="29" t="s">
        <v>1727</v>
      </c>
      <c r="AD475" s="25" t="str" cm="1">
        <f t="array" ref="AD475">IF(SUMPRODUCT(--(NOT(ISERR(SEARCH({"Process","Command","Script","WMI","Module","Pipe","Service"},AC475)))))&gt;0,"1","0")</f>
        <v>0</v>
      </c>
      <c r="AE475" s="25">
        <f>IF(AD475="1",'TOP 10 TECHNIQUES'!C$15,0)</f>
        <v>0</v>
      </c>
      <c r="AF475" s="25" t="str" cm="1">
        <f t="array" ref="AF475">IF(SUMPRODUCT(--(NOT(ISERR(SEARCH({"Network","Firewall"},AC475)))))&gt;0,"1","0")</f>
        <v>0</v>
      </c>
      <c r="AG475" s="25">
        <f>IF(AF475="1",'TOP 10 TECHNIQUES'!C$16,0)</f>
        <v>0</v>
      </c>
      <c r="AH475" s="25" t="str" cm="1">
        <f t="array" ref="AH475">IF(SUMPRODUCT(--(NOT(ISERR(SEARCH({"File","Group","Logon","Schedule","User","Registry","Active","Application"},AC475)))))&gt;0,"1","0")</f>
        <v>1</v>
      </c>
      <c r="AI475" s="25">
        <f>IF(AH475="1",'TOP 10 TECHNIQUES'!C$17,0)</f>
        <v>0.13200000000000001</v>
      </c>
      <c r="AJ475" s="25" t="str" cm="1">
        <f t="array" ref="AJ475">IF(SUMPRODUCT(--(NOT(ISERR(SEARCH({"Cloud","Cluster","Container","Image","Instance","Pod","Snapshot","Volume"},AC475)))))&gt;0,"1","0")</f>
        <v>0</v>
      </c>
      <c r="AK475" s="25">
        <f>IF(AJ475="1",'TOP 10 TECHNIQUES'!C$18,0)</f>
        <v>0</v>
      </c>
      <c r="AL475" s="25" t="str" cm="1">
        <f t="array" ref="AL475">IF(SUMPRODUCT(--(NOT(ISERR(SEARCH({"Drive","Firmware","Host","Kernel"},AC475)))))&gt;0,"1","0")</f>
        <v>0</v>
      </c>
      <c r="AM475" s="25">
        <f>IF(AL475="1",'TOP 10 TECHNIQUES'!C$19,0)</f>
        <v>0</v>
      </c>
      <c r="AN475" s="52">
        <v>1</v>
      </c>
      <c r="AO475" s="51">
        <v>1</v>
      </c>
      <c r="AP475" s="25">
        <f>parameters!$J$21*Table1[[#This Row],[TAT Utility]]+parameters!$J$22*Table1[[#This Row],[Count Utility]]</f>
        <v>4.4653333333333337E-2</v>
      </c>
      <c r="AQ475" s="25">
        <f>(Table1[[#This Row],[Total Top Att&amp;ck Score ]]-parameters!$D$19)/(parameters!$D$20-parameters!$D$19)</f>
        <v>3.7733333333333341E-2</v>
      </c>
      <c r="AR475" s="25">
        <f>IF(Table1[[#This Row],[TAT Utility (unclipped)]]&gt;1,1, IF(Table1[[#This Row],[TAT Utility (unclipped)]]&lt;0,0, Table1[[#This Row],[TAT Utility (unclipped)]]) )</f>
        <v>3.7733333333333341E-2</v>
      </c>
      <c r="AS475" s="25">
        <f>(Table1[[#This Row],[Ransomware (Total '# of ATT&amp;CK Observations)]]-parameters!$D$21)/(parameters!$D$22-parameters!$D$21)</f>
        <v>4.7619047619047616E-2</v>
      </c>
      <c r="AT475" s="25">
        <f>IF(Table1[[#This Row],[Count Utility (unclipped)]]&gt;1,1, IF(Table1[[#This Row],[Count Utility (unclipped)]]&lt;0,0, Table1[[#This Row],[Count Utility (unclipped)]]) )</f>
        <v>4.7619047619047616E-2</v>
      </c>
      <c r="AU4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6" spans="1:47" ht="32" x14ac:dyDescent="0.2">
      <c r="A476" s="25">
        <f>parameters!$J$21*Table1[[#This Row],[TAT Utility]]+parameters!$J$22*Table1[[#This Row],[Count Utility]]</f>
        <v>4.7293333333333333E-2</v>
      </c>
      <c r="B476" s="25">
        <f t="shared" si="7"/>
        <v>0.1396</v>
      </c>
      <c r="C476" s="25" t="s">
        <v>1728</v>
      </c>
      <c r="D476" s="25" t="s">
        <v>187</v>
      </c>
      <c r="E476" s="25" t="s">
        <v>1729</v>
      </c>
      <c r="F476" s="51">
        <v>1</v>
      </c>
      <c r="G476" s="51">
        <v>1</v>
      </c>
      <c r="H476" s="25">
        <f>parameters!$J$10*Table1[[#This Row],[Before Utility]]+parameters!$J$11*Table1[[#This Row],[After Utility]]</f>
        <v>0.1</v>
      </c>
      <c r="I476">
        <f>(Table1[[#This Row],[Num. TID Before]]-parameters!$D$8)/(parameters!$D$9-parameters!$D$8)</f>
        <v>0.1</v>
      </c>
      <c r="J476">
        <f>IF(Table1[[#This Row],[Before Utility (unclipped)]]&gt;1,1, IF(Table1[[#This Row],[Before Utility (unclipped)]]&lt;0,0, Table1[[#This Row],[Before Utility (unclipped)]]))</f>
        <v>0.1</v>
      </c>
      <c r="K476">
        <f>(Table1[[#This Row],[Num. TID After]]-parameters!$D$10)/(parameters!$D$11-parameters!$D$10)</f>
        <v>0.1</v>
      </c>
      <c r="L476">
        <f>IF(Table1[[#This Row],[After Utility (unclipped)]]&gt;1,1, IF(Table1[[#This Row],[After Utility (unclipped)]]&lt;0,0, Table1[[#This Row],[After Utility (unclipped)]]))</f>
        <v>0.1</v>
      </c>
      <c r="M476" s="25">
        <v>0</v>
      </c>
      <c r="N476" s="51">
        <v>0</v>
      </c>
      <c r="O476" s="51">
        <v>0</v>
      </c>
      <c r="P476" s="51">
        <v>0</v>
      </c>
      <c r="Q476" s="51">
        <v>0</v>
      </c>
      <c r="R476" s="51"/>
      <c r="S476" s="51">
        <v>0</v>
      </c>
      <c r="T476" s="51"/>
      <c r="U476" s="51">
        <v>0</v>
      </c>
      <c r="V476" s="25">
        <f>parameters!$J$4*Table1[[#This Row],[Mitigations Utility]] + parameters!$J$5*Table1[[#This Row],[Detections Utility]]</f>
        <v>0</v>
      </c>
      <c r="W476">
        <f>SUM(Table1[[#This Row],[Num. 800-53 (r5)]],Table1[[#This Row],[Num. CIS Controls]])</f>
        <v>0</v>
      </c>
      <c r="X476">
        <f>(Table1[[#This Row],[Total Mitigations]]-parameters!$D$2)/(parameters!$D$3-parameters!$D$2)</f>
        <v>0</v>
      </c>
      <c r="Y476">
        <f>IF(Table1[[#This Row],[Mitigations Utility (unclipped)]]&gt;1,1, IF(Table1[[#This Row],[Mitigations Utility (unclipped)]]&lt;0,0, Table1[[#This Row],[Mitigations Utility (unclipped)]]) )</f>
        <v>0</v>
      </c>
      <c r="Z476">
        <f>SUM(Table1[[#This Row],[Num. CAR]:[Num. Splunk]])</f>
        <v>0</v>
      </c>
      <c r="AA476">
        <f>(Table1[[#This Row],[Total Detections]]-parameters!$D$4)/(parameters!$D$5-parameters!$D$4)</f>
        <v>0</v>
      </c>
      <c r="AB476">
        <f>IF(Table1[[#This Row],[Detections Utility (unclipped)]]&gt;1,1, IF(Table1[[#This Row],[Detections Utility (unclipped)]]&lt;0,0, Table1[[#This Row],[Detections Utility (unclipped)]]) )</f>
        <v>0</v>
      </c>
      <c r="AC476" s="29" t="s">
        <v>1730</v>
      </c>
      <c r="AD476" s="25" t="str" cm="1">
        <f t="array" ref="AD476">IF(SUMPRODUCT(--(NOT(ISERR(SEARCH({"Process","Command","Script","WMI","Module","Pipe","Service"},AC476)))))&gt;0,"1","0")</f>
        <v>1</v>
      </c>
      <c r="AE476" s="25">
        <f>IF(AD476="1",'TOP 10 TECHNIQUES'!C$15,0)</f>
        <v>0.19800000000000001</v>
      </c>
      <c r="AF476" s="25" t="str" cm="1">
        <f t="array" ref="AF476">IF(SUMPRODUCT(--(NOT(ISERR(SEARCH({"Network","Firewall"},AC476)))))&gt;0,"1","0")</f>
        <v>0</v>
      </c>
      <c r="AG476" s="25">
        <f>IF(AF476="1",'TOP 10 TECHNIQUES'!C$16,0)</f>
        <v>0</v>
      </c>
      <c r="AH476" s="25" t="str" cm="1">
        <f t="array" ref="AH476">IF(SUMPRODUCT(--(NOT(ISERR(SEARCH({"File","Group","Logon","Schedule","User","Registry","Active","Application"},AC476)))))&gt;0,"1","0")</f>
        <v>0</v>
      </c>
      <c r="AI476" s="25">
        <f>IF(AH476="1",'TOP 10 TECHNIQUES'!C$17,0)</f>
        <v>0</v>
      </c>
      <c r="AJ476" s="25" t="str" cm="1">
        <f t="array" ref="AJ476">IF(SUMPRODUCT(--(NOT(ISERR(SEARCH({"Cloud","Cluster","Container","Image","Instance","Pod","Snapshot","Volume"},AC476)))))&gt;0,"1","0")</f>
        <v>1</v>
      </c>
      <c r="AK476" s="25">
        <f>IF(AJ476="1",'TOP 10 TECHNIQUES'!C$18,0)</f>
        <v>0.19800000000000001</v>
      </c>
      <c r="AL476" s="25" t="str" cm="1">
        <f t="array" ref="AL476">IF(SUMPRODUCT(--(NOT(ISERR(SEARCH({"Drive","Firmware","Host","Kernel"},AC476)))))&gt;0,"1","0")</f>
        <v>0</v>
      </c>
      <c r="AM476" s="25">
        <f>IF(AL476="1",'TOP 10 TECHNIQUES'!C$19,0)</f>
        <v>0</v>
      </c>
      <c r="AN476" s="52">
        <v>1</v>
      </c>
      <c r="AO476" s="51">
        <v>1</v>
      </c>
      <c r="AP476" s="25">
        <f>parameters!$J$21*Table1[[#This Row],[TAT Utility]]+parameters!$J$22*Table1[[#This Row],[Count Utility]]</f>
        <v>4.7293333333333333E-2</v>
      </c>
      <c r="AQ476" s="25">
        <f>(Table1[[#This Row],[Total Top Att&amp;ck Score ]]-parameters!$D$19)/(parameters!$D$20-parameters!$D$19)</f>
        <v>4.6533333333333336E-2</v>
      </c>
      <c r="AR476" s="25">
        <f>IF(Table1[[#This Row],[TAT Utility (unclipped)]]&gt;1,1, IF(Table1[[#This Row],[TAT Utility (unclipped)]]&lt;0,0, Table1[[#This Row],[TAT Utility (unclipped)]]) )</f>
        <v>4.6533333333333336E-2</v>
      </c>
      <c r="AS476" s="25">
        <f>(Table1[[#This Row],[Ransomware (Total '# of ATT&amp;CK Observations)]]-parameters!$D$21)/(parameters!$D$22-parameters!$D$21)</f>
        <v>4.7619047619047616E-2</v>
      </c>
      <c r="AT476" s="25">
        <f>IF(Table1[[#This Row],[Count Utility (unclipped)]]&gt;1,1, IF(Table1[[#This Row],[Count Utility (unclipped)]]&lt;0,0, Table1[[#This Row],[Count Utility (unclipped)]]) )</f>
        <v>4.7619047619047616E-2</v>
      </c>
      <c r="AU4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7" spans="1:47" ht="48" x14ac:dyDescent="0.2">
      <c r="A477" s="25">
        <f>parameters!$J$21*Table1[[#This Row],[TAT Utility]]+parameters!$J$22*Table1[[#This Row],[Count Utility]]</f>
        <v>4.6633333333333332E-2</v>
      </c>
      <c r="B477" s="25">
        <f t="shared" si="7"/>
        <v>0.13300000000000001</v>
      </c>
      <c r="C477" s="25" t="s">
        <v>1731</v>
      </c>
      <c r="D477" s="25" t="s">
        <v>187</v>
      </c>
      <c r="E477" s="25" t="s">
        <v>1732</v>
      </c>
      <c r="F477" s="51">
        <v>1</v>
      </c>
      <c r="G477" s="51">
        <v>1</v>
      </c>
      <c r="H477" s="25">
        <f>parameters!$J$10*Table1[[#This Row],[Before Utility]]+parameters!$J$11*Table1[[#This Row],[After Utility]]</f>
        <v>0.1</v>
      </c>
      <c r="I477">
        <f>(Table1[[#This Row],[Num. TID Before]]-parameters!$D$8)/(parameters!$D$9-parameters!$D$8)</f>
        <v>0.1</v>
      </c>
      <c r="J477">
        <f>IF(Table1[[#This Row],[Before Utility (unclipped)]]&gt;1,1, IF(Table1[[#This Row],[Before Utility (unclipped)]]&lt;0,0, Table1[[#This Row],[Before Utility (unclipped)]]))</f>
        <v>0.1</v>
      </c>
      <c r="K477">
        <f>(Table1[[#This Row],[Num. TID After]]-parameters!$D$10)/(parameters!$D$11-parameters!$D$10)</f>
        <v>0.1</v>
      </c>
      <c r="L477">
        <f>IF(Table1[[#This Row],[After Utility (unclipped)]]&gt;1,1, IF(Table1[[#This Row],[After Utility (unclipped)]]&lt;0,0, Table1[[#This Row],[After Utility (unclipped)]]))</f>
        <v>0.1</v>
      </c>
      <c r="M477" s="25">
        <v>0</v>
      </c>
      <c r="N477" s="51">
        <v>0</v>
      </c>
      <c r="O477" s="51">
        <v>0</v>
      </c>
      <c r="P477" s="51">
        <v>0</v>
      </c>
      <c r="Q477" s="51">
        <v>0</v>
      </c>
      <c r="R477" s="51"/>
      <c r="S477" s="51">
        <v>0</v>
      </c>
      <c r="T477" s="51"/>
      <c r="U477" s="51">
        <v>0</v>
      </c>
      <c r="V477" s="25">
        <f>parameters!$J$4*Table1[[#This Row],[Mitigations Utility]] + parameters!$J$5*Table1[[#This Row],[Detections Utility]]</f>
        <v>0</v>
      </c>
      <c r="W477">
        <f>SUM(Table1[[#This Row],[Num. 800-53 (r5)]],Table1[[#This Row],[Num. CIS Controls]])</f>
        <v>0</v>
      </c>
      <c r="X477">
        <f>(Table1[[#This Row],[Total Mitigations]]-parameters!$D$2)/(parameters!$D$3-parameters!$D$2)</f>
        <v>0</v>
      </c>
      <c r="Y477">
        <f>IF(Table1[[#This Row],[Mitigations Utility (unclipped)]]&gt;1,1, IF(Table1[[#This Row],[Mitigations Utility (unclipped)]]&lt;0,0, Table1[[#This Row],[Mitigations Utility (unclipped)]]) )</f>
        <v>0</v>
      </c>
      <c r="Z477">
        <f>SUM(Table1[[#This Row],[Num. CAR]:[Num. Splunk]])</f>
        <v>0</v>
      </c>
      <c r="AA477">
        <f>(Table1[[#This Row],[Total Detections]]-parameters!$D$4)/(parameters!$D$5-parameters!$D$4)</f>
        <v>0</v>
      </c>
      <c r="AB477">
        <f>IF(Table1[[#This Row],[Detections Utility (unclipped)]]&gt;1,1, IF(Table1[[#This Row],[Detections Utility (unclipped)]]&lt;0,0, Table1[[#This Row],[Detections Utility (unclipped)]]) )</f>
        <v>0</v>
      </c>
      <c r="AC477" s="29" t="s">
        <v>236</v>
      </c>
      <c r="AD477" s="25" t="str" cm="1">
        <f t="array" ref="AD477">IF(SUMPRODUCT(--(NOT(ISERR(SEARCH({"Process","Command","Script","WMI","Module","Pipe","Service"},AC477)))))&gt;0,"1","0")</f>
        <v>1</v>
      </c>
      <c r="AE477" s="25">
        <f>IF(AD477="1",'TOP 10 TECHNIQUES'!C$15,0)</f>
        <v>0.19800000000000001</v>
      </c>
      <c r="AF477" s="25" t="str" cm="1">
        <f t="array" ref="AF477">IF(SUMPRODUCT(--(NOT(ISERR(SEARCH({"Network","Firewall"},AC477)))))&gt;0,"1","0")</f>
        <v>0</v>
      </c>
      <c r="AG477" s="25">
        <f>IF(AF477="1",'TOP 10 TECHNIQUES'!C$16,0)</f>
        <v>0</v>
      </c>
      <c r="AH477" s="25" t="str" cm="1">
        <f t="array" ref="AH477">IF(SUMPRODUCT(--(NOT(ISERR(SEARCH({"File","Group","Logon","Schedule","User","Registry","Active","Application"},AC477)))))&gt;0,"1","0")</f>
        <v>1</v>
      </c>
      <c r="AI477" s="25">
        <f>IF(AH477="1",'TOP 10 TECHNIQUES'!C$17,0)</f>
        <v>0.13200000000000001</v>
      </c>
      <c r="AJ477" s="25" t="str" cm="1">
        <f t="array" ref="AJ477">IF(SUMPRODUCT(--(NOT(ISERR(SEARCH({"Cloud","Cluster","Container","Image","Instance","Pod","Snapshot","Volume"},AC477)))))&gt;0,"1","0")</f>
        <v>0</v>
      </c>
      <c r="AK477" s="25">
        <f>IF(AJ477="1",'TOP 10 TECHNIQUES'!C$18,0)</f>
        <v>0</v>
      </c>
      <c r="AL477" s="25" t="str" cm="1">
        <f t="array" ref="AL477">IF(SUMPRODUCT(--(NOT(ISERR(SEARCH({"Drive","Firmware","Host","Kernel"},AC477)))))&gt;0,"1","0")</f>
        <v>0</v>
      </c>
      <c r="AM477" s="25">
        <f>IF(AL477="1",'TOP 10 TECHNIQUES'!C$19,0)</f>
        <v>0</v>
      </c>
      <c r="AN477" s="60">
        <v>1</v>
      </c>
      <c r="AO477" s="51">
        <v>1</v>
      </c>
      <c r="AP477" s="25">
        <f>parameters!$J$21*Table1[[#This Row],[TAT Utility]]+parameters!$J$22*Table1[[#This Row],[Count Utility]]</f>
        <v>4.6633333333333332E-2</v>
      </c>
      <c r="AQ477" s="25">
        <f>(Table1[[#This Row],[Total Top Att&amp;ck Score ]]-parameters!$D$19)/(parameters!$D$20-parameters!$D$19)</f>
        <v>4.4333333333333336E-2</v>
      </c>
      <c r="AR477" s="25">
        <f>IF(Table1[[#This Row],[TAT Utility (unclipped)]]&gt;1,1, IF(Table1[[#This Row],[TAT Utility (unclipped)]]&lt;0,0, Table1[[#This Row],[TAT Utility (unclipped)]]) )</f>
        <v>4.4333333333333336E-2</v>
      </c>
      <c r="AS477" s="25">
        <f>(Table1[[#This Row],[Ransomware (Total '# of ATT&amp;CK Observations)]]-parameters!$D$21)/(parameters!$D$22-parameters!$D$21)</f>
        <v>4.7619047619047616E-2</v>
      </c>
      <c r="AT477" s="25">
        <f>IF(Table1[[#This Row],[Count Utility (unclipped)]]&gt;1,1, IF(Table1[[#This Row],[Count Utility (unclipped)]]&lt;0,0, Table1[[#This Row],[Count Utility (unclipped)]]) )</f>
        <v>4.7619047619047616E-2</v>
      </c>
      <c r="AU4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8" spans="1:47" x14ac:dyDescent="0.2">
      <c r="A478" s="25">
        <f>parameters!$J$21*Table1[[#This Row],[TAT Utility]]+parameters!$J$22*Table1[[#This Row],[Count Utility]]</f>
        <v>4.6633333333333332E-2</v>
      </c>
      <c r="B478" s="25">
        <f t="shared" si="7"/>
        <v>0.13300000000000001</v>
      </c>
      <c r="C478" s="25" t="s">
        <v>1733</v>
      </c>
      <c r="D478" s="25" t="s">
        <v>99</v>
      </c>
      <c r="E478" s="25" t="s">
        <v>1734</v>
      </c>
      <c r="F478" s="51">
        <v>1</v>
      </c>
      <c r="G478" s="51">
        <v>1</v>
      </c>
      <c r="H478" s="25">
        <f>parameters!$J$10*Table1[[#This Row],[Before Utility]]+parameters!$J$11*Table1[[#This Row],[After Utility]]</f>
        <v>0.1</v>
      </c>
      <c r="I478">
        <f>(Table1[[#This Row],[Num. TID Before]]-parameters!$D$8)/(parameters!$D$9-parameters!$D$8)</f>
        <v>0.1</v>
      </c>
      <c r="J478">
        <f>IF(Table1[[#This Row],[Before Utility (unclipped)]]&gt;1,1, IF(Table1[[#This Row],[Before Utility (unclipped)]]&lt;0,0, Table1[[#This Row],[Before Utility (unclipped)]]))</f>
        <v>0.1</v>
      </c>
      <c r="K478">
        <f>(Table1[[#This Row],[Num. TID After]]-parameters!$D$10)/(parameters!$D$11-parameters!$D$10)</f>
        <v>0.1</v>
      </c>
      <c r="L478">
        <f>IF(Table1[[#This Row],[After Utility (unclipped)]]&gt;1,1, IF(Table1[[#This Row],[After Utility (unclipped)]]&lt;0,0, Table1[[#This Row],[After Utility (unclipped)]]))</f>
        <v>0.1</v>
      </c>
      <c r="M478" s="25">
        <v>0</v>
      </c>
      <c r="N478" s="51">
        <v>0</v>
      </c>
      <c r="O478" s="51">
        <v>0</v>
      </c>
      <c r="P478" s="51">
        <v>0</v>
      </c>
      <c r="Q478" s="51">
        <v>0</v>
      </c>
      <c r="R478" s="51"/>
      <c r="S478" s="51">
        <v>0</v>
      </c>
      <c r="T478" s="52" t="s">
        <v>1735</v>
      </c>
      <c r="U478" s="51">
        <v>0</v>
      </c>
      <c r="V478" s="25">
        <f>parameters!$J$4*Table1[[#This Row],[Mitigations Utility]] + parameters!$J$5*Table1[[#This Row],[Detections Utility]]</f>
        <v>0</v>
      </c>
      <c r="W478">
        <f>SUM(Table1[[#This Row],[Num. 800-53 (r5)]],Table1[[#This Row],[Num. CIS Controls]])</f>
        <v>0</v>
      </c>
      <c r="X478">
        <f>(Table1[[#This Row],[Total Mitigations]]-parameters!$D$2)/(parameters!$D$3-parameters!$D$2)</f>
        <v>0</v>
      </c>
      <c r="Y478">
        <f>IF(Table1[[#This Row],[Mitigations Utility (unclipped)]]&gt;1,1, IF(Table1[[#This Row],[Mitigations Utility (unclipped)]]&lt;0,0, Table1[[#This Row],[Mitigations Utility (unclipped)]]) )</f>
        <v>0</v>
      </c>
      <c r="Z478">
        <f>SUM(Table1[[#This Row],[Num. CAR]:[Num. Splunk]])</f>
        <v>0</v>
      </c>
      <c r="AA478">
        <f>(Table1[[#This Row],[Total Detections]]-parameters!$D$4)/(parameters!$D$5-parameters!$D$4)</f>
        <v>0</v>
      </c>
      <c r="AB478">
        <f>IF(Table1[[#This Row],[Detections Utility (unclipped)]]&gt;1,1, IF(Table1[[#This Row],[Detections Utility (unclipped)]]&lt;0,0, Table1[[#This Row],[Detections Utility (unclipped)]]) )</f>
        <v>0</v>
      </c>
      <c r="AC478" s="29" t="s">
        <v>1736</v>
      </c>
      <c r="AD478" s="25" t="str" cm="1">
        <f t="array" ref="AD478">IF(SUMPRODUCT(--(NOT(ISERR(SEARCH({"Process","Command","Script","WMI","Module","Pipe","Service"},AC478)))))&gt;0,"1","0")</f>
        <v>1</v>
      </c>
      <c r="AE478" s="25">
        <f>IF(AD478="1",'TOP 10 TECHNIQUES'!C$15,0)</f>
        <v>0.19800000000000001</v>
      </c>
      <c r="AF478" s="25" t="str" cm="1">
        <f t="array" ref="AF478">IF(SUMPRODUCT(--(NOT(ISERR(SEARCH({"Network","Firewall"},AC478)))))&gt;0,"1","0")</f>
        <v>0</v>
      </c>
      <c r="AG478" s="25">
        <f>IF(AF478="1",'TOP 10 TECHNIQUES'!C$16,0)</f>
        <v>0</v>
      </c>
      <c r="AH478" s="25" t="str" cm="1">
        <f t="array" ref="AH478">IF(SUMPRODUCT(--(NOT(ISERR(SEARCH({"File","Group","Logon","Schedule","User","Registry","Active","Application"},AC478)))))&gt;0,"1","0")</f>
        <v>1</v>
      </c>
      <c r="AI478" s="25">
        <f>IF(AH478="1",'TOP 10 TECHNIQUES'!C$17,0)</f>
        <v>0.13200000000000001</v>
      </c>
      <c r="AJ478" s="25" t="str" cm="1">
        <f t="array" ref="AJ478">IF(SUMPRODUCT(--(NOT(ISERR(SEARCH({"Cloud","Cluster","Container","Image","Instance","Pod","Snapshot","Volume"},AC478)))))&gt;0,"1","0")</f>
        <v>0</v>
      </c>
      <c r="AK478" s="25">
        <f>IF(AJ478="1",'TOP 10 TECHNIQUES'!C$18,0)</f>
        <v>0</v>
      </c>
      <c r="AL478" s="25" t="str" cm="1">
        <f t="array" ref="AL478">IF(SUMPRODUCT(--(NOT(ISERR(SEARCH({"Drive","Firmware","Host","Kernel"},AC478)))))&gt;0,"1","0")</f>
        <v>0</v>
      </c>
      <c r="AM478" s="25">
        <f>IF(AL478="1",'TOP 10 TECHNIQUES'!C$19,0)</f>
        <v>0</v>
      </c>
      <c r="AN478" s="60">
        <v>1</v>
      </c>
      <c r="AO478" s="51">
        <v>1</v>
      </c>
      <c r="AP478" s="25">
        <f>parameters!$J$21*Table1[[#This Row],[TAT Utility]]+parameters!$J$22*Table1[[#This Row],[Count Utility]]</f>
        <v>4.6633333333333332E-2</v>
      </c>
      <c r="AQ478" s="25">
        <f>(Table1[[#This Row],[Total Top Att&amp;ck Score ]]-parameters!$D$19)/(parameters!$D$20-parameters!$D$19)</f>
        <v>4.4333333333333336E-2</v>
      </c>
      <c r="AR478" s="25">
        <f>IF(Table1[[#This Row],[TAT Utility (unclipped)]]&gt;1,1, IF(Table1[[#This Row],[TAT Utility (unclipped)]]&lt;0,0, Table1[[#This Row],[TAT Utility (unclipped)]]) )</f>
        <v>4.4333333333333336E-2</v>
      </c>
      <c r="AS478" s="25">
        <f>(Table1[[#This Row],[Ransomware (Total '# of ATT&amp;CK Observations)]]-parameters!$D$21)/(parameters!$D$22-parameters!$D$21)</f>
        <v>4.7619047619047616E-2</v>
      </c>
      <c r="AT478" s="25">
        <f>IF(Table1[[#This Row],[Count Utility (unclipped)]]&gt;1,1, IF(Table1[[#This Row],[Count Utility (unclipped)]]&lt;0,0, Table1[[#This Row],[Count Utility (unclipped)]]) )</f>
        <v>4.7619047619047616E-2</v>
      </c>
      <c r="AU4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9" spans="1:47" ht="64" x14ac:dyDescent="0.2">
      <c r="A479" s="25">
        <f>parameters!$J$21*Table1[[#This Row],[TAT Utility]]+parameters!$J$22*Table1[[#This Row],[Count Utility]]</f>
        <v>1.3300000000000001E-2</v>
      </c>
      <c r="B479" s="25">
        <f t="shared" si="7"/>
        <v>0.13300000000000001</v>
      </c>
      <c r="C479" s="25" t="s">
        <v>1737</v>
      </c>
      <c r="D479" s="25" t="s">
        <v>1738</v>
      </c>
      <c r="E479" s="25" t="s">
        <v>89</v>
      </c>
      <c r="F479" s="51">
        <v>1</v>
      </c>
      <c r="G479" s="51">
        <v>1</v>
      </c>
      <c r="H479" s="25">
        <f>parameters!$J$10*Table1[[#This Row],[Before Utility]]+parameters!$J$11*Table1[[#This Row],[After Utility]]</f>
        <v>0.1</v>
      </c>
      <c r="I479">
        <f>(Table1[[#This Row],[Num. TID Before]]-parameters!$D$8)/(parameters!$D$9-parameters!$D$8)</f>
        <v>0.1</v>
      </c>
      <c r="J479">
        <f>IF(Table1[[#This Row],[Before Utility (unclipped)]]&gt;1,1, IF(Table1[[#This Row],[Before Utility (unclipped)]]&lt;0,0, Table1[[#This Row],[Before Utility (unclipped)]]))</f>
        <v>0.1</v>
      </c>
      <c r="K479">
        <f>(Table1[[#This Row],[Num. TID After]]-parameters!$D$10)/(parameters!$D$11-parameters!$D$10)</f>
        <v>0.1</v>
      </c>
      <c r="L479">
        <f>IF(Table1[[#This Row],[After Utility (unclipped)]]&gt;1,1, IF(Table1[[#This Row],[After Utility (unclipped)]]&lt;0,0, Table1[[#This Row],[After Utility (unclipped)]]))</f>
        <v>0.1</v>
      </c>
      <c r="M479" s="25">
        <v>0</v>
      </c>
      <c r="N479" s="51">
        <v>0</v>
      </c>
      <c r="O479" s="51">
        <v>0</v>
      </c>
      <c r="P479" s="51">
        <v>0</v>
      </c>
      <c r="Q479" s="51">
        <v>0</v>
      </c>
      <c r="R479" s="51"/>
      <c r="S479" s="51">
        <v>0</v>
      </c>
      <c r="T479" s="51"/>
      <c r="U479" s="51">
        <v>0</v>
      </c>
      <c r="V479" s="25">
        <f>parameters!$J$4*Table1[[#This Row],[Mitigations Utility]] + parameters!$J$5*Table1[[#This Row],[Detections Utility]]</f>
        <v>0</v>
      </c>
      <c r="W479">
        <f>SUM(Table1[[#This Row],[Num. 800-53 (r5)]],Table1[[#This Row],[Num. CIS Controls]])</f>
        <v>0</v>
      </c>
      <c r="X479">
        <f>(Table1[[#This Row],[Total Mitigations]]-parameters!$D$2)/(parameters!$D$3-parameters!$D$2)</f>
        <v>0</v>
      </c>
      <c r="Y479">
        <f>IF(Table1[[#This Row],[Mitigations Utility (unclipped)]]&gt;1,1, IF(Table1[[#This Row],[Mitigations Utility (unclipped)]]&lt;0,0, Table1[[#This Row],[Mitigations Utility (unclipped)]]) )</f>
        <v>0</v>
      </c>
      <c r="Z479">
        <f>SUM(Table1[[#This Row],[Num. CAR]:[Num. Splunk]])</f>
        <v>0</v>
      </c>
      <c r="AA479">
        <f>(Table1[[#This Row],[Total Detections]]-parameters!$D$4)/(parameters!$D$5-parameters!$D$4)</f>
        <v>0</v>
      </c>
      <c r="AB479">
        <f>IF(Table1[[#This Row],[Detections Utility (unclipped)]]&gt;1,1, IF(Table1[[#This Row],[Detections Utility (unclipped)]]&lt;0,0, Table1[[#This Row],[Detections Utility (unclipped)]]) )</f>
        <v>0</v>
      </c>
      <c r="AC479" s="29" t="s">
        <v>1739</v>
      </c>
      <c r="AD479" s="25" t="str" cm="1">
        <f t="array" ref="AD479">IF(SUMPRODUCT(--(NOT(ISERR(SEARCH({"Process","Command","Script","WMI","Module","Pipe","Service"},AC479)))))&gt;0,"1","0")</f>
        <v>1</v>
      </c>
      <c r="AE479" s="25">
        <f>IF(AD479="1",'TOP 10 TECHNIQUES'!C$15,0)</f>
        <v>0.19800000000000001</v>
      </c>
      <c r="AF479" s="25" t="str" cm="1">
        <f t="array" ref="AF479">IF(SUMPRODUCT(--(NOT(ISERR(SEARCH({"Network","Firewall"},AC479)))))&gt;0,"1","0")</f>
        <v>1</v>
      </c>
      <c r="AG479" s="25">
        <f>IF(AF479="1",'TOP 10 TECHNIQUES'!C$16,0)</f>
        <v>0</v>
      </c>
      <c r="AH479" s="25" t="str" cm="1">
        <f t="array" ref="AH479">IF(SUMPRODUCT(--(NOT(ISERR(SEARCH({"File","Group","Logon","Schedule","User","Registry","Active","Application"},AC479)))))&gt;0,"1","0")</f>
        <v>1</v>
      </c>
      <c r="AI479" s="25">
        <f>IF(AH479="1",'TOP 10 TECHNIQUES'!C$17,0)</f>
        <v>0.13200000000000001</v>
      </c>
      <c r="AJ479" s="25" t="str" cm="1">
        <f t="array" ref="AJ479">IF(SUMPRODUCT(--(NOT(ISERR(SEARCH({"Cloud","Cluster","Container","Image","Instance","Pod","Snapshot","Volume"},AC479)))))&gt;0,"1","0")</f>
        <v>0</v>
      </c>
      <c r="AK479" s="25">
        <f>IF(AJ479="1",'TOP 10 TECHNIQUES'!C$18,0)</f>
        <v>0</v>
      </c>
      <c r="AL479" s="25" t="str" cm="1">
        <f t="array" ref="AL479">IF(SUMPRODUCT(--(NOT(ISERR(SEARCH({"Drive","Firmware","Host","Kernel"},AC479)))))&gt;0,"1","0")</f>
        <v>0</v>
      </c>
      <c r="AM479" s="25">
        <f>IF(AL479="1",'TOP 10 TECHNIQUES'!C$19,0)</f>
        <v>0</v>
      </c>
      <c r="AN479" s="51"/>
      <c r="AO479" s="51">
        <v>1</v>
      </c>
      <c r="AP479" s="25">
        <f>parameters!$J$21*Table1[[#This Row],[TAT Utility]]+parameters!$J$22*Table1[[#This Row],[Count Utility]]</f>
        <v>1.3300000000000001E-2</v>
      </c>
      <c r="AQ479" s="25">
        <f>(Table1[[#This Row],[Total Top Att&amp;ck Score ]]-parameters!$D$19)/(parameters!$D$20-parameters!$D$19)</f>
        <v>4.4333333333333336E-2</v>
      </c>
      <c r="AR479" s="25">
        <f>IF(Table1[[#This Row],[TAT Utility (unclipped)]]&gt;1,1, IF(Table1[[#This Row],[TAT Utility (unclipped)]]&lt;0,0, Table1[[#This Row],[TAT Utility (unclipped)]]) )</f>
        <v>4.4333333333333336E-2</v>
      </c>
      <c r="AS479" s="25">
        <f>(Table1[[#This Row],[Ransomware (Total '# of ATT&amp;CK Observations)]]-parameters!$D$21)/(parameters!$D$22-parameters!$D$21)</f>
        <v>0</v>
      </c>
      <c r="AT479" s="25">
        <f>IF(Table1[[#This Row],[Count Utility (unclipped)]]&gt;1,1, IF(Table1[[#This Row],[Count Utility (unclipped)]]&lt;0,0, Table1[[#This Row],[Count Utility (unclipped)]]) )</f>
        <v>0</v>
      </c>
      <c r="AU4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0" spans="1:47" ht="96" x14ac:dyDescent="0.2">
      <c r="A480" s="25">
        <f>parameters!$J$21*Table1[[#This Row],[TAT Utility]]+parameters!$J$22*Table1[[#This Row],[Count Utility]]</f>
        <v>1.3300000000000001E-2</v>
      </c>
      <c r="B480" s="25">
        <f t="shared" si="7"/>
        <v>0.13300000000000001</v>
      </c>
      <c r="C480" s="25" t="s">
        <v>1740</v>
      </c>
      <c r="D480" s="25" t="s">
        <v>1741</v>
      </c>
      <c r="E480" s="25" t="s">
        <v>89</v>
      </c>
      <c r="F480" s="51">
        <v>1</v>
      </c>
      <c r="G480" s="51">
        <v>1</v>
      </c>
      <c r="H480" s="25">
        <f>parameters!$J$10*Table1[[#This Row],[Before Utility]]+parameters!$J$11*Table1[[#This Row],[After Utility]]</f>
        <v>0.1</v>
      </c>
      <c r="I480">
        <f>(Table1[[#This Row],[Num. TID Before]]-parameters!$D$8)/(parameters!$D$9-parameters!$D$8)</f>
        <v>0.1</v>
      </c>
      <c r="J480">
        <f>IF(Table1[[#This Row],[Before Utility (unclipped)]]&gt;1,1, IF(Table1[[#This Row],[Before Utility (unclipped)]]&lt;0,0, Table1[[#This Row],[Before Utility (unclipped)]]))</f>
        <v>0.1</v>
      </c>
      <c r="K480">
        <f>(Table1[[#This Row],[Num. TID After]]-parameters!$D$10)/(parameters!$D$11-parameters!$D$10)</f>
        <v>0.1</v>
      </c>
      <c r="L480">
        <f>IF(Table1[[#This Row],[After Utility (unclipped)]]&gt;1,1, IF(Table1[[#This Row],[After Utility (unclipped)]]&lt;0,0, Table1[[#This Row],[After Utility (unclipped)]]))</f>
        <v>0.1</v>
      </c>
      <c r="M480" s="25">
        <v>0</v>
      </c>
      <c r="N480" s="51">
        <v>0</v>
      </c>
      <c r="O480" s="51">
        <v>0</v>
      </c>
      <c r="P480" s="51">
        <v>0</v>
      </c>
      <c r="Q480" s="51">
        <v>0</v>
      </c>
      <c r="R480" s="51"/>
      <c r="S480" s="51">
        <v>0</v>
      </c>
      <c r="T480" s="51"/>
      <c r="U480" s="51">
        <v>0</v>
      </c>
      <c r="V480" s="25">
        <f>parameters!$J$4*Table1[[#This Row],[Mitigations Utility]] + parameters!$J$5*Table1[[#This Row],[Detections Utility]]</f>
        <v>0</v>
      </c>
      <c r="W480">
        <f>SUM(Table1[[#This Row],[Num. 800-53 (r5)]],Table1[[#This Row],[Num. CIS Controls]])</f>
        <v>0</v>
      </c>
      <c r="X480">
        <f>(Table1[[#This Row],[Total Mitigations]]-parameters!$D$2)/(parameters!$D$3-parameters!$D$2)</f>
        <v>0</v>
      </c>
      <c r="Y480">
        <f>IF(Table1[[#This Row],[Mitigations Utility (unclipped)]]&gt;1,1, IF(Table1[[#This Row],[Mitigations Utility (unclipped)]]&lt;0,0, Table1[[#This Row],[Mitigations Utility (unclipped)]]) )</f>
        <v>0</v>
      </c>
      <c r="Z480">
        <f>SUM(Table1[[#This Row],[Num. CAR]:[Num. Splunk]])</f>
        <v>0</v>
      </c>
      <c r="AA480">
        <f>(Table1[[#This Row],[Total Detections]]-parameters!$D$4)/(parameters!$D$5-parameters!$D$4)</f>
        <v>0</v>
      </c>
      <c r="AB480">
        <f>IF(Table1[[#This Row],[Detections Utility (unclipped)]]&gt;1,1, IF(Table1[[#This Row],[Detections Utility (unclipped)]]&lt;0,0, Table1[[#This Row],[Detections Utility (unclipped)]]) )</f>
        <v>0</v>
      </c>
      <c r="AC480" s="29" t="s">
        <v>1742</v>
      </c>
      <c r="AD480" s="25" t="str" cm="1">
        <f t="array" ref="AD480">IF(SUMPRODUCT(--(NOT(ISERR(SEARCH({"Process","Command","Script","WMI","Module","Pipe","Service"},AC480)))))&gt;0,"1","0")</f>
        <v>1</v>
      </c>
      <c r="AE480" s="25">
        <f>IF(AD480="1",'TOP 10 TECHNIQUES'!C$15,0)</f>
        <v>0.19800000000000001</v>
      </c>
      <c r="AF480" s="25" t="str" cm="1">
        <f t="array" ref="AF480">IF(SUMPRODUCT(--(NOT(ISERR(SEARCH({"Network","Firewall"},AC480)))))&gt;0,"1","0")</f>
        <v>1</v>
      </c>
      <c r="AG480" s="25">
        <f>IF(AF480="1",'TOP 10 TECHNIQUES'!C$16,0)</f>
        <v>0</v>
      </c>
      <c r="AH480" s="25" t="str" cm="1">
        <f t="array" ref="AH480">IF(SUMPRODUCT(--(NOT(ISERR(SEARCH({"File","Group","Logon","Schedule","User","Registry","Active","Application"},AC480)))))&gt;0,"1","0")</f>
        <v>1</v>
      </c>
      <c r="AI480" s="25">
        <f>IF(AH480="1",'TOP 10 TECHNIQUES'!C$17,0)</f>
        <v>0.13200000000000001</v>
      </c>
      <c r="AJ480" s="25" t="str" cm="1">
        <f t="array" ref="AJ480">IF(SUMPRODUCT(--(NOT(ISERR(SEARCH({"Cloud","Cluster","Container","Image","Instance","Pod","Snapshot","Volume"},AC480)))))&gt;0,"1","0")</f>
        <v>0</v>
      </c>
      <c r="AK480" s="25">
        <f>IF(AJ480="1",'TOP 10 TECHNIQUES'!C$18,0)</f>
        <v>0</v>
      </c>
      <c r="AL480" s="25" t="str" cm="1">
        <f t="array" ref="AL480">IF(SUMPRODUCT(--(NOT(ISERR(SEARCH({"Drive","Firmware","Host","Kernel"},AC480)))))&gt;0,"1","0")</f>
        <v>0</v>
      </c>
      <c r="AM480" s="25">
        <f>IF(AL480="1",'TOP 10 TECHNIQUES'!C$19,0)</f>
        <v>0</v>
      </c>
      <c r="AN480" s="51"/>
      <c r="AO480" s="51"/>
      <c r="AP480" s="25">
        <f>parameters!$J$21*Table1[[#This Row],[TAT Utility]]+parameters!$J$22*Table1[[#This Row],[Count Utility]]</f>
        <v>1.3300000000000001E-2</v>
      </c>
      <c r="AQ480" s="25">
        <f>(Table1[[#This Row],[Total Top Att&amp;ck Score ]]-parameters!$D$19)/(parameters!$D$20-parameters!$D$19)</f>
        <v>4.4333333333333336E-2</v>
      </c>
      <c r="AR480" s="25">
        <f>IF(Table1[[#This Row],[TAT Utility (unclipped)]]&gt;1,1, IF(Table1[[#This Row],[TAT Utility (unclipped)]]&lt;0,0, Table1[[#This Row],[TAT Utility (unclipped)]]) )</f>
        <v>4.4333333333333336E-2</v>
      </c>
      <c r="AS480" s="25">
        <f>(Table1[[#This Row],[Ransomware (Total '# of ATT&amp;CK Observations)]]-parameters!$D$21)/(parameters!$D$22-parameters!$D$21)</f>
        <v>0</v>
      </c>
      <c r="AT480" s="25">
        <f>IF(Table1[[#This Row],[Count Utility (unclipped)]]&gt;1,1, IF(Table1[[#This Row],[Count Utility (unclipped)]]&lt;0,0, Table1[[#This Row],[Count Utility (unclipped)]]) )</f>
        <v>0</v>
      </c>
      <c r="AU4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1" spans="1:47" ht="48" x14ac:dyDescent="0.2">
      <c r="A481" s="25">
        <f>parameters!$J$21*Table1[[#This Row],[TAT Utility]]+parameters!$J$22*Table1[[#This Row],[Count Utility]]</f>
        <v>1.1320000000000002E-2</v>
      </c>
      <c r="B481" s="25">
        <f t="shared" si="7"/>
        <v>0.11320000000000002</v>
      </c>
      <c r="C481" s="25" t="s">
        <v>1743</v>
      </c>
      <c r="D481" s="25" t="s">
        <v>152</v>
      </c>
      <c r="E481" s="25" t="s">
        <v>1744</v>
      </c>
      <c r="F481" s="51">
        <v>1</v>
      </c>
      <c r="G481" s="51">
        <v>1</v>
      </c>
      <c r="H481" s="25">
        <f>parameters!$J$10*Table1[[#This Row],[Before Utility]]+parameters!$J$11*Table1[[#This Row],[After Utility]]</f>
        <v>0.1</v>
      </c>
      <c r="I481">
        <f>(Table1[[#This Row],[Num. TID Before]]-parameters!$D$8)/(parameters!$D$9-parameters!$D$8)</f>
        <v>0.1</v>
      </c>
      <c r="J481">
        <f>IF(Table1[[#This Row],[Before Utility (unclipped)]]&gt;1,1, IF(Table1[[#This Row],[Before Utility (unclipped)]]&lt;0,0, Table1[[#This Row],[Before Utility (unclipped)]]))</f>
        <v>0.1</v>
      </c>
      <c r="K481">
        <f>(Table1[[#This Row],[Num. TID After]]-parameters!$D$10)/(parameters!$D$11-parameters!$D$10)</f>
        <v>0.1</v>
      </c>
      <c r="L481">
        <f>IF(Table1[[#This Row],[After Utility (unclipped)]]&gt;1,1, IF(Table1[[#This Row],[After Utility (unclipped)]]&lt;0,0, Table1[[#This Row],[After Utility (unclipped)]]))</f>
        <v>0.1</v>
      </c>
      <c r="M481" s="25">
        <v>0</v>
      </c>
      <c r="N481" s="51">
        <v>0</v>
      </c>
      <c r="O481" s="51">
        <v>0</v>
      </c>
      <c r="P481" s="51">
        <v>0</v>
      </c>
      <c r="Q481" s="51">
        <v>0</v>
      </c>
      <c r="R481" s="51"/>
      <c r="S481" s="51">
        <v>0</v>
      </c>
      <c r="T481" s="51"/>
      <c r="U481" s="51">
        <v>0</v>
      </c>
      <c r="V481" s="25">
        <f>parameters!$J$4*Table1[[#This Row],[Mitigations Utility]] + parameters!$J$5*Table1[[#This Row],[Detections Utility]]</f>
        <v>0</v>
      </c>
      <c r="W481">
        <f>SUM(Table1[[#This Row],[Num. 800-53 (r5)]],Table1[[#This Row],[Num. CIS Controls]])</f>
        <v>0</v>
      </c>
      <c r="X481">
        <f>(Table1[[#This Row],[Total Mitigations]]-parameters!$D$2)/(parameters!$D$3-parameters!$D$2)</f>
        <v>0</v>
      </c>
      <c r="Y481">
        <f>IF(Table1[[#This Row],[Mitigations Utility (unclipped)]]&gt;1,1, IF(Table1[[#This Row],[Mitigations Utility (unclipped)]]&lt;0,0, Table1[[#This Row],[Mitigations Utility (unclipped)]]) )</f>
        <v>0</v>
      </c>
      <c r="Z481">
        <f>SUM(Table1[[#This Row],[Num. CAR]:[Num. Splunk]])</f>
        <v>0</v>
      </c>
      <c r="AA481">
        <f>(Table1[[#This Row],[Total Detections]]-parameters!$D$4)/(parameters!$D$5-parameters!$D$4)</f>
        <v>0</v>
      </c>
      <c r="AB481">
        <f>IF(Table1[[#This Row],[Detections Utility (unclipped)]]&gt;1,1, IF(Table1[[#This Row],[Detections Utility (unclipped)]]&lt;0,0, Table1[[#This Row],[Detections Utility (unclipped)]]) )</f>
        <v>0</v>
      </c>
      <c r="AC481" s="29" t="s">
        <v>938</v>
      </c>
      <c r="AD481" s="25" t="str" cm="1">
        <f t="array" ref="AD481">IF(SUMPRODUCT(--(NOT(ISERR(SEARCH({"Process","Command","Script","WMI","Module","Pipe","Service"},AC481)))))&gt;0,"1","0")</f>
        <v>0</v>
      </c>
      <c r="AE481" s="25">
        <f>IF(AD481="1",'TOP 10 TECHNIQUES'!C$15,0)</f>
        <v>0</v>
      </c>
      <c r="AF481" s="25" t="str" cm="1">
        <f t="array" ref="AF481">IF(SUMPRODUCT(--(NOT(ISERR(SEARCH({"Network","Firewall"},AC481)))))&gt;0,"1","0")</f>
        <v>1</v>
      </c>
      <c r="AG481" s="25">
        <f>IF(AF481="1",'TOP 10 TECHNIQUES'!C$16,0)</f>
        <v>0</v>
      </c>
      <c r="AH481" s="25" t="str" cm="1">
        <f t="array" ref="AH481">IF(SUMPRODUCT(--(NOT(ISERR(SEARCH({"File","Group","Logon","Schedule","User","Registry","Active","Application"},AC481)))))&gt;0,"1","0")</f>
        <v>1</v>
      </c>
      <c r="AI481" s="25">
        <f>IF(AH481="1",'TOP 10 TECHNIQUES'!C$17,0)</f>
        <v>0.13200000000000001</v>
      </c>
      <c r="AJ481" s="25" t="str" cm="1">
        <f t="array" ref="AJ481">IF(SUMPRODUCT(--(NOT(ISERR(SEARCH({"Cloud","Cluster","Container","Image","Instance","Pod","Snapshot","Volume"},AC481)))))&gt;0,"1","0")</f>
        <v>0</v>
      </c>
      <c r="AK481" s="25">
        <f>IF(AJ481="1",'TOP 10 TECHNIQUES'!C$18,0)</f>
        <v>0</v>
      </c>
      <c r="AL481" s="25" t="str" cm="1">
        <f t="array" ref="AL481">IF(SUMPRODUCT(--(NOT(ISERR(SEARCH({"Drive","Firmware","Host","Kernel"},AC481)))))&gt;0,"1","0")</f>
        <v>0</v>
      </c>
      <c r="AM481" s="25">
        <f>IF(AL481="1",'TOP 10 TECHNIQUES'!C$19,0)</f>
        <v>0</v>
      </c>
      <c r="AN481" s="60">
        <v>0</v>
      </c>
      <c r="AO481" s="51">
        <v>0</v>
      </c>
      <c r="AP481" s="25">
        <f>parameters!$J$21*Table1[[#This Row],[TAT Utility]]+parameters!$J$22*Table1[[#This Row],[Count Utility]]</f>
        <v>1.1320000000000002E-2</v>
      </c>
      <c r="AQ481" s="25">
        <f>(Table1[[#This Row],[Total Top Att&amp;ck Score ]]-parameters!$D$19)/(parameters!$D$20-parameters!$D$19)</f>
        <v>3.7733333333333341E-2</v>
      </c>
      <c r="AR481" s="25">
        <f>IF(Table1[[#This Row],[TAT Utility (unclipped)]]&gt;1,1, IF(Table1[[#This Row],[TAT Utility (unclipped)]]&lt;0,0, Table1[[#This Row],[TAT Utility (unclipped)]]) )</f>
        <v>3.7733333333333341E-2</v>
      </c>
      <c r="AS481" s="25">
        <f>(Table1[[#This Row],[Ransomware (Total '# of ATT&amp;CK Observations)]]-parameters!$D$21)/(parameters!$D$22-parameters!$D$21)</f>
        <v>0</v>
      </c>
      <c r="AT481" s="25">
        <f>IF(Table1[[#This Row],[Count Utility (unclipped)]]&gt;1,1, IF(Table1[[#This Row],[Count Utility (unclipped)]]&lt;0,0, Table1[[#This Row],[Count Utility (unclipped)]]) )</f>
        <v>0</v>
      </c>
      <c r="AU4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2" spans="1:47" ht="48" x14ac:dyDescent="0.2">
      <c r="A482" s="25">
        <f>parameters!$J$21*Table1[[#This Row],[TAT Utility]]+parameters!$J$22*Table1[[#This Row],[Count Utility]]</f>
        <v>1.3300000000000001E-2</v>
      </c>
      <c r="B482" s="25">
        <f t="shared" si="7"/>
        <v>0.13300000000000001</v>
      </c>
      <c r="C482" s="25" t="s">
        <v>1745</v>
      </c>
      <c r="D482" s="25" t="s">
        <v>152</v>
      </c>
      <c r="E482" s="25" t="s">
        <v>1746</v>
      </c>
      <c r="F482" s="51">
        <v>1</v>
      </c>
      <c r="G482" s="51">
        <v>1</v>
      </c>
      <c r="H482" s="25">
        <f>parameters!$J$10*Table1[[#This Row],[Before Utility]]+parameters!$J$11*Table1[[#This Row],[After Utility]]</f>
        <v>0.1</v>
      </c>
      <c r="I482">
        <f>(Table1[[#This Row],[Num. TID Before]]-parameters!$D$8)/(parameters!$D$9-parameters!$D$8)</f>
        <v>0.1</v>
      </c>
      <c r="J482">
        <f>IF(Table1[[#This Row],[Before Utility (unclipped)]]&gt;1,1, IF(Table1[[#This Row],[Before Utility (unclipped)]]&lt;0,0, Table1[[#This Row],[Before Utility (unclipped)]]))</f>
        <v>0.1</v>
      </c>
      <c r="K482">
        <f>(Table1[[#This Row],[Num. TID After]]-parameters!$D$10)/(parameters!$D$11-parameters!$D$10)</f>
        <v>0.1</v>
      </c>
      <c r="L482">
        <f>IF(Table1[[#This Row],[After Utility (unclipped)]]&gt;1,1, IF(Table1[[#This Row],[After Utility (unclipped)]]&lt;0,0, Table1[[#This Row],[After Utility (unclipped)]]))</f>
        <v>0.1</v>
      </c>
      <c r="M482" s="25">
        <v>0</v>
      </c>
      <c r="N482" s="51">
        <v>0</v>
      </c>
      <c r="O482" s="51">
        <v>0</v>
      </c>
      <c r="P482" s="51">
        <v>0</v>
      </c>
      <c r="Q482" s="51">
        <v>0</v>
      </c>
      <c r="R482" s="51"/>
      <c r="S482" s="51">
        <v>0</v>
      </c>
      <c r="T482" s="52" t="s">
        <v>1747</v>
      </c>
      <c r="U482" s="51">
        <v>0</v>
      </c>
      <c r="V482" s="25">
        <f>parameters!$J$4*Table1[[#This Row],[Mitigations Utility]] + parameters!$J$5*Table1[[#This Row],[Detections Utility]]</f>
        <v>0</v>
      </c>
      <c r="W482">
        <f>SUM(Table1[[#This Row],[Num. 800-53 (r5)]],Table1[[#This Row],[Num. CIS Controls]])</f>
        <v>0</v>
      </c>
      <c r="X482">
        <f>(Table1[[#This Row],[Total Mitigations]]-parameters!$D$2)/(parameters!$D$3-parameters!$D$2)</f>
        <v>0</v>
      </c>
      <c r="Y482">
        <f>IF(Table1[[#This Row],[Mitigations Utility (unclipped)]]&gt;1,1, IF(Table1[[#This Row],[Mitigations Utility (unclipped)]]&lt;0,0, Table1[[#This Row],[Mitigations Utility (unclipped)]]) )</f>
        <v>0</v>
      </c>
      <c r="Z482">
        <f>SUM(Table1[[#This Row],[Num. CAR]:[Num. Splunk]])</f>
        <v>0</v>
      </c>
      <c r="AA482">
        <f>(Table1[[#This Row],[Total Detections]]-parameters!$D$4)/(parameters!$D$5-parameters!$D$4)</f>
        <v>0</v>
      </c>
      <c r="AB482">
        <f>IF(Table1[[#This Row],[Detections Utility (unclipped)]]&gt;1,1, IF(Table1[[#This Row],[Detections Utility (unclipped)]]&lt;0,0, Table1[[#This Row],[Detections Utility (unclipped)]]) )</f>
        <v>0</v>
      </c>
      <c r="AC482" s="29" t="s">
        <v>1260</v>
      </c>
      <c r="AD482" s="25" t="str" cm="1">
        <f t="array" ref="AD482">IF(SUMPRODUCT(--(NOT(ISERR(SEARCH({"Process","Command","Script","WMI","Module","Pipe","Service"},AC482)))))&gt;0,"1","0")</f>
        <v>1</v>
      </c>
      <c r="AE482" s="25">
        <f>IF(AD482="1",'TOP 10 TECHNIQUES'!C$15,0)</f>
        <v>0.19800000000000001</v>
      </c>
      <c r="AF482" s="25" t="str" cm="1">
        <f t="array" ref="AF482">IF(SUMPRODUCT(--(NOT(ISERR(SEARCH({"Network","Firewall"},AC482)))))&gt;0,"1","0")</f>
        <v>1</v>
      </c>
      <c r="AG482" s="25">
        <f>IF(AF482="1",'TOP 10 TECHNIQUES'!C$16,0)</f>
        <v>0</v>
      </c>
      <c r="AH482" s="25" t="str" cm="1">
        <f t="array" ref="AH482">IF(SUMPRODUCT(--(NOT(ISERR(SEARCH({"File","Group","Logon","Schedule","User","Registry","Active","Application"},AC482)))))&gt;0,"1","0")</f>
        <v>1</v>
      </c>
      <c r="AI482" s="25">
        <f>IF(AH482="1",'TOP 10 TECHNIQUES'!C$17,0)</f>
        <v>0.13200000000000001</v>
      </c>
      <c r="AJ482" s="25" t="str" cm="1">
        <f t="array" ref="AJ482">IF(SUMPRODUCT(--(NOT(ISERR(SEARCH({"Cloud","Cluster","Container","Image","Instance","Pod","Snapshot","Volume"},AC482)))))&gt;0,"1","0")</f>
        <v>0</v>
      </c>
      <c r="AK482" s="25">
        <f>IF(AJ482="1",'TOP 10 TECHNIQUES'!C$18,0)</f>
        <v>0</v>
      </c>
      <c r="AL482" s="25" t="str" cm="1">
        <f t="array" ref="AL482">IF(SUMPRODUCT(--(NOT(ISERR(SEARCH({"Drive","Firmware","Host","Kernel"},AC482)))))&gt;0,"1","0")</f>
        <v>0</v>
      </c>
      <c r="AM482" s="25">
        <f>IF(AL482="1",'TOP 10 TECHNIQUES'!C$19,0)</f>
        <v>0</v>
      </c>
      <c r="AN482" s="51"/>
      <c r="AO482" s="51"/>
      <c r="AP482" s="25">
        <f>parameters!$J$21*Table1[[#This Row],[TAT Utility]]+parameters!$J$22*Table1[[#This Row],[Count Utility]]</f>
        <v>1.3300000000000001E-2</v>
      </c>
      <c r="AQ482" s="25">
        <f>(Table1[[#This Row],[Total Top Att&amp;ck Score ]]-parameters!$D$19)/(parameters!$D$20-parameters!$D$19)</f>
        <v>4.4333333333333336E-2</v>
      </c>
      <c r="AR482" s="25">
        <f>IF(Table1[[#This Row],[TAT Utility (unclipped)]]&gt;1,1, IF(Table1[[#This Row],[TAT Utility (unclipped)]]&lt;0,0, Table1[[#This Row],[TAT Utility (unclipped)]]) )</f>
        <v>4.4333333333333336E-2</v>
      </c>
      <c r="AS482" s="25">
        <f>(Table1[[#This Row],[Ransomware (Total '# of ATT&amp;CK Observations)]]-parameters!$D$21)/(parameters!$D$22-parameters!$D$21)</f>
        <v>0</v>
      </c>
      <c r="AT482" s="25">
        <f>IF(Table1[[#This Row],[Count Utility (unclipped)]]&gt;1,1, IF(Table1[[#This Row],[Count Utility (unclipped)]]&lt;0,0, Table1[[#This Row],[Count Utility (unclipped)]]) )</f>
        <v>0</v>
      </c>
      <c r="AU4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3" spans="1:47" ht="32" x14ac:dyDescent="0.2">
      <c r="A483" s="25">
        <f>parameters!$J$21*Table1[[#This Row],[TAT Utility]]+parameters!$J$22*Table1[[#This Row],[Count Utility]]</f>
        <v>1.3300000000000001E-2</v>
      </c>
      <c r="B483" s="25">
        <f t="shared" si="7"/>
        <v>0.13300000000000001</v>
      </c>
      <c r="C483" s="25" t="s">
        <v>1748</v>
      </c>
      <c r="D483" s="25" t="s">
        <v>1749</v>
      </c>
      <c r="E483" s="25" t="s">
        <v>89</v>
      </c>
      <c r="F483" s="51">
        <v>1</v>
      </c>
      <c r="G483" s="51">
        <v>1</v>
      </c>
      <c r="H483" s="25">
        <f>parameters!$J$10*Table1[[#This Row],[Before Utility]]+parameters!$J$11*Table1[[#This Row],[After Utility]]</f>
        <v>0.1</v>
      </c>
      <c r="I483">
        <f>(Table1[[#This Row],[Num. TID Before]]-parameters!$D$8)/(parameters!$D$9-parameters!$D$8)</f>
        <v>0.1</v>
      </c>
      <c r="J483">
        <f>IF(Table1[[#This Row],[Before Utility (unclipped)]]&gt;1,1, IF(Table1[[#This Row],[Before Utility (unclipped)]]&lt;0,0, Table1[[#This Row],[Before Utility (unclipped)]]))</f>
        <v>0.1</v>
      </c>
      <c r="K483">
        <f>(Table1[[#This Row],[Num. TID After]]-parameters!$D$10)/(parameters!$D$11-parameters!$D$10)</f>
        <v>0.1</v>
      </c>
      <c r="L483">
        <f>IF(Table1[[#This Row],[After Utility (unclipped)]]&gt;1,1, IF(Table1[[#This Row],[After Utility (unclipped)]]&lt;0,0, Table1[[#This Row],[After Utility (unclipped)]]))</f>
        <v>0.1</v>
      </c>
      <c r="M483" s="25">
        <v>0</v>
      </c>
      <c r="N483" s="51">
        <v>0</v>
      </c>
      <c r="O483" s="51">
        <v>0</v>
      </c>
      <c r="P483" s="51">
        <v>0</v>
      </c>
      <c r="Q483" s="51">
        <v>0</v>
      </c>
      <c r="R483" s="51"/>
      <c r="S483" s="51">
        <v>0</v>
      </c>
      <c r="T483" s="51"/>
      <c r="U483" s="51">
        <v>0</v>
      </c>
      <c r="V483" s="25">
        <f>parameters!$J$4*Table1[[#This Row],[Mitigations Utility]] + parameters!$J$5*Table1[[#This Row],[Detections Utility]]</f>
        <v>0</v>
      </c>
      <c r="W483">
        <f>SUM(Table1[[#This Row],[Num. 800-53 (r5)]],Table1[[#This Row],[Num. CIS Controls]])</f>
        <v>0</v>
      </c>
      <c r="X483">
        <f>(Table1[[#This Row],[Total Mitigations]]-parameters!$D$2)/(parameters!$D$3-parameters!$D$2)</f>
        <v>0</v>
      </c>
      <c r="Y483">
        <f>IF(Table1[[#This Row],[Mitigations Utility (unclipped)]]&gt;1,1, IF(Table1[[#This Row],[Mitigations Utility (unclipped)]]&lt;0,0, Table1[[#This Row],[Mitigations Utility (unclipped)]]) )</f>
        <v>0</v>
      </c>
      <c r="Z483">
        <f>SUM(Table1[[#This Row],[Num. CAR]:[Num. Splunk]])</f>
        <v>0</v>
      </c>
      <c r="AA483">
        <f>(Table1[[#This Row],[Total Detections]]-parameters!$D$4)/(parameters!$D$5-parameters!$D$4)</f>
        <v>0</v>
      </c>
      <c r="AB483">
        <f>IF(Table1[[#This Row],[Detections Utility (unclipped)]]&gt;1,1, IF(Table1[[#This Row],[Detections Utility (unclipped)]]&lt;0,0, Table1[[#This Row],[Detections Utility (unclipped)]]) )</f>
        <v>0</v>
      </c>
      <c r="AC483" s="29" t="s">
        <v>505</v>
      </c>
      <c r="AD483" s="25" t="str" cm="1">
        <f t="array" ref="AD483">IF(SUMPRODUCT(--(NOT(ISERR(SEARCH({"Process","Command","Script","WMI","Module","Pipe","Service"},AC483)))))&gt;0,"1","0")</f>
        <v>1</v>
      </c>
      <c r="AE483" s="25">
        <f>IF(AD483="1",'TOP 10 TECHNIQUES'!C$15,0)</f>
        <v>0.19800000000000001</v>
      </c>
      <c r="AF483" s="25" t="str" cm="1">
        <f t="array" ref="AF483">IF(SUMPRODUCT(--(NOT(ISERR(SEARCH({"Network","Firewall"},AC483)))))&gt;0,"1","0")</f>
        <v>0</v>
      </c>
      <c r="AG483" s="25">
        <f>IF(AF483="1",'TOP 10 TECHNIQUES'!C$16,0)</f>
        <v>0</v>
      </c>
      <c r="AH483" s="25" t="str" cm="1">
        <f t="array" ref="AH483">IF(SUMPRODUCT(--(NOT(ISERR(SEARCH({"File","Group","Logon","Schedule","User","Registry","Active","Application"},AC483)))))&gt;0,"1","0")</f>
        <v>1</v>
      </c>
      <c r="AI483" s="25">
        <f>IF(AH483="1",'TOP 10 TECHNIQUES'!C$17,0)</f>
        <v>0.13200000000000001</v>
      </c>
      <c r="AJ483" s="25" t="str" cm="1">
        <f t="array" ref="AJ483">IF(SUMPRODUCT(--(NOT(ISERR(SEARCH({"Cloud","Cluster","Container","Image","Instance","Pod","Snapshot","Volume"},AC483)))))&gt;0,"1","0")</f>
        <v>0</v>
      </c>
      <c r="AK483" s="25">
        <f>IF(AJ483="1",'TOP 10 TECHNIQUES'!C$18,0)</f>
        <v>0</v>
      </c>
      <c r="AL483" s="25" t="str" cm="1">
        <f t="array" ref="AL483">IF(SUMPRODUCT(--(NOT(ISERR(SEARCH({"Drive","Firmware","Host","Kernel"},AC483)))))&gt;0,"1","0")</f>
        <v>0</v>
      </c>
      <c r="AM483" s="25">
        <f>IF(AL483="1",'TOP 10 TECHNIQUES'!C$19,0)</f>
        <v>0</v>
      </c>
      <c r="AN483" s="63"/>
      <c r="AO483" s="51"/>
      <c r="AP483" s="25">
        <f>parameters!$J$21*Table1[[#This Row],[TAT Utility]]+parameters!$J$22*Table1[[#This Row],[Count Utility]]</f>
        <v>1.3300000000000001E-2</v>
      </c>
      <c r="AQ483" s="25">
        <f>(Table1[[#This Row],[Total Top Att&amp;ck Score ]]-parameters!$D$19)/(parameters!$D$20-parameters!$D$19)</f>
        <v>4.4333333333333336E-2</v>
      </c>
      <c r="AR483" s="25">
        <f>IF(Table1[[#This Row],[TAT Utility (unclipped)]]&gt;1,1, IF(Table1[[#This Row],[TAT Utility (unclipped)]]&lt;0,0, Table1[[#This Row],[TAT Utility (unclipped)]]) )</f>
        <v>4.4333333333333336E-2</v>
      </c>
      <c r="AS483" s="25">
        <f>(Table1[[#This Row],[Ransomware (Total '# of ATT&amp;CK Observations)]]-parameters!$D$21)/(parameters!$D$22-parameters!$D$21)</f>
        <v>0</v>
      </c>
      <c r="AT483" s="25">
        <f>IF(Table1[[#This Row],[Count Utility (unclipped)]]&gt;1,1, IF(Table1[[#This Row],[Count Utility (unclipped)]]&lt;0,0, Table1[[#This Row],[Count Utility (unclipped)]]) )</f>
        <v>0</v>
      </c>
      <c r="AU4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4" spans="1:47" x14ac:dyDescent="0.2">
      <c r="A484" s="25">
        <f>parameters!$J$21*Table1[[#This Row],[TAT Utility]]+parameters!$J$22*Table1[[#This Row],[Count Utility]]</f>
        <v>1.1320000000000002E-2</v>
      </c>
      <c r="B484" s="25">
        <f t="shared" si="7"/>
        <v>0.11320000000000002</v>
      </c>
      <c r="C484" s="25" t="s">
        <v>1750</v>
      </c>
      <c r="D484" s="25" t="s">
        <v>1751</v>
      </c>
      <c r="E484" s="25" t="s">
        <v>89</v>
      </c>
      <c r="F484" s="51">
        <v>1</v>
      </c>
      <c r="G484" s="51">
        <v>1</v>
      </c>
      <c r="H484" s="25">
        <f>parameters!$J$10*Table1[[#This Row],[Before Utility]]+parameters!$J$11*Table1[[#This Row],[After Utility]]</f>
        <v>0.1</v>
      </c>
      <c r="I484">
        <f>(Table1[[#This Row],[Num. TID Before]]-parameters!$D$8)/(parameters!$D$9-parameters!$D$8)</f>
        <v>0.1</v>
      </c>
      <c r="J484">
        <f>IF(Table1[[#This Row],[Before Utility (unclipped)]]&gt;1,1, IF(Table1[[#This Row],[Before Utility (unclipped)]]&lt;0,0, Table1[[#This Row],[Before Utility (unclipped)]]))</f>
        <v>0.1</v>
      </c>
      <c r="K484">
        <f>(Table1[[#This Row],[Num. TID After]]-parameters!$D$10)/(parameters!$D$11-parameters!$D$10)</f>
        <v>0.1</v>
      </c>
      <c r="L484">
        <f>IF(Table1[[#This Row],[After Utility (unclipped)]]&gt;1,1, IF(Table1[[#This Row],[After Utility (unclipped)]]&lt;0,0, Table1[[#This Row],[After Utility (unclipped)]]))</f>
        <v>0.1</v>
      </c>
      <c r="M484" s="25">
        <v>0</v>
      </c>
      <c r="N484" s="51">
        <v>0</v>
      </c>
      <c r="O484" s="51">
        <v>0</v>
      </c>
      <c r="P484" s="51">
        <v>0</v>
      </c>
      <c r="Q484" s="51">
        <v>0</v>
      </c>
      <c r="R484" s="51"/>
      <c r="S484" s="51">
        <v>0</v>
      </c>
      <c r="T484" s="51"/>
      <c r="U484" s="51">
        <v>0</v>
      </c>
      <c r="V484" s="25">
        <f>parameters!$J$4*Table1[[#This Row],[Mitigations Utility]] + parameters!$J$5*Table1[[#This Row],[Detections Utility]]</f>
        <v>0</v>
      </c>
      <c r="W484">
        <f>SUM(Table1[[#This Row],[Num. 800-53 (r5)]],Table1[[#This Row],[Num. CIS Controls]])</f>
        <v>0</v>
      </c>
      <c r="X484">
        <f>(Table1[[#This Row],[Total Mitigations]]-parameters!$D$2)/(parameters!$D$3-parameters!$D$2)</f>
        <v>0</v>
      </c>
      <c r="Y484">
        <f>IF(Table1[[#This Row],[Mitigations Utility (unclipped)]]&gt;1,1, IF(Table1[[#This Row],[Mitigations Utility (unclipped)]]&lt;0,0, Table1[[#This Row],[Mitigations Utility (unclipped)]]) )</f>
        <v>0</v>
      </c>
      <c r="Z484">
        <f>SUM(Table1[[#This Row],[Num. CAR]:[Num. Splunk]])</f>
        <v>0</v>
      </c>
      <c r="AA484">
        <f>(Table1[[#This Row],[Total Detections]]-parameters!$D$4)/(parameters!$D$5-parameters!$D$4)</f>
        <v>0</v>
      </c>
      <c r="AB484">
        <f>IF(Table1[[#This Row],[Detections Utility (unclipped)]]&gt;1,1, IF(Table1[[#This Row],[Detections Utility (unclipped)]]&lt;0,0, Table1[[#This Row],[Detections Utility (unclipped)]]) )</f>
        <v>0</v>
      </c>
      <c r="AC484" s="29" t="s">
        <v>122</v>
      </c>
      <c r="AD484" s="25" t="str" cm="1">
        <f t="array" ref="AD484">IF(SUMPRODUCT(--(NOT(ISERR(SEARCH({"Process","Command","Script","WMI","Module","Pipe","Service"},AC484)))))&gt;0,"1","0")</f>
        <v>0</v>
      </c>
      <c r="AE484" s="25">
        <f>IF(AD484="1",'TOP 10 TECHNIQUES'!C$15,0)</f>
        <v>0</v>
      </c>
      <c r="AF484" s="25" t="str" cm="1">
        <f t="array" ref="AF484">IF(SUMPRODUCT(--(NOT(ISERR(SEARCH({"Network","Firewall"},AC484)))))&gt;0,"1","0")</f>
        <v>0</v>
      </c>
      <c r="AG484" s="25">
        <f>IF(AF484="1",'TOP 10 TECHNIQUES'!C$16,0)</f>
        <v>0</v>
      </c>
      <c r="AH484" s="25" t="str" cm="1">
        <f t="array" ref="AH484">IF(SUMPRODUCT(--(NOT(ISERR(SEARCH({"File","Group","Logon","Schedule","User","Registry","Active","Application"},AC484)))))&gt;0,"1","0")</f>
        <v>1</v>
      </c>
      <c r="AI484" s="25">
        <f>IF(AH484="1",'TOP 10 TECHNIQUES'!C$17,0)</f>
        <v>0.13200000000000001</v>
      </c>
      <c r="AJ484" s="25" t="str" cm="1">
        <f t="array" ref="AJ484">IF(SUMPRODUCT(--(NOT(ISERR(SEARCH({"Cloud","Cluster","Container","Image","Instance","Pod","Snapshot","Volume"},AC484)))))&gt;0,"1","0")</f>
        <v>0</v>
      </c>
      <c r="AK484" s="25">
        <f>IF(AJ484="1",'TOP 10 TECHNIQUES'!C$18,0)</f>
        <v>0</v>
      </c>
      <c r="AL484" s="25" t="str" cm="1">
        <f t="array" ref="AL484">IF(SUMPRODUCT(--(NOT(ISERR(SEARCH({"Drive","Firmware","Host","Kernel"},AC484)))))&gt;0,"1","0")</f>
        <v>0</v>
      </c>
      <c r="AM484" s="25">
        <f>IF(AL484="1",'TOP 10 TECHNIQUES'!C$19,0)</f>
        <v>0</v>
      </c>
      <c r="AN484" s="63"/>
      <c r="AO484" s="51"/>
      <c r="AP484" s="25">
        <f>parameters!$J$21*Table1[[#This Row],[TAT Utility]]+parameters!$J$22*Table1[[#This Row],[Count Utility]]</f>
        <v>1.1320000000000002E-2</v>
      </c>
      <c r="AQ484" s="25">
        <f>(Table1[[#This Row],[Total Top Att&amp;ck Score ]]-parameters!$D$19)/(parameters!$D$20-parameters!$D$19)</f>
        <v>3.7733333333333341E-2</v>
      </c>
      <c r="AR484" s="25">
        <f>IF(Table1[[#This Row],[TAT Utility (unclipped)]]&gt;1,1, IF(Table1[[#This Row],[TAT Utility (unclipped)]]&lt;0,0, Table1[[#This Row],[TAT Utility (unclipped)]]) )</f>
        <v>3.7733333333333341E-2</v>
      </c>
      <c r="AS484" s="25">
        <f>(Table1[[#This Row],[Ransomware (Total '# of ATT&amp;CK Observations)]]-parameters!$D$21)/(parameters!$D$22-parameters!$D$21)</f>
        <v>0</v>
      </c>
      <c r="AT484" s="25">
        <f>IF(Table1[[#This Row],[Count Utility (unclipped)]]&gt;1,1, IF(Table1[[#This Row],[Count Utility (unclipped)]]&lt;0,0, Table1[[#This Row],[Count Utility (unclipped)]]) )</f>
        <v>0</v>
      </c>
      <c r="AU4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5" spans="1:47" ht="64" x14ac:dyDescent="0.2">
      <c r="A485" s="25">
        <f>parameters!$J$21*Table1[[#This Row],[TAT Utility]]+parameters!$J$22*Table1[[#This Row],[Count Utility]]</f>
        <v>1.3300000000000001E-2</v>
      </c>
      <c r="B485" s="25">
        <f t="shared" si="7"/>
        <v>0.13300000000000001</v>
      </c>
      <c r="C485" s="25" t="s">
        <v>1752</v>
      </c>
      <c r="D485" s="25" t="s">
        <v>119</v>
      </c>
      <c r="E485" s="25" t="s">
        <v>1753</v>
      </c>
      <c r="F485" s="51">
        <v>1</v>
      </c>
      <c r="G485" s="51">
        <v>1</v>
      </c>
      <c r="H485" s="25">
        <f>parameters!$J$10*Table1[[#This Row],[Before Utility]]+parameters!$J$11*Table1[[#This Row],[After Utility]]</f>
        <v>0.1</v>
      </c>
      <c r="I485">
        <f>(Table1[[#This Row],[Num. TID Before]]-parameters!$D$8)/(parameters!$D$9-parameters!$D$8)</f>
        <v>0.1</v>
      </c>
      <c r="J485">
        <f>IF(Table1[[#This Row],[Before Utility (unclipped)]]&gt;1,1, IF(Table1[[#This Row],[Before Utility (unclipped)]]&lt;0,0, Table1[[#This Row],[Before Utility (unclipped)]]))</f>
        <v>0.1</v>
      </c>
      <c r="K485">
        <f>(Table1[[#This Row],[Num. TID After]]-parameters!$D$10)/(parameters!$D$11-parameters!$D$10)</f>
        <v>0.1</v>
      </c>
      <c r="L485">
        <f>IF(Table1[[#This Row],[After Utility (unclipped)]]&gt;1,1, IF(Table1[[#This Row],[After Utility (unclipped)]]&lt;0,0, Table1[[#This Row],[After Utility (unclipped)]]))</f>
        <v>0.1</v>
      </c>
      <c r="M485" s="25">
        <v>0</v>
      </c>
      <c r="N485" s="51">
        <v>0</v>
      </c>
      <c r="O485" s="51">
        <v>0</v>
      </c>
      <c r="P485" s="51">
        <v>0</v>
      </c>
      <c r="Q485" s="51">
        <v>0</v>
      </c>
      <c r="R485" s="51"/>
      <c r="S485" s="51">
        <v>0</v>
      </c>
      <c r="T485" s="51"/>
      <c r="U485" s="51">
        <v>0</v>
      </c>
      <c r="V485" s="25">
        <f>parameters!$J$4*Table1[[#This Row],[Mitigations Utility]] + parameters!$J$5*Table1[[#This Row],[Detections Utility]]</f>
        <v>0</v>
      </c>
      <c r="W485">
        <f>SUM(Table1[[#This Row],[Num. 800-53 (r5)]],Table1[[#This Row],[Num. CIS Controls]])</f>
        <v>0</v>
      </c>
      <c r="X485">
        <f>(Table1[[#This Row],[Total Mitigations]]-parameters!$D$2)/(parameters!$D$3-parameters!$D$2)</f>
        <v>0</v>
      </c>
      <c r="Y485">
        <f>IF(Table1[[#This Row],[Mitigations Utility (unclipped)]]&gt;1,1, IF(Table1[[#This Row],[Mitigations Utility (unclipped)]]&lt;0,0, Table1[[#This Row],[Mitigations Utility (unclipped)]]) )</f>
        <v>0</v>
      </c>
      <c r="Z485">
        <f>SUM(Table1[[#This Row],[Num. CAR]:[Num. Splunk]])</f>
        <v>0</v>
      </c>
      <c r="AA485">
        <f>(Table1[[#This Row],[Total Detections]]-parameters!$D$4)/(parameters!$D$5-parameters!$D$4)</f>
        <v>0</v>
      </c>
      <c r="AB485">
        <f>IF(Table1[[#This Row],[Detections Utility (unclipped)]]&gt;1,1, IF(Table1[[#This Row],[Detections Utility (unclipped)]]&lt;0,0, Table1[[#This Row],[Detections Utility (unclipped)]]) )</f>
        <v>0</v>
      </c>
      <c r="AC485" s="29" t="s">
        <v>1754</v>
      </c>
      <c r="AD485" s="25" t="str" cm="1">
        <f t="array" ref="AD485">IF(SUMPRODUCT(--(NOT(ISERR(SEARCH({"Process","Command","Script","WMI","Module","Pipe","Service"},AC485)))))&gt;0,"1","0")</f>
        <v>1</v>
      </c>
      <c r="AE485" s="25">
        <f>IF(AD485="1",'TOP 10 TECHNIQUES'!C$15,0)</f>
        <v>0.19800000000000001</v>
      </c>
      <c r="AF485" s="25" t="str" cm="1">
        <f t="array" ref="AF485">IF(SUMPRODUCT(--(NOT(ISERR(SEARCH({"Network","Firewall"},AC485)))))&gt;0,"1","0")</f>
        <v>0</v>
      </c>
      <c r="AG485" s="25">
        <f>IF(AF485="1",'TOP 10 TECHNIQUES'!C$16,0)</f>
        <v>0</v>
      </c>
      <c r="AH485" s="25" t="str" cm="1">
        <f t="array" ref="AH485">IF(SUMPRODUCT(--(NOT(ISERR(SEARCH({"File","Group","Logon","Schedule","User","Registry","Active","Application"},AC485)))))&gt;0,"1","0")</f>
        <v>1</v>
      </c>
      <c r="AI485" s="25">
        <f>IF(AH485="1",'TOP 10 TECHNIQUES'!C$17,0)</f>
        <v>0.13200000000000001</v>
      </c>
      <c r="AJ485" s="25" t="str" cm="1">
        <f t="array" ref="AJ485">IF(SUMPRODUCT(--(NOT(ISERR(SEARCH({"Cloud","Cluster","Container","Image","Instance","Pod","Snapshot","Volume"},AC485)))))&gt;0,"1","0")</f>
        <v>0</v>
      </c>
      <c r="AK485" s="25">
        <f>IF(AJ485="1",'TOP 10 TECHNIQUES'!C$18,0)</f>
        <v>0</v>
      </c>
      <c r="AL485" s="25" t="str" cm="1">
        <f t="array" ref="AL485">IF(SUMPRODUCT(--(NOT(ISERR(SEARCH({"Drive","Firmware","Host","Kernel"},AC485)))))&gt;0,"1","0")</f>
        <v>0</v>
      </c>
      <c r="AM485" s="25">
        <f>IF(AL485="1",'TOP 10 TECHNIQUES'!C$19,0)</f>
        <v>0</v>
      </c>
      <c r="AN485" s="59">
        <v>0</v>
      </c>
      <c r="AO485" s="51">
        <v>0</v>
      </c>
      <c r="AP485" s="25">
        <f>parameters!$J$21*Table1[[#This Row],[TAT Utility]]+parameters!$J$22*Table1[[#This Row],[Count Utility]]</f>
        <v>1.3300000000000001E-2</v>
      </c>
      <c r="AQ485" s="25">
        <f>(Table1[[#This Row],[Total Top Att&amp;ck Score ]]-parameters!$D$19)/(parameters!$D$20-parameters!$D$19)</f>
        <v>4.4333333333333336E-2</v>
      </c>
      <c r="AR485" s="25">
        <f>IF(Table1[[#This Row],[TAT Utility (unclipped)]]&gt;1,1, IF(Table1[[#This Row],[TAT Utility (unclipped)]]&lt;0,0, Table1[[#This Row],[TAT Utility (unclipped)]]) )</f>
        <v>4.4333333333333336E-2</v>
      </c>
      <c r="AS485" s="25">
        <f>(Table1[[#This Row],[Ransomware (Total '# of ATT&amp;CK Observations)]]-parameters!$D$21)/(parameters!$D$22-parameters!$D$21)</f>
        <v>0</v>
      </c>
      <c r="AT485" s="25">
        <f>IF(Table1[[#This Row],[Count Utility (unclipped)]]&gt;1,1, IF(Table1[[#This Row],[Count Utility (unclipped)]]&lt;0,0, Table1[[#This Row],[Count Utility (unclipped)]]) )</f>
        <v>0</v>
      </c>
      <c r="AU4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6" spans="1:47" ht="32" x14ac:dyDescent="0.2">
      <c r="A486" s="25">
        <f>parameters!$J$21*Table1[[#This Row],[TAT Utility]]+parameters!$J$22*Table1[[#This Row],[Count Utility]]</f>
        <v>1.3300000000000001E-2</v>
      </c>
      <c r="B486" s="25">
        <f t="shared" si="7"/>
        <v>0.13300000000000001</v>
      </c>
      <c r="C486" s="25" t="s">
        <v>1755</v>
      </c>
      <c r="D486" s="25" t="s">
        <v>1756</v>
      </c>
      <c r="E486" s="25" t="s">
        <v>89</v>
      </c>
      <c r="F486" s="51">
        <v>1</v>
      </c>
      <c r="G486" s="51">
        <v>1</v>
      </c>
      <c r="H486" s="25">
        <f>parameters!$J$10*Table1[[#This Row],[Before Utility]]+parameters!$J$11*Table1[[#This Row],[After Utility]]</f>
        <v>0.1</v>
      </c>
      <c r="I486">
        <f>(Table1[[#This Row],[Num. TID Before]]-parameters!$D$8)/(parameters!$D$9-parameters!$D$8)</f>
        <v>0.1</v>
      </c>
      <c r="J486">
        <f>IF(Table1[[#This Row],[Before Utility (unclipped)]]&gt;1,1, IF(Table1[[#This Row],[Before Utility (unclipped)]]&lt;0,0, Table1[[#This Row],[Before Utility (unclipped)]]))</f>
        <v>0.1</v>
      </c>
      <c r="K486">
        <f>(Table1[[#This Row],[Num. TID After]]-parameters!$D$10)/(parameters!$D$11-parameters!$D$10)</f>
        <v>0.1</v>
      </c>
      <c r="L486">
        <f>IF(Table1[[#This Row],[After Utility (unclipped)]]&gt;1,1, IF(Table1[[#This Row],[After Utility (unclipped)]]&lt;0,0, Table1[[#This Row],[After Utility (unclipped)]]))</f>
        <v>0.1</v>
      </c>
      <c r="M486" s="25">
        <v>0</v>
      </c>
      <c r="N486" s="51">
        <v>0</v>
      </c>
      <c r="O486" s="51">
        <v>0</v>
      </c>
      <c r="P486" s="51">
        <v>0</v>
      </c>
      <c r="Q486" s="51">
        <v>0</v>
      </c>
      <c r="R486" s="51"/>
      <c r="S486" s="51">
        <v>0</v>
      </c>
      <c r="T486" s="51"/>
      <c r="U486" s="51">
        <v>0</v>
      </c>
      <c r="V486" s="25">
        <f>parameters!$J$4*Table1[[#This Row],[Mitigations Utility]] + parameters!$J$5*Table1[[#This Row],[Detections Utility]]</f>
        <v>0</v>
      </c>
      <c r="W486">
        <f>SUM(Table1[[#This Row],[Num. 800-53 (r5)]],Table1[[#This Row],[Num. CIS Controls]])</f>
        <v>0</v>
      </c>
      <c r="X486">
        <f>(Table1[[#This Row],[Total Mitigations]]-parameters!$D$2)/(parameters!$D$3-parameters!$D$2)</f>
        <v>0</v>
      </c>
      <c r="Y486">
        <f>IF(Table1[[#This Row],[Mitigations Utility (unclipped)]]&gt;1,1, IF(Table1[[#This Row],[Mitigations Utility (unclipped)]]&lt;0,0, Table1[[#This Row],[Mitigations Utility (unclipped)]]) )</f>
        <v>0</v>
      </c>
      <c r="Z486">
        <f>SUM(Table1[[#This Row],[Num. CAR]:[Num. Splunk]])</f>
        <v>0</v>
      </c>
      <c r="AA486">
        <f>(Table1[[#This Row],[Total Detections]]-parameters!$D$4)/(parameters!$D$5-parameters!$D$4)</f>
        <v>0</v>
      </c>
      <c r="AB486">
        <f>IF(Table1[[#This Row],[Detections Utility (unclipped)]]&gt;1,1, IF(Table1[[#This Row],[Detections Utility (unclipped)]]&lt;0,0, Table1[[#This Row],[Detections Utility (unclipped)]]) )</f>
        <v>0</v>
      </c>
      <c r="AC486" s="29" t="s">
        <v>1757</v>
      </c>
      <c r="AD486" s="25" t="str" cm="1">
        <f t="array" ref="AD486">IF(SUMPRODUCT(--(NOT(ISERR(SEARCH({"Process","Command","Script","WMI","Module","Pipe","Service"},AC486)))))&gt;0,"1","0")</f>
        <v>1</v>
      </c>
      <c r="AE486" s="25">
        <f>IF(AD486="1",'TOP 10 TECHNIQUES'!C$15,0)</f>
        <v>0.19800000000000001</v>
      </c>
      <c r="AF486" s="25" t="str" cm="1">
        <f t="array" ref="AF486">IF(SUMPRODUCT(--(NOT(ISERR(SEARCH({"Network","Firewall"},AC486)))))&gt;0,"1","0")</f>
        <v>0</v>
      </c>
      <c r="AG486" s="25">
        <f>IF(AF486="1",'TOP 10 TECHNIQUES'!C$16,0)</f>
        <v>0</v>
      </c>
      <c r="AH486" s="25" t="str" cm="1">
        <f t="array" ref="AH486">IF(SUMPRODUCT(--(NOT(ISERR(SEARCH({"File","Group","Logon","Schedule","User","Registry","Active","Application"},AC486)))))&gt;0,"1","0")</f>
        <v>1</v>
      </c>
      <c r="AI486" s="25">
        <f>IF(AH486="1",'TOP 10 TECHNIQUES'!C$17,0)</f>
        <v>0.13200000000000001</v>
      </c>
      <c r="AJ486" s="25" t="str" cm="1">
        <f t="array" ref="AJ486">IF(SUMPRODUCT(--(NOT(ISERR(SEARCH({"Cloud","Cluster","Container","Image","Instance","Pod","Snapshot","Volume"},AC486)))))&gt;0,"1","0")</f>
        <v>0</v>
      </c>
      <c r="AK486" s="25">
        <f>IF(AJ486="1",'TOP 10 TECHNIQUES'!C$18,0)</f>
        <v>0</v>
      </c>
      <c r="AL486" s="25" t="str" cm="1">
        <f t="array" ref="AL486">IF(SUMPRODUCT(--(NOT(ISERR(SEARCH({"Drive","Firmware","Host","Kernel"},AC486)))))&gt;0,"1","0")</f>
        <v>0</v>
      </c>
      <c r="AM486" s="25">
        <f>IF(AL486="1",'TOP 10 TECHNIQUES'!C$19,0)</f>
        <v>0</v>
      </c>
      <c r="AN486" s="63"/>
      <c r="AO486" s="51"/>
      <c r="AP486" s="25">
        <f>parameters!$J$21*Table1[[#This Row],[TAT Utility]]+parameters!$J$22*Table1[[#This Row],[Count Utility]]</f>
        <v>1.3300000000000001E-2</v>
      </c>
      <c r="AQ486" s="25">
        <f>(Table1[[#This Row],[Total Top Att&amp;ck Score ]]-parameters!$D$19)/(parameters!$D$20-parameters!$D$19)</f>
        <v>4.4333333333333336E-2</v>
      </c>
      <c r="AR486" s="25">
        <f>IF(Table1[[#This Row],[TAT Utility (unclipped)]]&gt;1,1, IF(Table1[[#This Row],[TAT Utility (unclipped)]]&lt;0,0, Table1[[#This Row],[TAT Utility (unclipped)]]) )</f>
        <v>4.4333333333333336E-2</v>
      </c>
      <c r="AS486" s="25">
        <f>(Table1[[#This Row],[Ransomware (Total '# of ATT&amp;CK Observations)]]-parameters!$D$21)/(parameters!$D$22-parameters!$D$21)</f>
        <v>0</v>
      </c>
      <c r="AT486" s="25">
        <f>IF(Table1[[#This Row],[Count Utility (unclipped)]]&gt;1,1, IF(Table1[[#This Row],[Count Utility (unclipped)]]&lt;0,0, Table1[[#This Row],[Count Utility (unclipped)]]) )</f>
        <v>0</v>
      </c>
      <c r="AU4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7" spans="1:47" ht="48" x14ac:dyDescent="0.2">
      <c r="A487" s="25">
        <f>parameters!$J$21*Table1[[#This Row],[TAT Utility]]+parameters!$J$22*Table1[[#This Row],[Count Utility]]</f>
        <v>1.1320000000000002E-2</v>
      </c>
      <c r="B487" s="25">
        <f t="shared" si="7"/>
        <v>0.11320000000000002</v>
      </c>
      <c r="C487" s="25" t="s">
        <v>1758</v>
      </c>
      <c r="D487" s="25" t="s">
        <v>1759</v>
      </c>
      <c r="E487" s="25" t="s">
        <v>89</v>
      </c>
      <c r="F487" s="51">
        <v>1</v>
      </c>
      <c r="G487" s="51">
        <v>1</v>
      </c>
      <c r="H487" s="25">
        <f>parameters!$J$10*Table1[[#This Row],[Before Utility]]+parameters!$J$11*Table1[[#This Row],[After Utility]]</f>
        <v>0.1</v>
      </c>
      <c r="I487">
        <f>(Table1[[#This Row],[Num. TID Before]]-parameters!$D$8)/(parameters!$D$9-parameters!$D$8)</f>
        <v>0.1</v>
      </c>
      <c r="J487">
        <f>IF(Table1[[#This Row],[Before Utility (unclipped)]]&gt;1,1, IF(Table1[[#This Row],[Before Utility (unclipped)]]&lt;0,0, Table1[[#This Row],[Before Utility (unclipped)]]))</f>
        <v>0.1</v>
      </c>
      <c r="K487">
        <f>(Table1[[#This Row],[Num. TID After]]-parameters!$D$10)/(parameters!$D$11-parameters!$D$10)</f>
        <v>0.1</v>
      </c>
      <c r="L487">
        <f>IF(Table1[[#This Row],[After Utility (unclipped)]]&gt;1,1, IF(Table1[[#This Row],[After Utility (unclipped)]]&lt;0,0, Table1[[#This Row],[After Utility (unclipped)]]))</f>
        <v>0.1</v>
      </c>
      <c r="M487" s="25">
        <v>0</v>
      </c>
      <c r="N487" s="51">
        <v>0</v>
      </c>
      <c r="O487" s="51">
        <v>0</v>
      </c>
      <c r="P487" s="51">
        <v>0</v>
      </c>
      <c r="Q487" s="51">
        <v>0</v>
      </c>
      <c r="R487" s="51"/>
      <c r="S487" s="51">
        <v>0</v>
      </c>
      <c r="T487" s="51"/>
      <c r="U487" s="51">
        <v>0</v>
      </c>
      <c r="V487" s="25">
        <f>parameters!$J$4*Table1[[#This Row],[Mitigations Utility]] + parameters!$J$5*Table1[[#This Row],[Detections Utility]]</f>
        <v>0</v>
      </c>
      <c r="W487">
        <f>SUM(Table1[[#This Row],[Num. 800-53 (r5)]],Table1[[#This Row],[Num. CIS Controls]])</f>
        <v>0</v>
      </c>
      <c r="X487">
        <f>(Table1[[#This Row],[Total Mitigations]]-parameters!$D$2)/(parameters!$D$3-parameters!$D$2)</f>
        <v>0</v>
      </c>
      <c r="Y487">
        <f>IF(Table1[[#This Row],[Mitigations Utility (unclipped)]]&gt;1,1, IF(Table1[[#This Row],[Mitigations Utility (unclipped)]]&lt;0,0, Table1[[#This Row],[Mitigations Utility (unclipped)]]) )</f>
        <v>0</v>
      </c>
      <c r="Z487">
        <f>SUM(Table1[[#This Row],[Num. CAR]:[Num. Splunk]])</f>
        <v>0</v>
      </c>
      <c r="AA487">
        <f>(Table1[[#This Row],[Total Detections]]-parameters!$D$4)/(parameters!$D$5-parameters!$D$4)</f>
        <v>0</v>
      </c>
      <c r="AB487">
        <f>IF(Table1[[#This Row],[Detections Utility (unclipped)]]&gt;1,1, IF(Table1[[#This Row],[Detections Utility (unclipped)]]&lt;0,0, Table1[[#This Row],[Detections Utility (unclipped)]]) )</f>
        <v>0</v>
      </c>
      <c r="AC487" s="29" t="s">
        <v>1760</v>
      </c>
      <c r="AD487" s="25" t="str" cm="1">
        <f t="array" ref="AD487">IF(SUMPRODUCT(--(NOT(ISERR(SEARCH({"Process","Command","Script","WMI","Module","Pipe","Service"},AC487)))))&gt;0,"1","0")</f>
        <v>0</v>
      </c>
      <c r="AE487" s="25">
        <f>IF(AD487="1",'TOP 10 TECHNIQUES'!C$15,0)</f>
        <v>0</v>
      </c>
      <c r="AF487" s="25" t="str" cm="1">
        <f t="array" ref="AF487">IF(SUMPRODUCT(--(NOT(ISERR(SEARCH({"Network","Firewall"},AC487)))))&gt;0,"1","0")</f>
        <v>0</v>
      </c>
      <c r="AG487" s="25">
        <f>IF(AF487="1",'TOP 10 TECHNIQUES'!C$16,0)</f>
        <v>0</v>
      </c>
      <c r="AH487" s="25" t="str" cm="1">
        <f t="array" ref="AH487">IF(SUMPRODUCT(--(NOT(ISERR(SEARCH({"File","Group","Logon","Schedule","User","Registry","Active","Application"},AC487)))))&gt;0,"1","0")</f>
        <v>1</v>
      </c>
      <c r="AI487" s="25">
        <f>IF(AH487="1",'TOP 10 TECHNIQUES'!C$17,0)</f>
        <v>0.13200000000000001</v>
      </c>
      <c r="AJ487" s="25" t="str" cm="1">
        <f t="array" ref="AJ487">IF(SUMPRODUCT(--(NOT(ISERR(SEARCH({"Cloud","Cluster","Container","Image","Instance","Pod","Snapshot","Volume"},AC487)))))&gt;0,"1","0")</f>
        <v>0</v>
      </c>
      <c r="AK487" s="25">
        <f>IF(AJ487="1",'TOP 10 TECHNIQUES'!C$18,0)</f>
        <v>0</v>
      </c>
      <c r="AL487" s="25" t="str" cm="1">
        <f t="array" ref="AL487">IF(SUMPRODUCT(--(NOT(ISERR(SEARCH({"Drive","Firmware","Host","Kernel"},AC487)))))&gt;0,"1","0")</f>
        <v>0</v>
      </c>
      <c r="AM487" s="25">
        <f>IF(AL487="1",'TOP 10 TECHNIQUES'!C$19,0)</f>
        <v>0</v>
      </c>
      <c r="AN487" s="51"/>
      <c r="AO487" s="51"/>
      <c r="AP487" s="25">
        <f>parameters!$J$21*Table1[[#This Row],[TAT Utility]]+parameters!$J$22*Table1[[#This Row],[Count Utility]]</f>
        <v>1.1320000000000002E-2</v>
      </c>
      <c r="AQ487" s="25">
        <f>(Table1[[#This Row],[Total Top Att&amp;ck Score ]]-parameters!$D$19)/(parameters!$D$20-parameters!$D$19)</f>
        <v>3.7733333333333341E-2</v>
      </c>
      <c r="AR487" s="25">
        <f>IF(Table1[[#This Row],[TAT Utility (unclipped)]]&gt;1,1, IF(Table1[[#This Row],[TAT Utility (unclipped)]]&lt;0,0, Table1[[#This Row],[TAT Utility (unclipped)]]) )</f>
        <v>3.7733333333333341E-2</v>
      </c>
      <c r="AS487" s="25">
        <f>(Table1[[#This Row],[Ransomware (Total '# of ATT&amp;CK Observations)]]-parameters!$D$21)/(parameters!$D$22-parameters!$D$21)</f>
        <v>0</v>
      </c>
      <c r="AT487" s="25">
        <f>IF(Table1[[#This Row],[Count Utility (unclipped)]]&gt;1,1, IF(Table1[[#This Row],[Count Utility (unclipped)]]&lt;0,0, Table1[[#This Row],[Count Utility (unclipped)]]) )</f>
        <v>0</v>
      </c>
      <c r="AU4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8" spans="1:47" ht="64" x14ac:dyDescent="0.2">
      <c r="A488" s="25">
        <f>parameters!$J$21*Table1[[#This Row],[TAT Utility]]+parameters!$J$22*Table1[[#This Row],[Count Utility]]</f>
        <v>1.3300000000000001E-2</v>
      </c>
      <c r="B488" s="25">
        <f t="shared" si="7"/>
        <v>0.13300000000000001</v>
      </c>
      <c r="C488" s="25" t="s">
        <v>1761</v>
      </c>
      <c r="D488" s="25" t="s">
        <v>94</v>
      </c>
      <c r="E488" s="25" t="s">
        <v>1762</v>
      </c>
      <c r="F488" s="51">
        <v>1</v>
      </c>
      <c r="G488" s="51">
        <v>1</v>
      </c>
      <c r="H488" s="25">
        <f>parameters!$J$10*Table1[[#This Row],[Before Utility]]+parameters!$J$11*Table1[[#This Row],[After Utility]]</f>
        <v>0.1</v>
      </c>
      <c r="I488">
        <f>(Table1[[#This Row],[Num. TID Before]]-parameters!$D$8)/(parameters!$D$9-parameters!$D$8)</f>
        <v>0.1</v>
      </c>
      <c r="J488">
        <f>IF(Table1[[#This Row],[Before Utility (unclipped)]]&gt;1,1, IF(Table1[[#This Row],[Before Utility (unclipped)]]&lt;0,0, Table1[[#This Row],[Before Utility (unclipped)]]))</f>
        <v>0.1</v>
      </c>
      <c r="K488">
        <f>(Table1[[#This Row],[Num. TID After]]-parameters!$D$10)/(parameters!$D$11-parameters!$D$10)</f>
        <v>0.1</v>
      </c>
      <c r="L488">
        <f>IF(Table1[[#This Row],[After Utility (unclipped)]]&gt;1,1, IF(Table1[[#This Row],[After Utility (unclipped)]]&lt;0,0, Table1[[#This Row],[After Utility (unclipped)]]))</f>
        <v>0.1</v>
      </c>
      <c r="M488" s="25">
        <v>0</v>
      </c>
      <c r="N488" s="51">
        <v>0</v>
      </c>
      <c r="O488" s="51">
        <v>0</v>
      </c>
      <c r="P488" s="51">
        <v>0</v>
      </c>
      <c r="Q488" s="51">
        <v>0</v>
      </c>
      <c r="R488" s="51"/>
      <c r="S488" s="51">
        <v>0</v>
      </c>
      <c r="T488" s="52" t="s">
        <v>809</v>
      </c>
      <c r="U488" s="51">
        <v>0</v>
      </c>
      <c r="V488" s="25">
        <f>parameters!$J$4*Table1[[#This Row],[Mitigations Utility]] + parameters!$J$5*Table1[[#This Row],[Detections Utility]]</f>
        <v>0</v>
      </c>
      <c r="W488">
        <f>SUM(Table1[[#This Row],[Num. 800-53 (r5)]],Table1[[#This Row],[Num. CIS Controls]])</f>
        <v>0</v>
      </c>
      <c r="X488">
        <f>(Table1[[#This Row],[Total Mitigations]]-parameters!$D$2)/(parameters!$D$3-parameters!$D$2)</f>
        <v>0</v>
      </c>
      <c r="Y488">
        <f>IF(Table1[[#This Row],[Mitigations Utility (unclipped)]]&gt;1,1, IF(Table1[[#This Row],[Mitigations Utility (unclipped)]]&lt;0,0, Table1[[#This Row],[Mitigations Utility (unclipped)]]) )</f>
        <v>0</v>
      </c>
      <c r="Z488">
        <f>SUM(Table1[[#This Row],[Num. CAR]:[Num. Splunk]])</f>
        <v>0</v>
      </c>
      <c r="AA488">
        <f>(Table1[[#This Row],[Total Detections]]-parameters!$D$4)/(parameters!$D$5-parameters!$D$4)</f>
        <v>0</v>
      </c>
      <c r="AB488">
        <f>IF(Table1[[#This Row],[Detections Utility (unclipped)]]&gt;1,1, IF(Table1[[#This Row],[Detections Utility (unclipped)]]&lt;0,0, Table1[[#This Row],[Detections Utility (unclipped)]]) )</f>
        <v>0</v>
      </c>
      <c r="AC488" s="29" t="s">
        <v>794</v>
      </c>
      <c r="AD488" s="25" t="str" cm="1">
        <f t="array" ref="AD488">IF(SUMPRODUCT(--(NOT(ISERR(SEARCH({"Process","Command","Script","WMI","Module","Pipe","Service"},AC488)))))&gt;0,"1","0")</f>
        <v>1</v>
      </c>
      <c r="AE488" s="25">
        <f>IF(AD488="1",'TOP 10 TECHNIQUES'!C$15,0)</f>
        <v>0.19800000000000001</v>
      </c>
      <c r="AF488" s="25" t="str" cm="1">
        <f t="array" ref="AF488">IF(SUMPRODUCT(--(NOT(ISERR(SEARCH({"Network","Firewall"},AC488)))))&gt;0,"1","0")</f>
        <v>0</v>
      </c>
      <c r="AG488" s="25">
        <f>IF(AF488="1",'TOP 10 TECHNIQUES'!C$16,0)</f>
        <v>0</v>
      </c>
      <c r="AH488" s="25" t="str" cm="1">
        <f t="array" ref="AH488">IF(SUMPRODUCT(--(NOT(ISERR(SEARCH({"File","Group","Logon","Schedule","User","Registry","Active","Application"},AC488)))))&gt;0,"1","0")</f>
        <v>1</v>
      </c>
      <c r="AI488" s="25">
        <f>IF(AH488="1",'TOP 10 TECHNIQUES'!C$17,0)</f>
        <v>0.13200000000000001</v>
      </c>
      <c r="AJ488" s="25" t="str" cm="1">
        <f t="array" ref="AJ488">IF(SUMPRODUCT(--(NOT(ISERR(SEARCH({"Cloud","Cluster","Container","Image","Instance","Pod","Snapshot","Volume"},AC488)))))&gt;0,"1","0")</f>
        <v>0</v>
      </c>
      <c r="AK488" s="25">
        <f>IF(AJ488="1",'TOP 10 TECHNIQUES'!C$18,0)</f>
        <v>0</v>
      </c>
      <c r="AL488" s="25" t="str" cm="1">
        <f t="array" ref="AL488">IF(SUMPRODUCT(--(NOT(ISERR(SEARCH({"Drive","Firmware","Host","Kernel"},AC488)))))&gt;0,"1","0")</f>
        <v>0</v>
      </c>
      <c r="AM488" s="25">
        <f>IF(AL488="1",'TOP 10 TECHNIQUES'!C$19,0)</f>
        <v>0</v>
      </c>
      <c r="AN488" s="51"/>
      <c r="AO488" s="51"/>
      <c r="AP488" s="25">
        <f>parameters!$J$21*Table1[[#This Row],[TAT Utility]]+parameters!$J$22*Table1[[#This Row],[Count Utility]]</f>
        <v>1.3300000000000001E-2</v>
      </c>
      <c r="AQ488" s="25">
        <f>(Table1[[#This Row],[Total Top Att&amp;ck Score ]]-parameters!$D$19)/(parameters!$D$20-parameters!$D$19)</f>
        <v>4.4333333333333336E-2</v>
      </c>
      <c r="AR488" s="25">
        <f>IF(Table1[[#This Row],[TAT Utility (unclipped)]]&gt;1,1, IF(Table1[[#This Row],[TAT Utility (unclipped)]]&lt;0,0, Table1[[#This Row],[TAT Utility (unclipped)]]) )</f>
        <v>4.4333333333333336E-2</v>
      </c>
      <c r="AS488" s="25">
        <f>(Table1[[#This Row],[Ransomware (Total '# of ATT&amp;CK Observations)]]-parameters!$D$21)/(parameters!$D$22-parameters!$D$21)</f>
        <v>0</v>
      </c>
      <c r="AT488" s="25">
        <f>IF(Table1[[#This Row],[Count Utility (unclipped)]]&gt;1,1, IF(Table1[[#This Row],[Count Utility (unclipped)]]&lt;0,0, Table1[[#This Row],[Count Utility (unclipped)]]) )</f>
        <v>0</v>
      </c>
      <c r="AU4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9" spans="1:47" ht="48" x14ac:dyDescent="0.2">
      <c r="A489" s="25">
        <f>parameters!$J$21*Table1[[#This Row],[TAT Utility]]+parameters!$J$22*Table1[[#This Row],[Count Utility]]</f>
        <v>1.3300000000000001E-2</v>
      </c>
      <c r="B489" s="25">
        <f t="shared" si="7"/>
        <v>0.13300000000000001</v>
      </c>
      <c r="C489" s="25" t="s">
        <v>1763</v>
      </c>
      <c r="D489" s="25" t="s">
        <v>94</v>
      </c>
      <c r="E489" s="25" t="s">
        <v>1764</v>
      </c>
      <c r="F489" s="51">
        <v>1</v>
      </c>
      <c r="G489" s="51">
        <v>1</v>
      </c>
      <c r="H489" s="25">
        <f>parameters!$J$10*Table1[[#This Row],[Before Utility]]+parameters!$J$11*Table1[[#This Row],[After Utility]]</f>
        <v>0.1</v>
      </c>
      <c r="I489">
        <f>(Table1[[#This Row],[Num. TID Before]]-parameters!$D$8)/(parameters!$D$9-parameters!$D$8)</f>
        <v>0.1</v>
      </c>
      <c r="J489">
        <f>IF(Table1[[#This Row],[Before Utility (unclipped)]]&gt;1,1, IF(Table1[[#This Row],[Before Utility (unclipped)]]&lt;0,0, Table1[[#This Row],[Before Utility (unclipped)]]))</f>
        <v>0.1</v>
      </c>
      <c r="K489">
        <f>(Table1[[#This Row],[Num. TID After]]-parameters!$D$10)/(parameters!$D$11-parameters!$D$10)</f>
        <v>0.1</v>
      </c>
      <c r="L489">
        <f>IF(Table1[[#This Row],[After Utility (unclipped)]]&gt;1,1, IF(Table1[[#This Row],[After Utility (unclipped)]]&lt;0,0, Table1[[#This Row],[After Utility (unclipped)]]))</f>
        <v>0.1</v>
      </c>
      <c r="M489" s="25">
        <v>0</v>
      </c>
      <c r="N489" s="51">
        <v>0</v>
      </c>
      <c r="O489" s="51">
        <v>0</v>
      </c>
      <c r="P489" s="51">
        <v>0</v>
      </c>
      <c r="Q489" s="51">
        <v>0</v>
      </c>
      <c r="R489" s="51"/>
      <c r="S489" s="51">
        <v>0</v>
      </c>
      <c r="T489" s="52" t="s">
        <v>809</v>
      </c>
      <c r="U489" s="51">
        <v>0</v>
      </c>
      <c r="V489" s="25">
        <f>parameters!$J$4*Table1[[#This Row],[Mitigations Utility]] + parameters!$J$5*Table1[[#This Row],[Detections Utility]]</f>
        <v>0</v>
      </c>
      <c r="W489">
        <f>SUM(Table1[[#This Row],[Num. 800-53 (r5)]],Table1[[#This Row],[Num. CIS Controls]])</f>
        <v>0</v>
      </c>
      <c r="X489">
        <f>(Table1[[#This Row],[Total Mitigations]]-parameters!$D$2)/(parameters!$D$3-parameters!$D$2)</f>
        <v>0</v>
      </c>
      <c r="Y489">
        <f>IF(Table1[[#This Row],[Mitigations Utility (unclipped)]]&gt;1,1, IF(Table1[[#This Row],[Mitigations Utility (unclipped)]]&lt;0,0, Table1[[#This Row],[Mitigations Utility (unclipped)]]) )</f>
        <v>0</v>
      </c>
      <c r="Z489">
        <f>SUM(Table1[[#This Row],[Num. CAR]:[Num. Splunk]])</f>
        <v>0</v>
      </c>
      <c r="AA489">
        <f>(Table1[[#This Row],[Total Detections]]-parameters!$D$4)/(parameters!$D$5-parameters!$D$4)</f>
        <v>0</v>
      </c>
      <c r="AB489">
        <f>IF(Table1[[#This Row],[Detections Utility (unclipped)]]&gt;1,1, IF(Table1[[#This Row],[Detections Utility (unclipped)]]&lt;0,0, Table1[[#This Row],[Detections Utility (unclipped)]]) )</f>
        <v>0</v>
      </c>
      <c r="AC489" s="29" t="s">
        <v>1765</v>
      </c>
      <c r="AD489" s="25" t="str" cm="1">
        <f t="array" ref="AD489">IF(SUMPRODUCT(--(NOT(ISERR(SEARCH({"Process","Command","Script","WMI","Module","Pipe","Service"},AC489)))))&gt;0,"1","0")</f>
        <v>1</v>
      </c>
      <c r="AE489" s="25">
        <f>IF(AD489="1",'TOP 10 TECHNIQUES'!C$15,0)</f>
        <v>0.19800000000000001</v>
      </c>
      <c r="AF489" s="25" t="str" cm="1">
        <f t="array" ref="AF489">IF(SUMPRODUCT(--(NOT(ISERR(SEARCH({"Network","Firewall"},AC489)))))&gt;0,"1","0")</f>
        <v>0</v>
      </c>
      <c r="AG489" s="25">
        <f>IF(AF489="1",'TOP 10 TECHNIQUES'!C$16,0)</f>
        <v>0</v>
      </c>
      <c r="AH489" s="25" t="str" cm="1">
        <f t="array" ref="AH489">IF(SUMPRODUCT(--(NOT(ISERR(SEARCH({"File","Group","Logon","Schedule","User","Registry","Active","Application"},AC489)))))&gt;0,"1","0")</f>
        <v>1</v>
      </c>
      <c r="AI489" s="25">
        <f>IF(AH489="1",'TOP 10 TECHNIQUES'!C$17,0)</f>
        <v>0.13200000000000001</v>
      </c>
      <c r="AJ489" s="25" t="str" cm="1">
        <f t="array" ref="AJ489">IF(SUMPRODUCT(--(NOT(ISERR(SEARCH({"Cloud","Cluster","Container","Image","Instance","Pod","Snapshot","Volume"},AC489)))))&gt;0,"1","0")</f>
        <v>0</v>
      </c>
      <c r="AK489" s="25">
        <f>IF(AJ489="1",'TOP 10 TECHNIQUES'!C$18,0)</f>
        <v>0</v>
      </c>
      <c r="AL489" s="25" t="str" cm="1">
        <f t="array" ref="AL489">IF(SUMPRODUCT(--(NOT(ISERR(SEARCH({"Drive","Firmware","Host","Kernel"},AC489)))))&gt;0,"1","0")</f>
        <v>0</v>
      </c>
      <c r="AM489" s="25">
        <f>IF(AL489="1",'TOP 10 TECHNIQUES'!C$19,0)</f>
        <v>0</v>
      </c>
      <c r="AN489" s="51"/>
      <c r="AO489" s="51"/>
      <c r="AP489" s="25">
        <f>parameters!$J$21*Table1[[#This Row],[TAT Utility]]+parameters!$J$22*Table1[[#This Row],[Count Utility]]</f>
        <v>1.3300000000000001E-2</v>
      </c>
      <c r="AQ489" s="25">
        <f>(Table1[[#This Row],[Total Top Att&amp;ck Score ]]-parameters!$D$19)/(parameters!$D$20-parameters!$D$19)</f>
        <v>4.4333333333333336E-2</v>
      </c>
      <c r="AR489" s="25">
        <f>IF(Table1[[#This Row],[TAT Utility (unclipped)]]&gt;1,1, IF(Table1[[#This Row],[TAT Utility (unclipped)]]&lt;0,0, Table1[[#This Row],[TAT Utility (unclipped)]]) )</f>
        <v>4.4333333333333336E-2</v>
      </c>
      <c r="AS489" s="25">
        <f>(Table1[[#This Row],[Ransomware (Total '# of ATT&amp;CK Observations)]]-parameters!$D$21)/(parameters!$D$22-parameters!$D$21)</f>
        <v>0</v>
      </c>
      <c r="AT489" s="25">
        <f>IF(Table1[[#This Row],[Count Utility (unclipped)]]&gt;1,1, IF(Table1[[#This Row],[Count Utility (unclipped)]]&lt;0,0, Table1[[#This Row],[Count Utility (unclipped)]]) )</f>
        <v>0</v>
      </c>
      <c r="AU4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0" spans="1:47" ht="32" x14ac:dyDescent="0.2">
      <c r="A490" s="25">
        <f>parameters!$J$21*Table1[[#This Row],[TAT Utility]]+parameters!$J$22*Table1[[#This Row],[Count Utility]]</f>
        <v>1.1320000000000002E-2</v>
      </c>
      <c r="B490" s="25">
        <f t="shared" si="7"/>
        <v>0.11320000000000002</v>
      </c>
      <c r="C490" s="25" t="s">
        <v>1766</v>
      </c>
      <c r="D490" s="25" t="s">
        <v>348</v>
      </c>
      <c r="E490" s="25" t="s">
        <v>1767</v>
      </c>
      <c r="F490" s="51">
        <v>1</v>
      </c>
      <c r="G490" s="51">
        <v>1</v>
      </c>
      <c r="H490" s="25">
        <f>parameters!$J$10*Table1[[#This Row],[Before Utility]]+parameters!$J$11*Table1[[#This Row],[After Utility]]</f>
        <v>0.1</v>
      </c>
      <c r="I490">
        <f>(Table1[[#This Row],[Num. TID Before]]-parameters!$D$8)/(parameters!$D$9-parameters!$D$8)</f>
        <v>0.1</v>
      </c>
      <c r="J490">
        <f>IF(Table1[[#This Row],[Before Utility (unclipped)]]&gt;1,1, IF(Table1[[#This Row],[Before Utility (unclipped)]]&lt;0,0, Table1[[#This Row],[Before Utility (unclipped)]]))</f>
        <v>0.1</v>
      </c>
      <c r="K490">
        <f>(Table1[[#This Row],[Num. TID After]]-parameters!$D$10)/(parameters!$D$11-parameters!$D$10)</f>
        <v>0.1</v>
      </c>
      <c r="L490">
        <f>IF(Table1[[#This Row],[After Utility (unclipped)]]&gt;1,1, IF(Table1[[#This Row],[After Utility (unclipped)]]&lt;0,0, Table1[[#This Row],[After Utility (unclipped)]]))</f>
        <v>0.1</v>
      </c>
      <c r="M490" s="25">
        <v>0</v>
      </c>
      <c r="N490" s="51">
        <v>0</v>
      </c>
      <c r="O490" s="51">
        <v>0</v>
      </c>
      <c r="P490" s="51">
        <v>0</v>
      </c>
      <c r="Q490" s="51">
        <v>0</v>
      </c>
      <c r="R490" s="51"/>
      <c r="S490" s="51">
        <v>0</v>
      </c>
      <c r="T490" s="52" t="s">
        <v>1768</v>
      </c>
      <c r="U490" s="51">
        <v>0</v>
      </c>
      <c r="V490" s="25">
        <f>parameters!$J$4*Table1[[#This Row],[Mitigations Utility]] + parameters!$J$5*Table1[[#This Row],[Detections Utility]]</f>
        <v>0</v>
      </c>
      <c r="W490">
        <f>SUM(Table1[[#This Row],[Num. 800-53 (r5)]],Table1[[#This Row],[Num. CIS Controls]])</f>
        <v>0</v>
      </c>
      <c r="X490">
        <f>(Table1[[#This Row],[Total Mitigations]]-parameters!$D$2)/(parameters!$D$3-parameters!$D$2)</f>
        <v>0</v>
      </c>
      <c r="Y490">
        <f>IF(Table1[[#This Row],[Mitigations Utility (unclipped)]]&gt;1,1, IF(Table1[[#This Row],[Mitigations Utility (unclipped)]]&lt;0,0, Table1[[#This Row],[Mitigations Utility (unclipped)]]) )</f>
        <v>0</v>
      </c>
      <c r="Z490">
        <f>SUM(Table1[[#This Row],[Num. CAR]:[Num. Splunk]])</f>
        <v>0</v>
      </c>
      <c r="AA490">
        <f>(Table1[[#This Row],[Total Detections]]-parameters!$D$4)/(parameters!$D$5-parameters!$D$4)</f>
        <v>0</v>
      </c>
      <c r="AB490">
        <f>IF(Table1[[#This Row],[Detections Utility (unclipped)]]&gt;1,1, IF(Table1[[#This Row],[Detections Utility (unclipped)]]&lt;0,0, Table1[[#This Row],[Detections Utility (unclipped)]]) )</f>
        <v>0</v>
      </c>
      <c r="AC490" s="29" t="s">
        <v>1144</v>
      </c>
      <c r="AD490" s="25" t="str" cm="1">
        <f t="array" ref="AD490">IF(SUMPRODUCT(--(NOT(ISERR(SEARCH({"Process","Command","Script","WMI","Module","Pipe","Service"},AC490)))))&gt;0,"1","0")</f>
        <v>0</v>
      </c>
      <c r="AE490" s="25">
        <f>IF(AD490="1",'TOP 10 TECHNIQUES'!C$15,0)</f>
        <v>0</v>
      </c>
      <c r="AF490" s="25" t="str" cm="1">
        <f t="array" ref="AF490">IF(SUMPRODUCT(--(NOT(ISERR(SEARCH({"Network","Firewall"},AC490)))))&gt;0,"1","0")</f>
        <v>0</v>
      </c>
      <c r="AG490" s="25">
        <f>IF(AF490="1",'TOP 10 TECHNIQUES'!C$16,0)</f>
        <v>0</v>
      </c>
      <c r="AH490" s="25" t="str" cm="1">
        <f t="array" ref="AH490">IF(SUMPRODUCT(--(NOT(ISERR(SEARCH({"File","Group","Logon","Schedule","User","Registry","Active","Application"},AC490)))))&gt;0,"1","0")</f>
        <v>1</v>
      </c>
      <c r="AI490" s="25">
        <f>IF(AH490="1",'TOP 10 TECHNIQUES'!C$17,0)</f>
        <v>0.13200000000000001</v>
      </c>
      <c r="AJ490" s="25" t="str" cm="1">
        <f t="array" ref="AJ490">IF(SUMPRODUCT(--(NOT(ISERR(SEARCH({"Cloud","Cluster","Container","Image","Instance","Pod","Snapshot","Volume"},AC490)))))&gt;0,"1","0")</f>
        <v>0</v>
      </c>
      <c r="AK490" s="25">
        <f>IF(AJ490="1",'TOP 10 TECHNIQUES'!C$18,0)</f>
        <v>0</v>
      </c>
      <c r="AL490" s="25" t="str" cm="1">
        <f t="array" ref="AL490">IF(SUMPRODUCT(--(NOT(ISERR(SEARCH({"Drive","Firmware","Host","Kernel"},AC490)))))&gt;0,"1","0")</f>
        <v>0</v>
      </c>
      <c r="AM490" s="25">
        <f>IF(AL490="1",'TOP 10 TECHNIQUES'!C$19,0)</f>
        <v>0</v>
      </c>
      <c r="AN490" s="51"/>
      <c r="AO490" s="51"/>
      <c r="AP490" s="25">
        <f>parameters!$J$21*Table1[[#This Row],[TAT Utility]]+parameters!$J$22*Table1[[#This Row],[Count Utility]]</f>
        <v>1.1320000000000002E-2</v>
      </c>
      <c r="AQ490" s="25">
        <f>(Table1[[#This Row],[Total Top Att&amp;ck Score ]]-parameters!$D$19)/(parameters!$D$20-parameters!$D$19)</f>
        <v>3.7733333333333341E-2</v>
      </c>
      <c r="AR490" s="25">
        <f>IF(Table1[[#This Row],[TAT Utility (unclipped)]]&gt;1,1, IF(Table1[[#This Row],[TAT Utility (unclipped)]]&lt;0,0, Table1[[#This Row],[TAT Utility (unclipped)]]) )</f>
        <v>3.7733333333333341E-2</v>
      </c>
      <c r="AS490" s="25">
        <f>(Table1[[#This Row],[Ransomware (Total '# of ATT&amp;CK Observations)]]-parameters!$D$21)/(parameters!$D$22-parameters!$D$21)</f>
        <v>0</v>
      </c>
      <c r="AT490" s="25">
        <f>IF(Table1[[#This Row],[Count Utility (unclipped)]]&gt;1,1, IF(Table1[[#This Row],[Count Utility (unclipped)]]&lt;0,0, Table1[[#This Row],[Count Utility (unclipped)]]) )</f>
        <v>0</v>
      </c>
      <c r="AU4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1" spans="1:47" ht="64" x14ac:dyDescent="0.2">
      <c r="A491" s="25">
        <f>parameters!$J$21*Table1[[#This Row],[TAT Utility]]+parameters!$J$22*Table1[[#This Row],[Count Utility]]</f>
        <v>1.3300000000000001E-2</v>
      </c>
      <c r="B491" s="25">
        <f t="shared" si="7"/>
        <v>0.13300000000000001</v>
      </c>
      <c r="C491" s="25" t="s">
        <v>1769</v>
      </c>
      <c r="D491" s="25" t="s">
        <v>208</v>
      </c>
      <c r="E491" s="25" t="s">
        <v>1770</v>
      </c>
      <c r="F491" s="51">
        <v>1</v>
      </c>
      <c r="G491" s="51">
        <v>1</v>
      </c>
      <c r="H491" s="25">
        <f>parameters!$J$10*Table1[[#This Row],[Before Utility]]+parameters!$J$11*Table1[[#This Row],[After Utility]]</f>
        <v>0.1</v>
      </c>
      <c r="I491">
        <f>(Table1[[#This Row],[Num. TID Before]]-parameters!$D$8)/(parameters!$D$9-parameters!$D$8)</f>
        <v>0.1</v>
      </c>
      <c r="J491">
        <f>IF(Table1[[#This Row],[Before Utility (unclipped)]]&gt;1,1, IF(Table1[[#This Row],[Before Utility (unclipped)]]&lt;0,0, Table1[[#This Row],[Before Utility (unclipped)]]))</f>
        <v>0.1</v>
      </c>
      <c r="K491">
        <f>(Table1[[#This Row],[Num. TID After]]-parameters!$D$10)/(parameters!$D$11-parameters!$D$10)</f>
        <v>0.1</v>
      </c>
      <c r="L491">
        <f>IF(Table1[[#This Row],[After Utility (unclipped)]]&gt;1,1, IF(Table1[[#This Row],[After Utility (unclipped)]]&lt;0,0, Table1[[#This Row],[After Utility (unclipped)]]))</f>
        <v>0.1</v>
      </c>
      <c r="M491" s="25">
        <v>0</v>
      </c>
      <c r="N491" s="51">
        <v>0</v>
      </c>
      <c r="O491" s="51">
        <v>0</v>
      </c>
      <c r="P491" s="51">
        <v>0</v>
      </c>
      <c r="Q491" s="51">
        <v>0</v>
      </c>
      <c r="R491" s="51"/>
      <c r="S491" s="51">
        <v>0</v>
      </c>
      <c r="T491" s="51"/>
      <c r="U491" s="51">
        <v>0</v>
      </c>
      <c r="V491" s="25">
        <f>parameters!$J$4*Table1[[#This Row],[Mitigations Utility]] + parameters!$J$5*Table1[[#This Row],[Detections Utility]]</f>
        <v>0</v>
      </c>
      <c r="W491">
        <f>SUM(Table1[[#This Row],[Num. 800-53 (r5)]],Table1[[#This Row],[Num. CIS Controls]])</f>
        <v>0</v>
      </c>
      <c r="X491">
        <f>(Table1[[#This Row],[Total Mitigations]]-parameters!$D$2)/(parameters!$D$3-parameters!$D$2)</f>
        <v>0</v>
      </c>
      <c r="Y491">
        <f>IF(Table1[[#This Row],[Mitigations Utility (unclipped)]]&gt;1,1, IF(Table1[[#This Row],[Mitigations Utility (unclipped)]]&lt;0,0, Table1[[#This Row],[Mitigations Utility (unclipped)]]) )</f>
        <v>0</v>
      </c>
      <c r="Z491">
        <f>SUM(Table1[[#This Row],[Num. CAR]:[Num. Splunk]])</f>
        <v>0</v>
      </c>
      <c r="AA491">
        <f>(Table1[[#This Row],[Total Detections]]-parameters!$D$4)/(parameters!$D$5-parameters!$D$4)</f>
        <v>0</v>
      </c>
      <c r="AB491">
        <f>IF(Table1[[#This Row],[Detections Utility (unclipped)]]&gt;1,1, IF(Table1[[#This Row],[Detections Utility (unclipped)]]&lt;0,0, Table1[[#This Row],[Detections Utility (unclipped)]]) )</f>
        <v>0</v>
      </c>
      <c r="AC491" s="29" t="s">
        <v>1771</v>
      </c>
      <c r="AD491" s="25" t="str" cm="1">
        <f t="array" ref="AD491">IF(SUMPRODUCT(--(NOT(ISERR(SEARCH({"Process","Command","Script","WMI","Module","Pipe","Service"},AC491)))))&gt;0,"1","0")</f>
        <v>1</v>
      </c>
      <c r="AE491" s="25">
        <f>IF(AD491="1",'TOP 10 TECHNIQUES'!C$15,0)</f>
        <v>0.19800000000000001</v>
      </c>
      <c r="AF491" s="25" t="str" cm="1">
        <f t="array" ref="AF491">IF(SUMPRODUCT(--(NOT(ISERR(SEARCH({"Network","Firewall"},AC491)))))&gt;0,"1","0")</f>
        <v>0</v>
      </c>
      <c r="AG491" s="25">
        <f>IF(AF491="1",'TOP 10 TECHNIQUES'!C$16,0)</f>
        <v>0</v>
      </c>
      <c r="AH491" s="25" t="str" cm="1">
        <f t="array" ref="AH491">IF(SUMPRODUCT(--(NOT(ISERR(SEARCH({"File","Group","Logon","Schedule","User","Registry","Active","Application"},AC491)))))&gt;0,"1","0")</f>
        <v>1</v>
      </c>
      <c r="AI491" s="25">
        <f>IF(AH491="1",'TOP 10 TECHNIQUES'!C$17,0)</f>
        <v>0.13200000000000001</v>
      </c>
      <c r="AJ491" s="25" t="str" cm="1">
        <f t="array" ref="AJ491">IF(SUMPRODUCT(--(NOT(ISERR(SEARCH({"Cloud","Cluster","Container","Image","Instance","Pod","Snapshot","Volume"},AC491)))))&gt;0,"1","0")</f>
        <v>0</v>
      </c>
      <c r="AK491" s="25">
        <f>IF(AJ491="1",'TOP 10 TECHNIQUES'!C$18,0)</f>
        <v>0</v>
      </c>
      <c r="AL491" s="25" t="str" cm="1">
        <f t="array" ref="AL491">IF(SUMPRODUCT(--(NOT(ISERR(SEARCH({"Drive","Firmware","Host","Kernel"},AC491)))))&gt;0,"1","0")</f>
        <v>0</v>
      </c>
      <c r="AM491" s="25">
        <f>IF(AL491="1",'TOP 10 TECHNIQUES'!C$19,0)</f>
        <v>0</v>
      </c>
      <c r="AN491" s="60">
        <v>0</v>
      </c>
      <c r="AO491" s="51">
        <v>0</v>
      </c>
      <c r="AP491" s="25">
        <f>parameters!$J$21*Table1[[#This Row],[TAT Utility]]+parameters!$J$22*Table1[[#This Row],[Count Utility]]</f>
        <v>1.3300000000000001E-2</v>
      </c>
      <c r="AQ491" s="25">
        <f>(Table1[[#This Row],[Total Top Att&amp;ck Score ]]-parameters!$D$19)/(parameters!$D$20-parameters!$D$19)</f>
        <v>4.4333333333333336E-2</v>
      </c>
      <c r="AR491" s="25">
        <f>IF(Table1[[#This Row],[TAT Utility (unclipped)]]&gt;1,1, IF(Table1[[#This Row],[TAT Utility (unclipped)]]&lt;0,0, Table1[[#This Row],[TAT Utility (unclipped)]]) )</f>
        <v>4.4333333333333336E-2</v>
      </c>
      <c r="AS491" s="25">
        <f>(Table1[[#This Row],[Ransomware (Total '# of ATT&amp;CK Observations)]]-parameters!$D$21)/(parameters!$D$22-parameters!$D$21)</f>
        <v>0</v>
      </c>
      <c r="AT491" s="25">
        <f>IF(Table1[[#This Row],[Count Utility (unclipped)]]&gt;1,1, IF(Table1[[#This Row],[Count Utility (unclipped)]]&lt;0,0, Table1[[#This Row],[Count Utility (unclipped)]]) )</f>
        <v>0</v>
      </c>
      <c r="AU4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2" spans="1:47" ht="32" x14ac:dyDescent="0.2">
      <c r="A492" s="25">
        <f>parameters!$J$21*Table1[[#This Row],[TAT Utility]]+parameters!$J$22*Table1[[#This Row],[Count Utility]]</f>
        <v>1.1320000000000002E-2</v>
      </c>
      <c r="B492" s="25">
        <f t="shared" si="7"/>
        <v>0.11320000000000002</v>
      </c>
      <c r="C492" s="25" t="s">
        <v>1772</v>
      </c>
      <c r="D492" s="25" t="s">
        <v>202</v>
      </c>
      <c r="E492" s="25" t="s">
        <v>1773</v>
      </c>
      <c r="F492" s="51">
        <v>1</v>
      </c>
      <c r="G492" s="51">
        <v>1</v>
      </c>
      <c r="H492" s="25">
        <f>parameters!$J$10*Table1[[#This Row],[Before Utility]]+parameters!$J$11*Table1[[#This Row],[After Utility]]</f>
        <v>0.1</v>
      </c>
      <c r="I492">
        <f>(Table1[[#This Row],[Num. TID Before]]-parameters!$D$8)/(parameters!$D$9-parameters!$D$8)</f>
        <v>0.1</v>
      </c>
      <c r="J492">
        <f>IF(Table1[[#This Row],[Before Utility (unclipped)]]&gt;1,1, IF(Table1[[#This Row],[Before Utility (unclipped)]]&lt;0,0, Table1[[#This Row],[Before Utility (unclipped)]]))</f>
        <v>0.1</v>
      </c>
      <c r="K492">
        <f>(Table1[[#This Row],[Num. TID After]]-parameters!$D$10)/(parameters!$D$11-parameters!$D$10)</f>
        <v>0.1</v>
      </c>
      <c r="L492">
        <f>IF(Table1[[#This Row],[After Utility (unclipped)]]&gt;1,1, IF(Table1[[#This Row],[After Utility (unclipped)]]&lt;0,0, Table1[[#This Row],[After Utility (unclipped)]]))</f>
        <v>0.1</v>
      </c>
      <c r="M492" s="25">
        <v>0</v>
      </c>
      <c r="N492" s="51">
        <v>0</v>
      </c>
      <c r="O492" s="51">
        <v>0</v>
      </c>
      <c r="P492" s="51">
        <v>0</v>
      </c>
      <c r="Q492" s="51">
        <v>0</v>
      </c>
      <c r="R492" s="51"/>
      <c r="S492" s="51">
        <v>0</v>
      </c>
      <c r="T492" s="52" t="s">
        <v>1774</v>
      </c>
      <c r="U492" s="51">
        <v>0</v>
      </c>
      <c r="V492" s="25">
        <f>parameters!$J$4*Table1[[#This Row],[Mitigations Utility]] + parameters!$J$5*Table1[[#This Row],[Detections Utility]]</f>
        <v>0</v>
      </c>
      <c r="W492">
        <f>SUM(Table1[[#This Row],[Num. 800-53 (r5)]],Table1[[#This Row],[Num. CIS Controls]])</f>
        <v>0</v>
      </c>
      <c r="X492">
        <f>(Table1[[#This Row],[Total Mitigations]]-parameters!$D$2)/(parameters!$D$3-parameters!$D$2)</f>
        <v>0</v>
      </c>
      <c r="Y492">
        <f>IF(Table1[[#This Row],[Mitigations Utility (unclipped)]]&gt;1,1, IF(Table1[[#This Row],[Mitigations Utility (unclipped)]]&lt;0,0, Table1[[#This Row],[Mitigations Utility (unclipped)]]) )</f>
        <v>0</v>
      </c>
      <c r="Z492">
        <f>SUM(Table1[[#This Row],[Num. CAR]:[Num. Splunk]])</f>
        <v>0</v>
      </c>
      <c r="AA492">
        <f>(Table1[[#This Row],[Total Detections]]-parameters!$D$4)/(parameters!$D$5-parameters!$D$4)</f>
        <v>0</v>
      </c>
      <c r="AB492">
        <f>IF(Table1[[#This Row],[Detections Utility (unclipped)]]&gt;1,1, IF(Table1[[#This Row],[Detections Utility (unclipped)]]&lt;0,0, Table1[[#This Row],[Detections Utility (unclipped)]]) )</f>
        <v>0</v>
      </c>
      <c r="AC492" s="29" t="s">
        <v>1661</v>
      </c>
      <c r="AD492" s="25" t="str" cm="1">
        <f t="array" ref="AD492">IF(SUMPRODUCT(--(NOT(ISERR(SEARCH({"Process","Command","Script","WMI","Module","Pipe","Service"},AC492)))))&gt;0,"1","0")</f>
        <v>0</v>
      </c>
      <c r="AE492" s="25">
        <f>IF(AD492="1",'TOP 10 TECHNIQUES'!C$15,0)</f>
        <v>0</v>
      </c>
      <c r="AF492" s="25" t="str" cm="1">
        <f t="array" ref="AF492">IF(SUMPRODUCT(--(NOT(ISERR(SEARCH({"Network","Firewall"},AC492)))))&gt;0,"1","0")</f>
        <v>0</v>
      </c>
      <c r="AG492" s="25">
        <f>IF(AF492="1",'TOP 10 TECHNIQUES'!C$16,0)</f>
        <v>0</v>
      </c>
      <c r="AH492" s="25" t="str" cm="1">
        <f t="array" ref="AH492">IF(SUMPRODUCT(--(NOT(ISERR(SEARCH({"File","Group","Logon","Schedule","User","Registry","Active","Application"},AC492)))))&gt;0,"1","0")</f>
        <v>1</v>
      </c>
      <c r="AI492" s="25">
        <f>IF(AH492="1",'TOP 10 TECHNIQUES'!C$17,0)</f>
        <v>0.13200000000000001</v>
      </c>
      <c r="AJ492" s="25" t="str" cm="1">
        <f t="array" ref="AJ492">IF(SUMPRODUCT(--(NOT(ISERR(SEARCH({"Cloud","Cluster","Container","Image","Instance","Pod","Snapshot","Volume"},AC492)))))&gt;0,"1","0")</f>
        <v>0</v>
      </c>
      <c r="AK492" s="25">
        <f>IF(AJ492="1",'TOP 10 TECHNIQUES'!C$18,0)</f>
        <v>0</v>
      </c>
      <c r="AL492" s="25" t="str" cm="1">
        <f t="array" ref="AL492">IF(SUMPRODUCT(--(NOT(ISERR(SEARCH({"Drive","Firmware","Host","Kernel"},AC492)))))&gt;0,"1","0")</f>
        <v>0</v>
      </c>
      <c r="AM492" s="25">
        <f>IF(AL492="1",'TOP 10 TECHNIQUES'!C$19,0)</f>
        <v>0</v>
      </c>
      <c r="AN492" s="51"/>
      <c r="AO492" s="51"/>
      <c r="AP492" s="25">
        <f>parameters!$J$21*Table1[[#This Row],[TAT Utility]]+parameters!$J$22*Table1[[#This Row],[Count Utility]]</f>
        <v>1.1320000000000002E-2</v>
      </c>
      <c r="AQ492" s="25">
        <f>(Table1[[#This Row],[Total Top Att&amp;ck Score ]]-parameters!$D$19)/(parameters!$D$20-parameters!$D$19)</f>
        <v>3.7733333333333341E-2</v>
      </c>
      <c r="AR492" s="25">
        <f>IF(Table1[[#This Row],[TAT Utility (unclipped)]]&gt;1,1, IF(Table1[[#This Row],[TAT Utility (unclipped)]]&lt;0,0, Table1[[#This Row],[TAT Utility (unclipped)]]) )</f>
        <v>3.7733333333333341E-2</v>
      </c>
      <c r="AS492" s="25">
        <f>(Table1[[#This Row],[Ransomware (Total '# of ATT&amp;CK Observations)]]-parameters!$D$21)/(parameters!$D$22-parameters!$D$21)</f>
        <v>0</v>
      </c>
      <c r="AT492" s="25">
        <f>IF(Table1[[#This Row],[Count Utility (unclipped)]]&gt;1,1, IF(Table1[[#This Row],[Count Utility (unclipped)]]&lt;0,0, Table1[[#This Row],[Count Utility (unclipped)]]) )</f>
        <v>0</v>
      </c>
      <c r="AU4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3" spans="1:47" ht="64" x14ac:dyDescent="0.2">
      <c r="A493" s="25">
        <f>parameters!$J$21*Table1[[#This Row],[TAT Utility]]+parameters!$J$22*Table1[[#This Row],[Count Utility]]</f>
        <v>1.3300000000000001E-2</v>
      </c>
      <c r="B493" s="25">
        <f t="shared" si="7"/>
        <v>0.13300000000000001</v>
      </c>
      <c r="C493" s="25" t="s">
        <v>1775</v>
      </c>
      <c r="D493" s="25" t="s">
        <v>202</v>
      </c>
      <c r="E493" s="25" t="s">
        <v>1776</v>
      </c>
      <c r="F493" s="51">
        <v>1</v>
      </c>
      <c r="G493" s="51">
        <v>1</v>
      </c>
      <c r="H493" s="25">
        <f>parameters!$J$10*Table1[[#This Row],[Before Utility]]+parameters!$J$11*Table1[[#This Row],[After Utility]]</f>
        <v>0.1</v>
      </c>
      <c r="I493">
        <f>(Table1[[#This Row],[Num. TID Before]]-parameters!$D$8)/(parameters!$D$9-parameters!$D$8)</f>
        <v>0.1</v>
      </c>
      <c r="J493">
        <f>IF(Table1[[#This Row],[Before Utility (unclipped)]]&gt;1,1, IF(Table1[[#This Row],[Before Utility (unclipped)]]&lt;0,0, Table1[[#This Row],[Before Utility (unclipped)]]))</f>
        <v>0.1</v>
      </c>
      <c r="K493">
        <f>(Table1[[#This Row],[Num. TID After]]-parameters!$D$10)/(parameters!$D$11-parameters!$D$10)</f>
        <v>0.1</v>
      </c>
      <c r="L493">
        <f>IF(Table1[[#This Row],[After Utility (unclipped)]]&gt;1,1, IF(Table1[[#This Row],[After Utility (unclipped)]]&lt;0,0, Table1[[#This Row],[After Utility (unclipped)]]))</f>
        <v>0.1</v>
      </c>
      <c r="M493" s="25">
        <v>0</v>
      </c>
      <c r="N493" s="51">
        <v>0</v>
      </c>
      <c r="O493" s="51">
        <v>0</v>
      </c>
      <c r="P493" s="51">
        <v>0</v>
      </c>
      <c r="Q493" s="51">
        <v>0</v>
      </c>
      <c r="R493" s="51"/>
      <c r="S493" s="51">
        <v>0</v>
      </c>
      <c r="T493" s="51"/>
      <c r="U493" s="51">
        <v>0</v>
      </c>
      <c r="V493" s="25">
        <f>parameters!$J$4*Table1[[#This Row],[Mitigations Utility]] + parameters!$J$5*Table1[[#This Row],[Detections Utility]]</f>
        <v>0</v>
      </c>
      <c r="W493">
        <f>SUM(Table1[[#This Row],[Num. 800-53 (r5)]],Table1[[#This Row],[Num. CIS Controls]])</f>
        <v>0</v>
      </c>
      <c r="X493">
        <f>(Table1[[#This Row],[Total Mitigations]]-parameters!$D$2)/(parameters!$D$3-parameters!$D$2)</f>
        <v>0</v>
      </c>
      <c r="Y493">
        <f>IF(Table1[[#This Row],[Mitigations Utility (unclipped)]]&gt;1,1, IF(Table1[[#This Row],[Mitigations Utility (unclipped)]]&lt;0,0, Table1[[#This Row],[Mitigations Utility (unclipped)]]) )</f>
        <v>0</v>
      </c>
      <c r="Z493">
        <f>SUM(Table1[[#This Row],[Num. CAR]:[Num. Splunk]])</f>
        <v>0</v>
      </c>
      <c r="AA493">
        <f>(Table1[[#This Row],[Total Detections]]-parameters!$D$4)/(parameters!$D$5-parameters!$D$4)</f>
        <v>0</v>
      </c>
      <c r="AB493">
        <f>IF(Table1[[#This Row],[Detections Utility (unclipped)]]&gt;1,1, IF(Table1[[#This Row],[Detections Utility (unclipped)]]&lt;0,0, Table1[[#This Row],[Detections Utility (unclipped)]]) )</f>
        <v>0</v>
      </c>
      <c r="AC493" s="29" t="s">
        <v>1777</v>
      </c>
      <c r="AD493" s="25" t="str" cm="1">
        <f t="array" ref="AD493">IF(SUMPRODUCT(--(NOT(ISERR(SEARCH({"Process","Command","Script","WMI","Module","Pipe","Service"},AC493)))))&gt;0,"1","0")</f>
        <v>1</v>
      </c>
      <c r="AE493" s="25">
        <f>IF(AD493="1",'TOP 10 TECHNIQUES'!C$15,0)</f>
        <v>0.19800000000000001</v>
      </c>
      <c r="AF493" s="25" t="str" cm="1">
        <f t="array" ref="AF493">IF(SUMPRODUCT(--(NOT(ISERR(SEARCH({"Network","Firewall"},AC493)))))&gt;0,"1","0")</f>
        <v>0</v>
      </c>
      <c r="AG493" s="25">
        <f>IF(AF493="1",'TOP 10 TECHNIQUES'!C$16,0)</f>
        <v>0</v>
      </c>
      <c r="AH493" s="25" t="str" cm="1">
        <f t="array" ref="AH493">IF(SUMPRODUCT(--(NOT(ISERR(SEARCH({"File","Group","Logon","Schedule","User","Registry","Active","Application"},AC493)))))&gt;0,"1","0")</f>
        <v>1</v>
      </c>
      <c r="AI493" s="25">
        <f>IF(AH493="1",'TOP 10 TECHNIQUES'!C$17,0)</f>
        <v>0.13200000000000001</v>
      </c>
      <c r="AJ493" s="25" t="str" cm="1">
        <f t="array" ref="AJ493">IF(SUMPRODUCT(--(NOT(ISERR(SEARCH({"Cloud","Cluster","Container","Image","Instance","Pod","Snapshot","Volume"},AC493)))))&gt;0,"1","0")</f>
        <v>0</v>
      </c>
      <c r="AK493" s="25">
        <f>IF(AJ493="1",'TOP 10 TECHNIQUES'!C$18,0)</f>
        <v>0</v>
      </c>
      <c r="AL493" s="25" t="str" cm="1">
        <f t="array" ref="AL493">IF(SUMPRODUCT(--(NOT(ISERR(SEARCH({"Drive","Firmware","Host","Kernel"},AC493)))))&gt;0,"1","0")</f>
        <v>0</v>
      </c>
      <c r="AM493" s="25">
        <f>IF(AL493="1",'TOP 10 TECHNIQUES'!C$19,0)</f>
        <v>0</v>
      </c>
      <c r="AN493" s="51"/>
      <c r="AO493" s="51"/>
      <c r="AP493" s="25">
        <f>parameters!$J$21*Table1[[#This Row],[TAT Utility]]+parameters!$J$22*Table1[[#This Row],[Count Utility]]</f>
        <v>1.3300000000000001E-2</v>
      </c>
      <c r="AQ493" s="25">
        <f>(Table1[[#This Row],[Total Top Att&amp;ck Score ]]-parameters!$D$19)/(parameters!$D$20-parameters!$D$19)</f>
        <v>4.4333333333333336E-2</v>
      </c>
      <c r="AR493" s="25">
        <f>IF(Table1[[#This Row],[TAT Utility (unclipped)]]&gt;1,1, IF(Table1[[#This Row],[TAT Utility (unclipped)]]&lt;0,0, Table1[[#This Row],[TAT Utility (unclipped)]]) )</f>
        <v>4.4333333333333336E-2</v>
      </c>
      <c r="AS493" s="25">
        <f>(Table1[[#This Row],[Ransomware (Total '# of ATT&amp;CK Observations)]]-parameters!$D$21)/(parameters!$D$22-parameters!$D$21)</f>
        <v>0</v>
      </c>
      <c r="AT493" s="25">
        <f>IF(Table1[[#This Row],[Count Utility (unclipped)]]&gt;1,1, IF(Table1[[#This Row],[Count Utility (unclipped)]]&lt;0,0, Table1[[#This Row],[Count Utility (unclipped)]]) )</f>
        <v>0</v>
      </c>
      <c r="AU4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4" spans="1:47" x14ac:dyDescent="0.2">
      <c r="A494" s="25">
        <f>parameters!$J$21*Table1[[#This Row],[TAT Utility]]+parameters!$J$22*Table1[[#This Row],[Count Utility]]</f>
        <v>1.3300000000000001E-2</v>
      </c>
      <c r="B494" s="25">
        <f t="shared" si="7"/>
        <v>0.13300000000000001</v>
      </c>
      <c r="C494" s="25" t="s">
        <v>1778</v>
      </c>
      <c r="D494" s="25" t="s">
        <v>202</v>
      </c>
      <c r="E494" s="25" t="s">
        <v>1779</v>
      </c>
      <c r="F494" s="51">
        <v>1</v>
      </c>
      <c r="G494" s="51">
        <v>1</v>
      </c>
      <c r="H494" s="25">
        <f>parameters!$J$10*Table1[[#This Row],[Before Utility]]+parameters!$J$11*Table1[[#This Row],[After Utility]]</f>
        <v>0.1</v>
      </c>
      <c r="I494">
        <f>(Table1[[#This Row],[Num. TID Before]]-parameters!$D$8)/(parameters!$D$9-parameters!$D$8)</f>
        <v>0.1</v>
      </c>
      <c r="J494">
        <f>IF(Table1[[#This Row],[Before Utility (unclipped)]]&gt;1,1, IF(Table1[[#This Row],[Before Utility (unclipped)]]&lt;0,0, Table1[[#This Row],[Before Utility (unclipped)]]))</f>
        <v>0.1</v>
      </c>
      <c r="K494">
        <f>(Table1[[#This Row],[Num. TID After]]-parameters!$D$10)/(parameters!$D$11-parameters!$D$10)</f>
        <v>0.1</v>
      </c>
      <c r="L494">
        <f>IF(Table1[[#This Row],[After Utility (unclipped)]]&gt;1,1, IF(Table1[[#This Row],[After Utility (unclipped)]]&lt;0,0, Table1[[#This Row],[After Utility (unclipped)]]))</f>
        <v>0.1</v>
      </c>
      <c r="M494" s="25">
        <v>0</v>
      </c>
      <c r="N494" s="51">
        <v>0</v>
      </c>
      <c r="O494" s="51">
        <v>0</v>
      </c>
      <c r="P494" s="51">
        <v>0</v>
      </c>
      <c r="Q494" s="51">
        <v>0</v>
      </c>
      <c r="R494" s="51"/>
      <c r="S494" s="51">
        <v>0</v>
      </c>
      <c r="T494" s="51"/>
      <c r="U494" s="51">
        <v>0</v>
      </c>
      <c r="V494" s="25">
        <f>parameters!$J$4*Table1[[#This Row],[Mitigations Utility]] + parameters!$J$5*Table1[[#This Row],[Detections Utility]]</f>
        <v>0</v>
      </c>
      <c r="W494">
        <f>SUM(Table1[[#This Row],[Num. 800-53 (r5)]],Table1[[#This Row],[Num. CIS Controls]])</f>
        <v>0</v>
      </c>
      <c r="X494">
        <f>(Table1[[#This Row],[Total Mitigations]]-parameters!$D$2)/(parameters!$D$3-parameters!$D$2)</f>
        <v>0</v>
      </c>
      <c r="Y494">
        <f>IF(Table1[[#This Row],[Mitigations Utility (unclipped)]]&gt;1,1, IF(Table1[[#This Row],[Mitigations Utility (unclipped)]]&lt;0,0, Table1[[#This Row],[Mitigations Utility (unclipped)]]) )</f>
        <v>0</v>
      </c>
      <c r="Z494">
        <f>SUM(Table1[[#This Row],[Num. CAR]:[Num. Splunk]])</f>
        <v>0</v>
      </c>
      <c r="AA494">
        <f>(Table1[[#This Row],[Total Detections]]-parameters!$D$4)/(parameters!$D$5-parameters!$D$4)</f>
        <v>0</v>
      </c>
      <c r="AB494">
        <f>IF(Table1[[#This Row],[Detections Utility (unclipped)]]&gt;1,1, IF(Table1[[#This Row],[Detections Utility (unclipped)]]&lt;0,0, Table1[[#This Row],[Detections Utility (unclipped)]]) )</f>
        <v>0</v>
      </c>
      <c r="AC494" s="29" t="s">
        <v>399</v>
      </c>
      <c r="AD494" s="25" t="str" cm="1">
        <f t="array" ref="AD494">IF(SUMPRODUCT(--(NOT(ISERR(SEARCH({"Process","Command","Script","WMI","Module","Pipe","Service"},AC494)))))&gt;0,"1","0")</f>
        <v>1</v>
      </c>
      <c r="AE494" s="25">
        <f>IF(AD494="1",'TOP 10 TECHNIQUES'!C$15,0)</f>
        <v>0.19800000000000001</v>
      </c>
      <c r="AF494" s="25" t="str" cm="1">
        <f t="array" ref="AF494">IF(SUMPRODUCT(--(NOT(ISERR(SEARCH({"Network","Firewall"},AC494)))))&gt;0,"1","0")</f>
        <v>0</v>
      </c>
      <c r="AG494" s="25">
        <f>IF(AF494="1",'TOP 10 TECHNIQUES'!C$16,0)</f>
        <v>0</v>
      </c>
      <c r="AH494" s="25" t="str" cm="1">
        <f t="array" ref="AH494">IF(SUMPRODUCT(--(NOT(ISERR(SEARCH({"File","Group","Logon","Schedule","User","Registry","Active","Application"},AC494)))))&gt;0,"1","0")</f>
        <v>1</v>
      </c>
      <c r="AI494" s="25">
        <f>IF(AH494="1",'TOP 10 TECHNIQUES'!C$17,0)</f>
        <v>0.13200000000000001</v>
      </c>
      <c r="AJ494" s="25" t="str" cm="1">
        <f t="array" ref="AJ494">IF(SUMPRODUCT(--(NOT(ISERR(SEARCH({"Cloud","Cluster","Container","Image","Instance","Pod","Snapshot","Volume"},AC494)))))&gt;0,"1","0")</f>
        <v>0</v>
      </c>
      <c r="AK494" s="25">
        <f>IF(AJ494="1",'TOP 10 TECHNIQUES'!C$18,0)</f>
        <v>0</v>
      </c>
      <c r="AL494" s="25" t="str" cm="1">
        <f t="array" ref="AL494">IF(SUMPRODUCT(--(NOT(ISERR(SEARCH({"Drive","Firmware","Host","Kernel"},AC494)))))&gt;0,"1","0")</f>
        <v>0</v>
      </c>
      <c r="AM494" s="25">
        <f>IF(AL494="1",'TOP 10 TECHNIQUES'!C$19,0)</f>
        <v>0</v>
      </c>
      <c r="AN494" s="51"/>
      <c r="AO494" s="51"/>
      <c r="AP494" s="25">
        <f>parameters!$J$21*Table1[[#This Row],[TAT Utility]]+parameters!$J$22*Table1[[#This Row],[Count Utility]]</f>
        <v>1.3300000000000001E-2</v>
      </c>
      <c r="AQ494" s="25">
        <f>(Table1[[#This Row],[Total Top Att&amp;ck Score ]]-parameters!$D$19)/(parameters!$D$20-parameters!$D$19)</f>
        <v>4.4333333333333336E-2</v>
      </c>
      <c r="AR494" s="25">
        <f>IF(Table1[[#This Row],[TAT Utility (unclipped)]]&gt;1,1, IF(Table1[[#This Row],[TAT Utility (unclipped)]]&lt;0,0, Table1[[#This Row],[TAT Utility (unclipped)]]) )</f>
        <v>4.4333333333333336E-2</v>
      </c>
      <c r="AS494" s="25">
        <f>(Table1[[#This Row],[Ransomware (Total '# of ATT&amp;CK Observations)]]-parameters!$D$21)/(parameters!$D$22-parameters!$D$21)</f>
        <v>0</v>
      </c>
      <c r="AT494" s="25">
        <f>IF(Table1[[#This Row],[Count Utility (unclipped)]]&gt;1,1, IF(Table1[[#This Row],[Count Utility (unclipped)]]&lt;0,0, Table1[[#This Row],[Count Utility (unclipped)]]) )</f>
        <v>0</v>
      </c>
      <c r="AU4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5" spans="1:47" ht="32" x14ac:dyDescent="0.2">
      <c r="A495" s="25">
        <f>parameters!$J$21*Table1[[#This Row],[TAT Utility]]+parameters!$J$22*Table1[[#This Row],[Count Utility]]</f>
        <v>1.3300000000000001E-2</v>
      </c>
      <c r="B495" s="25">
        <f t="shared" si="7"/>
        <v>0.13300000000000001</v>
      </c>
      <c r="C495" s="25" t="s">
        <v>1780</v>
      </c>
      <c r="D495" s="25" t="s">
        <v>233</v>
      </c>
      <c r="E495" s="25" t="s">
        <v>1781</v>
      </c>
      <c r="F495" s="51">
        <v>1</v>
      </c>
      <c r="G495" s="51">
        <v>1</v>
      </c>
      <c r="H495" s="25">
        <f>parameters!$J$10*Table1[[#This Row],[Before Utility]]+parameters!$J$11*Table1[[#This Row],[After Utility]]</f>
        <v>0.1</v>
      </c>
      <c r="I495">
        <f>(Table1[[#This Row],[Num. TID Before]]-parameters!$D$8)/(parameters!$D$9-parameters!$D$8)</f>
        <v>0.1</v>
      </c>
      <c r="J495">
        <f>IF(Table1[[#This Row],[Before Utility (unclipped)]]&gt;1,1, IF(Table1[[#This Row],[Before Utility (unclipped)]]&lt;0,0, Table1[[#This Row],[Before Utility (unclipped)]]))</f>
        <v>0.1</v>
      </c>
      <c r="K495">
        <f>(Table1[[#This Row],[Num. TID After]]-parameters!$D$10)/(parameters!$D$11-parameters!$D$10)</f>
        <v>0.1</v>
      </c>
      <c r="L495">
        <f>IF(Table1[[#This Row],[After Utility (unclipped)]]&gt;1,1, IF(Table1[[#This Row],[After Utility (unclipped)]]&lt;0,0, Table1[[#This Row],[After Utility (unclipped)]]))</f>
        <v>0.1</v>
      </c>
      <c r="M495" s="25">
        <v>0</v>
      </c>
      <c r="N495" s="51">
        <v>0</v>
      </c>
      <c r="O495" s="51">
        <v>0</v>
      </c>
      <c r="P495" s="51">
        <v>0</v>
      </c>
      <c r="Q495" s="51">
        <v>0</v>
      </c>
      <c r="R495" s="51"/>
      <c r="S495" s="51">
        <v>0</v>
      </c>
      <c r="T495" s="52" t="s">
        <v>1782</v>
      </c>
      <c r="U495" s="51">
        <v>0</v>
      </c>
      <c r="V495" s="25">
        <f>parameters!$J$4*Table1[[#This Row],[Mitigations Utility]] + parameters!$J$5*Table1[[#This Row],[Detections Utility]]</f>
        <v>0</v>
      </c>
      <c r="W495">
        <f>SUM(Table1[[#This Row],[Num. 800-53 (r5)]],Table1[[#This Row],[Num. CIS Controls]])</f>
        <v>0</v>
      </c>
      <c r="X495">
        <f>(Table1[[#This Row],[Total Mitigations]]-parameters!$D$2)/(parameters!$D$3-parameters!$D$2)</f>
        <v>0</v>
      </c>
      <c r="Y495">
        <f>IF(Table1[[#This Row],[Mitigations Utility (unclipped)]]&gt;1,1, IF(Table1[[#This Row],[Mitigations Utility (unclipped)]]&lt;0,0, Table1[[#This Row],[Mitigations Utility (unclipped)]]) )</f>
        <v>0</v>
      </c>
      <c r="Z495">
        <f>SUM(Table1[[#This Row],[Num. CAR]:[Num. Splunk]])</f>
        <v>0</v>
      </c>
      <c r="AA495">
        <f>(Table1[[#This Row],[Total Detections]]-parameters!$D$4)/(parameters!$D$5-parameters!$D$4)</f>
        <v>0</v>
      </c>
      <c r="AB495">
        <f>IF(Table1[[#This Row],[Detections Utility (unclipped)]]&gt;1,1, IF(Table1[[#This Row],[Detections Utility (unclipped)]]&lt;0,0, Table1[[#This Row],[Detections Utility (unclipped)]]) )</f>
        <v>0</v>
      </c>
      <c r="AC495" s="29" t="s">
        <v>1520</v>
      </c>
      <c r="AD495" s="25" t="str" cm="1">
        <f t="array" ref="AD495">IF(SUMPRODUCT(--(NOT(ISERR(SEARCH({"Process","Command","Script","WMI","Module","Pipe","Service"},AC495)))))&gt;0,"1","0")</f>
        <v>1</v>
      </c>
      <c r="AE495" s="25">
        <f>IF(AD495="1",'TOP 10 TECHNIQUES'!C$15,0)</f>
        <v>0.19800000000000001</v>
      </c>
      <c r="AF495" s="25" t="str" cm="1">
        <f t="array" ref="AF495">IF(SUMPRODUCT(--(NOT(ISERR(SEARCH({"Network","Firewall"},AC495)))))&gt;0,"1","0")</f>
        <v>0</v>
      </c>
      <c r="AG495" s="25">
        <f>IF(AF495="1",'TOP 10 TECHNIQUES'!C$16,0)</f>
        <v>0</v>
      </c>
      <c r="AH495" s="25" t="str" cm="1">
        <f t="array" ref="AH495">IF(SUMPRODUCT(--(NOT(ISERR(SEARCH({"File","Group","Logon","Schedule","User","Registry","Active","Application"},AC495)))))&gt;0,"1","0")</f>
        <v>1</v>
      </c>
      <c r="AI495" s="25">
        <f>IF(AH495="1",'TOP 10 TECHNIQUES'!C$17,0)</f>
        <v>0.13200000000000001</v>
      </c>
      <c r="AJ495" s="25" t="str" cm="1">
        <f t="array" ref="AJ495">IF(SUMPRODUCT(--(NOT(ISERR(SEARCH({"Cloud","Cluster","Container","Image","Instance","Pod","Snapshot","Volume"},AC495)))))&gt;0,"1","0")</f>
        <v>0</v>
      </c>
      <c r="AK495" s="25">
        <f>IF(AJ495="1",'TOP 10 TECHNIQUES'!C$18,0)</f>
        <v>0</v>
      </c>
      <c r="AL495" s="25" t="str" cm="1">
        <f t="array" ref="AL495">IF(SUMPRODUCT(--(NOT(ISERR(SEARCH({"Drive","Firmware","Host","Kernel"},AC495)))))&gt;0,"1","0")</f>
        <v>0</v>
      </c>
      <c r="AM495" s="25">
        <f>IF(AL495="1",'TOP 10 TECHNIQUES'!C$19,0)</f>
        <v>0</v>
      </c>
      <c r="AN495" s="51"/>
      <c r="AO495" s="51"/>
      <c r="AP495" s="25">
        <f>parameters!$J$21*Table1[[#This Row],[TAT Utility]]+parameters!$J$22*Table1[[#This Row],[Count Utility]]</f>
        <v>1.3300000000000001E-2</v>
      </c>
      <c r="AQ495" s="25">
        <f>(Table1[[#This Row],[Total Top Att&amp;ck Score ]]-parameters!$D$19)/(parameters!$D$20-parameters!$D$19)</f>
        <v>4.4333333333333336E-2</v>
      </c>
      <c r="AR495" s="25">
        <f>IF(Table1[[#This Row],[TAT Utility (unclipped)]]&gt;1,1, IF(Table1[[#This Row],[TAT Utility (unclipped)]]&lt;0,0, Table1[[#This Row],[TAT Utility (unclipped)]]) )</f>
        <v>4.4333333333333336E-2</v>
      </c>
      <c r="AS495" s="25">
        <f>(Table1[[#This Row],[Ransomware (Total '# of ATT&amp;CK Observations)]]-parameters!$D$21)/(parameters!$D$22-parameters!$D$21)</f>
        <v>0</v>
      </c>
      <c r="AT495" s="25">
        <f>IF(Table1[[#This Row],[Count Utility (unclipped)]]&gt;1,1, IF(Table1[[#This Row],[Count Utility (unclipped)]]&lt;0,0, Table1[[#This Row],[Count Utility (unclipped)]]) )</f>
        <v>0</v>
      </c>
      <c r="AU4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6" spans="1:47" ht="32" x14ac:dyDescent="0.2">
      <c r="A496" s="25">
        <f>parameters!$J$21*Table1[[#This Row],[TAT Utility]]+parameters!$J$22*Table1[[#This Row],[Count Utility]]</f>
        <v>1.1320000000000002E-2</v>
      </c>
      <c r="B496" s="25">
        <f t="shared" si="7"/>
        <v>0.11320000000000002</v>
      </c>
      <c r="C496" s="25" t="s">
        <v>1783</v>
      </c>
      <c r="D496" s="25" t="s">
        <v>271</v>
      </c>
      <c r="E496" s="25" t="s">
        <v>1784</v>
      </c>
      <c r="F496" s="51">
        <v>1</v>
      </c>
      <c r="G496" s="51">
        <v>1</v>
      </c>
      <c r="H496" s="25">
        <f>parameters!$J$10*Table1[[#This Row],[Before Utility]]+parameters!$J$11*Table1[[#This Row],[After Utility]]</f>
        <v>0.1</v>
      </c>
      <c r="I496">
        <f>(Table1[[#This Row],[Num. TID Before]]-parameters!$D$8)/(parameters!$D$9-parameters!$D$8)</f>
        <v>0.1</v>
      </c>
      <c r="J496">
        <f>IF(Table1[[#This Row],[Before Utility (unclipped)]]&gt;1,1, IF(Table1[[#This Row],[Before Utility (unclipped)]]&lt;0,0, Table1[[#This Row],[Before Utility (unclipped)]]))</f>
        <v>0.1</v>
      </c>
      <c r="K496">
        <f>(Table1[[#This Row],[Num. TID After]]-parameters!$D$10)/(parameters!$D$11-parameters!$D$10)</f>
        <v>0.1</v>
      </c>
      <c r="L496">
        <f>IF(Table1[[#This Row],[After Utility (unclipped)]]&gt;1,1, IF(Table1[[#This Row],[After Utility (unclipped)]]&lt;0,0, Table1[[#This Row],[After Utility (unclipped)]]))</f>
        <v>0.1</v>
      </c>
      <c r="M496" s="25">
        <v>0</v>
      </c>
      <c r="N496" s="51">
        <v>0</v>
      </c>
      <c r="O496" s="51">
        <v>0</v>
      </c>
      <c r="P496" s="51">
        <v>0</v>
      </c>
      <c r="Q496" s="51">
        <v>0</v>
      </c>
      <c r="R496" s="51"/>
      <c r="S496" s="51">
        <v>0</v>
      </c>
      <c r="T496" s="52" t="s">
        <v>319</v>
      </c>
      <c r="U496" s="51">
        <v>0</v>
      </c>
      <c r="V496" s="25">
        <f>parameters!$J$4*Table1[[#This Row],[Mitigations Utility]] + parameters!$J$5*Table1[[#This Row],[Detections Utility]]</f>
        <v>0</v>
      </c>
      <c r="W496">
        <f>SUM(Table1[[#This Row],[Num. 800-53 (r5)]],Table1[[#This Row],[Num. CIS Controls]])</f>
        <v>0</v>
      </c>
      <c r="X496">
        <f>(Table1[[#This Row],[Total Mitigations]]-parameters!$D$2)/(parameters!$D$3-parameters!$D$2)</f>
        <v>0</v>
      </c>
      <c r="Y496">
        <f>IF(Table1[[#This Row],[Mitigations Utility (unclipped)]]&gt;1,1, IF(Table1[[#This Row],[Mitigations Utility (unclipped)]]&lt;0,0, Table1[[#This Row],[Mitigations Utility (unclipped)]]) )</f>
        <v>0</v>
      </c>
      <c r="Z496">
        <f>SUM(Table1[[#This Row],[Num. CAR]:[Num. Splunk]])</f>
        <v>0</v>
      </c>
      <c r="AA496">
        <f>(Table1[[#This Row],[Total Detections]]-parameters!$D$4)/(parameters!$D$5-parameters!$D$4)</f>
        <v>0</v>
      </c>
      <c r="AB496">
        <f>IF(Table1[[#This Row],[Detections Utility (unclipped)]]&gt;1,1, IF(Table1[[#This Row],[Detections Utility (unclipped)]]&lt;0,0, Table1[[#This Row],[Detections Utility (unclipped)]]) )</f>
        <v>0</v>
      </c>
      <c r="AC496" s="29" t="s">
        <v>1785</v>
      </c>
      <c r="AD496" s="25" t="str" cm="1">
        <f t="array" ref="AD496">IF(SUMPRODUCT(--(NOT(ISERR(SEARCH({"Process","Command","Script","WMI","Module","Pipe","Service"},AC496)))))&gt;0,"1","0")</f>
        <v>0</v>
      </c>
      <c r="AE496" s="25">
        <f>IF(AD496="1",'TOP 10 TECHNIQUES'!C$15,0)</f>
        <v>0</v>
      </c>
      <c r="AF496" s="25" t="str" cm="1">
        <f t="array" ref="AF496">IF(SUMPRODUCT(--(NOT(ISERR(SEARCH({"Network","Firewall"},AC496)))))&gt;0,"1","0")</f>
        <v>0</v>
      </c>
      <c r="AG496" s="25">
        <f>IF(AF496="1",'TOP 10 TECHNIQUES'!C$16,0)</f>
        <v>0</v>
      </c>
      <c r="AH496" s="25" t="str" cm="1">
        <f t="array" ref="AH496">IF(SUMPRODUCT(--(NOT(ISERR(SEARCH({"File","Group","Logon","Schedule","User","Registry","Active","Application"},AC496)))))&gt;0,"1","0")</f>
        <v>1</v>
      </c>
      <c r="AI496" s="25">
        <f>IF(AH496="1",'TOP 10 TECHNIQUES'!C$17,0)</f>
        <v>0.13200000000000001</v>
      </c>
      <c r="AJ496" s="25" t="str" cm="1">
        <f t="array" ref="AJ496">IF(SUMPRODUCT(--(NOT(ISERR(SEARCH({"Cloud","Cluster","Container","Image","Instance","Pod","Snapshot","Volume"},AC496)))))&gt;0,"1","0")</f>
        <v>0</v>
      </c>
      <c r="AK496" s="25">
        <f>IF(AJ496="1",'TOP 10 TECHNIQUES'!C$18,0)</f>
        <v>0</v>
      </c>
      <c r="AL496" s="25" t="str" cm="1">
        <f t="array" ref="AL496">IF(SUMPRODUCT(--(NOT(ISERR(SEARCH({"Drive","Firmware","Host","Kernel"},AC496)))))&gt;0,"1","0")</f>
        <v>0</v>
      </c>
      <c r="AM496" s="25">
        <f>IF(AL496="1",'TOP 10 TECHNIQUES'!C$19,0)</f>
        <v>0</v>
      </c>
      <c r="AN496" s="51"/>
      <c r="AO496" s="51"/>
      <c r="AP496" s="25">
        <f>parameters!$J$21*Table1[[#This Row],[TAT Utility]]+parameters!$J$22*Table1[[#This Row],[Count Utility]]</f>
        <v>1.1320000000000002E-2</v>
      </c>
      <c r="AQ496" s="25">
        <f>(Table1[[#This Row],[Total Top Att&amp;ck Score ]]-parameters!$D$19)/(parameters!$D$20-parameters!$D$19)</f>
        <v>3.7733333333333341E-2</v>
      </c>
      <c r="AR496" s="25">
        <f>IF(Table1[[#This Row],[TAT Utility (unclipped)]]&gt;1,1, IF(Table1[[#This Row],[TAT Utility (unclipped)]]&lt;0,0, Table1[[#This Row],[TAT Utility (unclipped)]]) )</f>
        <v>3.7733333333333341E-2</v>
      </c>
      <c r="AS496" s="25">
        <f>(Table1[[#This Row],[Ransomware (Total '# of ATT&amp;CK Observations)]]-parameters!$D$21)/(parameters!$D$22-parameters!$D$21)</f>
        <v>0</v>
      </c>
      <c r="AT496" s="25">
        <f>IF(Table1[[#This Row],[Count Utility (unclipped)]]&gt;1,1, IF(Table1[[#This Row],[Count Utility (unclipped)]]&lt;0,0, Table1[[#This Row],[Count Utility (unclipped)]]) )</f>
        <v>0</v>
      </c>
      <c r="AU4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7" spans="1:47" x14ac:dyDescent="0.2">
      <c r="A497" s="25">
        <f>parameters!$J$21*Table1[[#This Row],[TAT Utility]]+parameters!$J$22*Table1[[#This Row],[Count Utility]]</f>
        <v>1.1320000000000002E-2</v>
      </c>
      <c r="B497" s="25">
        <f t="shared" si="7"/>
        <v>0.11320000000000002</v>
      </c>
      <c r="C497" s="25" t="s">
        <v>1786</v>
      </c>
      <c r="D497" s="25" t="s">
        <v>271</v>
      </c>
      <c r="E497" s="25" t="s">
        <v>1787</v>
      </c>
      <c r="F497" s="51">
        <v>1</v>
      </c>
      <c r="G497" s="51">
        <v>1</v>
      </c>
      <c r="H497" s="25">
        <f>parameters!$J$10*Table1[[#This Row],[Before Utility]]+parameters!$J$11*Table1[[#This Row],[After Utility]]</f>
        <v>0.1</v>
      </c>
      <c r="I497">
        <f>(Table1[[#This Row],[Num. TID Before]]-parameters!$D$8)/(parameters!$D$9-parameters!$D$8)</f>
        <v>0.1</v>
      </c>
      <c r="J497">
        <f>IF(Table1[[#This Row],[Before Utility (unclipped)]]&gt;1,1, IF(Table1[[#This Row],[Before Utility (unclipped)]]&lt;0,0, Table1[[#This Row],[Before Utility (unclipped)]]))</f>
        <v>0.1</v>
      </c>
      <c r="K497">
        <f>(Table1[[#This Row],[Num. TID After]]-parameters!$D$10)/(parameters!$D$11-parameters!$D$10)</f>
        <v>0.1</v>
      </c>
      <c r="L497">
        <f>IF(Table1[[#This Row],[After Utility (unclipped)]]&gt;1,1, IF(Table1[[#This Row],[After Utility (unclipped)]]&lt;0,0, Table1[[#This Row],[After Utility (unclipped)]]))</f>
        <v>0.1</v>
      </c>
      <c r="M497" s="25">
        <v>0</v>
      </c>
      <c r="N497" s="51">
        <v>0</v>
      </c>
      <c r="O497" s="51">
        <v>0</v>
      </c>
      <c r="P497" s="51">
        <v>0</v>
      </c>
      <c r="Q497" s="51">
        <v>0</v>
      </c>
      <c r="R497" s="51"/>
      <c r="S497" s="51">
        <v>0</v>
      </c>
      <c r="T497" s="52" t="s">
        <v>1788</v>
      </c>
      <c r="U497" s="51">
        <v>0</v>
      </c>
      <c r="V497" s="25">
        <f>parameters!$J$4*Table1[[#This Row],[Mitigations Utility]] + parameters!$J$5*Table1[[#This Row],[Detections Utility]]</f>
        <v>0</v>
      </c>
      <c r="W497">
        <f>SUM(Table1[[#This Row],[Num. 800-53 (r5)]],Table1[[#This Row],[Num. CIS Controls]])</f>
        <v>0</v>
      </c>
      <c r="X497">
        <f>(Table1[[#This Row],[Total Mitigations]]-parameters!$D$2)/(parameters!$D$3-parameters!$D$2)</f>
        <v>0</v>
      </c>
      <c r="Y497">
        <f>IF(Table1[[#This Row],[Mitigations Utility (unclipped)]]&gt;1,1, IF(Table1[[#This Row],[Mitigations Utility (unclipped)]]&lt;0,0, Table1[[#This Row],[Mitigations Utility (unclipped)]]) )</f>
        <v>0</v>
      </c>
      <c r="Z497">
        <f>SUM(Table1[[#This Row],[Num. CAR]:[Num. Splunk]])</f>
        <v>0</v>
      </c>
      <c r="AA497">
        <f>(Table1[[#This Row],[Total Detections]]-parameters!$D$4)/(parameters!$D$5-parameters!$D$4)</f>
        <v>0</v>
      </c>
      <c r="AB497">
        <f>IF(Table1[[#This Row],[Detections Utility (unclipped)]]&gt;1,1, IF(Table1[[#This Row],[Detections Utility (unclipped)]]&lt;0,0, Table1[[#This Row],[Detections Utility (unclipped)]]) )</f>
        <v>0</v>
      </c>
      <c r="AC497" s="29" t="s">
        <v>1469</v>
      </c>
      <c r="AD497" s="25" t="str" cm="1">
        <f t="array" ref="AD497">IF(SUMPRODUCT(--(NOT(ISERR(SEARCH({"Process","Command","Script","WMI","Module","Pipe","Service"},AC497)))))&gt;0,"1","0")</f>
        <v>0</v>
      </c>
      <c r="AE497" s="25">
        <f>IF(AD497="1",'TOP 10 TECHNIQUES'!C$15,0)</f>
        <v>0</v>
      </c>
      <c r="AF497" s="25" t="str" cm="1">
        <f t="array" ref="AF497">IF(SUMPRODUCT(--(NOT(ISERR(SEARCH({"Network","Firewall"},AC497)))))&gt;0,"1","0")</f>
        <v>0</v>
      </c>
      <c r="AG497" s="25">
        <f>IF(AF497="1",'TOP 10 TECHNIQUES'!C$16,0)</f>
        <v>0</v>
      </c>
      <c r="AH497" s="25" t="str" cm="1">
        <f t="array" ref="AH497">IF(SUMPRODUCT(--(NOT(ISERR(SEARCH({"File","Group","Logon","Schedule","User","Registry","Active","Application"},AC497)))))&gt;0,"1","0")</f>
        <v>1</v>
      </c>
      <c r="AI497" s="25">
        <f>IF(AH497="1",'TOP 10 TECHNIQUES'!C$17,0)</f>
        <v>0.13200000000000001</v>
      </c>
      <c r="AJ497" s="25" t="str" cm="1">
        <f t="array" ref="AJ497">IF(SUMPRODUCT(--(NOT(ISERR(SEARCH({"Cloud","Cluster","Container","Image","Instance","Pod","Snapshot","Volume"},AC497)))))&gt;0,"1","0")</f>
        <v>0</v>
      </c>
      <c r="AK497" s="25">
        <f>IF(AJ497="1",'TOP 10 TECHNIQUES'!C$18,0)</f>
        <v>0</v>
      </c>
      <c r="AL497" s="25" t="str" cm="1">
        <f t="array" ref="AL497">IF(SUMPRODUCT(--(NOT(ISERR(SEARCH({"Drive","Firmware","Host","Kernel"},AC497)))))&gt;0,"1","0")</f>
        <v>0</v>
      </c>
      <c r="AM497" s="25">
        <f>IF(AL497="1",'TOP 10 TECHNIQUES'!C$19,0)</f>
        <v>0</v>
      </c>
      <c r="AN497" s="51"/>
      <c r="AO497" s="51"/>
      <c r="AP497" s="25">
        <f>parameters!$J$21*Table1[[#This Row],[TAT Utility]]+parameters!$J$22*Table1[[#This Row],[Count Utility]]</f>
        <v>1.1320000000000002E-2</v>
      </c>
      <c r="AQ497" s="25">
        <f>(Table1[[#This Row],[Total Top Att&amp;ck Score ]]-parameters!$D$19)/(parameters!$D$20-parameters!$D$19)</f>
        <v>3.7733333333333341E-2</v>
      </c>
      <c r="AR497" s="25">
        <f>IF(Table1[[#This Row],[TAT Utility (unclipped)]]&gt;1,1, IF(Table1[[#This Row],[TAT Utility (unclipped)]]&lt;0,0, Table1[[#This Row],[TAT Utility (unclipped)]]) )</f>
        <v>3.7733333333333341E-2</v>
      </c>
      <c r="AS497" s="25">
        <f>(Table1[[#This Row],[Ransomware (Total '# of ATT&amp;CK Observations)]]-parameters!$D$21)/(parameters!$D$22-parameters!$D$21)</f>
        <v>0</v>
      </c>
      <c r="AT497" s="25">
        <f>IF(Table1[[#This Row],[Count Utility (unclipped)]]&gt;1,1, IF(Table1[[#This Row],[Count Utility (unclipped)]]&lt;0,0, Table1[[#This Row],[Count Utility (unclipped)]]) )</f>
        <v>0</v>
      </c>
      <c r="AU4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8" spans="1:47" x14ac:dyDescent="0.2">
      <c r="A498" s="25">
        <f>parameters!$J$21*Table1[[#This Row],[TAT Utility]]+parameters!$J$22*Table1[[#This Row],[Count Utility]]</f>
        <v>1.1320000000000002E-2</v>
      </c>
      <c r="B498" s="25">
        <f t="shared" si="7"/>
        <v>0.11320000000000002</v>
      </c>
      <c r="C498" s="25" t="s">
        <v>1789</v>
      </c>
      <c r="D498" s="25" t="s">
        <v>215</v>
      </c>
      <c r="E498" s="25" t="s">
        <v>1790</v>
      </c>
      <c r="F498" s="51">
        <v>1</v>
      </c>
      <c r="G498" s="51">
        <v>1</v>
      </c>
      <c r="H498" s="25">
        <f>parameters!$J$10*Table1[[#This Row],[Before Utility]]+parameters!$J$11*Table1[[#This Row],[After Utility]]</f>
        <v>0.1</v>
      </c>
      <c r="I498">
        <f>(Table1[[#This Row],[Num. TID Before]]-parameters!$D$8)/(parameters!$D$9-parameters!$D$8)</f>
        <v>0.1</v>
      </c>
      <c r="J498">
        <f>IF(Table1[[#This Row],[Before Utility (unclipped)]]&gt;1,1, IF(Table1[[#This Row],[Before Utility (unclipped)]]&lt;0,0, Table1[[#This Row],[Before Utility (unclipped)]]))</f>
        <v>0.1</v>
      </c>
      <c r="K498">
        <f>(Table1[[#This Row],[Num. TID After]]-parameters!$D$10)/(parameters!$D$11-parameters!$D$10)</f>
        <v>0.1</v>
      </c>
      <c r="L498">
        <f>IF(Table1[[#This Row],[After Utility (unclipped)]]&gt;1,1, IF(Table1[[#This Row],[After Utility (unclipped)]]&lt;0,0, Table1[[#This Row],[After Utility (unclipped)]]))</f>
        <v>0.1</v>
      </c>
      <c r="M498" s="25">
        <v>0</v>
      </c>
      <c r="N498" s="51">
        <v>0</v>
      </c>
      <c r="O498" s="51">
        <v>0</v>
      </c>
      <c r="P498" s="51">
        <v>0</v>
      </c>
      <c r="Q498" s="51">
        <v>0</v>
      </c>
      <c r="R498" s="51"/>
      <c r="S498" s="51">
        <v>0</v>
      </c>
      <c r="T498" s="52" t="s">
        <v>1791</v>
      </c>
      <c r="U498" s="51">
        <v>0</v>
      </c>
      <c r="V498" s="25">
        <f>parameters!$J$4*Table1[[#This Row],[Mitigations Utility]] + parameters!$J$5*Table1[[#This Row],[Detections Utility]]</f>
        <v>0</v>
      </c>
      <c r="W498">
        <f>SUM(Table1[[#This Row],[Num. 800-53 (r5)]],Table1[[#This Row],[Num. CIS Controls]])</f>
        <v>0</v>
      </c>
      <c r="X498">
        <f>(Table1[[#This Row],[Total Mitigations]]-parameters!$D$2)/(parameters!$D$3-parameters!$D$2)</f>
        <v>0</v>
      </c>
      <c r="Y498">
        <f>IF(Table1[[#This Row],[Mitigations Utility (unclipped)]]&gt;1,1, IF(Table1[[#This Row],[Mitigations Utility (unclipped)]]&lt;0,0, Table1[[#This Row],[Mitigations Utility (unclipped)]]) )</f>
        <v>0</v>
      </c>
      <c r="Z498">
        <f>SUM(Table1[[#This Row],[Num. CAR]:[Num. Splunk]])</f>
        <v>0</v>
      </c>
      <c r="AA498">
        <f>(Table1[[#This Row],[Total Detections]]-parameters!$D$4)/(parameters!$D$5-parameters!$D$4)</f>
        <v>0</v>
      </c>
      <c r="AB498">
        <f>IF(Table1[[#This Row],[Detections Utility (unclipped)]]&gt;1,1, IF(Table1[[#This Row],[Detections Utility (unclipped)]]&lt;0,0, Table1[[#This Row],[Detections Utility (unclipped)]]) )</f>
        <v>0</v>
      </c>
      <c r="AC498" s="29" t="s">
        <v>1792</v>
      </c>
      <c r="AD498" s="25" t="str" cm="1">
        <f t="array" ref="AD498">IF(SUMPRODUCT(--(NOT(ISERR(SEARCH({"Process","Command","Script","WMI","Module","Pipe","Service"},AC498)))))&gt;0,"1","0")</f>
        <v>0</v>
      </c>
      <c r="AE498" s="25">
        <f>IF(AD498="1",'TOP 10 TECHNIQUES'!C$15,0)</f>
        <v>0</v>
      </c>
      <c r="AF498" s="25" t="str" cm="1">
        <f t="array" ref="AF498">IF(SUMPRODUCT(--(NOT(ISERR(SEARCH({"Network","Firewall"},AC498)))))&gt;0,"1","0")</f>
        <v>0</v>
      </c>
      <c r="AG498" s="25">
        <f>IF(AF498="1",'TOP 10 TECHNIQUES'!C$16,0)</f>
        <v>0</v>
      </c>
      <c r="AH498" s="25" t="str" cm="1">
        <f t="array" ref="AH498">IF(SUMPRODUCT(--(NOT(ISERR(SEARCH({"File","Group","Logon","Schedule","User","Registry","Active","Application"},AC498)))))&gt;0,"1","0")</f>
        <v>1</v>
      </c>
      <c r="AI498" s="25">
        <f>IF(AH498="1",'TOP 10 TECHNIQUES'!C$17,0)</f>
        <v>0.13200000000000001</v>
      </c>
      <c r="AJ498" s="25" t="str" cm="1">
        <f t="array" ref="AJ498">IF(SUMPRODUCT(--(NOT(ISERR(SEARCH({"Cloud","Cluster","Container","Image","Instance","Pod","Snapshot","Volume"},AC498)))))&gt;0,"1","0")</f>
        <v>0</v>
      </c>
      <c r="AK498" s="25">
        <f>IF(AJ498="1",'TOP 10 TECHNIQUES'!C$18,0)</f>
        <v>0</v>
      </c>
      <c r="AL498" s="25" t="str" cm="1">
        <f t="array" ref="AL498">IF(SUMPRODUCT(--(NOT(ISERR(SEARCH({"Drive","Firmware","Host","Kernel"},AC498)))))&gt;0,"1","0")</f>
        <v>0</v>
      </c>
      <c r="AM498" s="25">
        <f>IF(AL498="1",'TOP 10 TECHNIQUES'!C$19,0)</f>
        <v>0</v>
      </c>
      <c r="AN498" s="51"/>
      <c r="AO498" s="51"/>
      <c r="AP498" s="25">
        <f>parameters!$J$21*Table1[[#This Row],[TAT Utility]]+parameters!$J$22*Table1[[#This Row],[Count Utility]]</f>
        <v>1.1320000000000002E-2</v>
      </c>
      <c r="AQ498" s="25">
        <f>(Table1[[#This Row],[Total Top Att&amp;ck Score ]]-parameters!$D$19)/(parameters!$D$20-parameters!$D$19)</f>
        <v>3.7733333333333341E-2</v>
      </c>
      <c r="AR498" s="25">
        <f>IF(Table1[[#This Row],[TAT Utility (unclipped)]]&gt;1,1, IF(Table1[[#This Row],[TAT Utility (unclipped)]]&lt;0,0, Table1[[#This Row],[TAT Utility (unclipped)]]) )</f>
        <v>3.7733333333333341E-2</v>
      </c>
      <c r="AS498" s="25">
        <f>(Table1[[#This Row],[Ransomware (Total '# of ATT&amp;CK Observations)]]-parameters!$D$21)/(parameters!$D$22-parameters!$D$21)</f>
        <v>0</v>
      </c>
      <c r="AT498" s="25">
        <f>IF(Table1[[#This Row],[Count Utility (unclipped)]]&gt;1,1, IF(Table1[[#This Row],[Count Utility (unclipped)]]&lt;0,0, Table1[[#This Row],[Count Utility (unclipped)]]) )</f>
        <v>0</v>
      </c>
      <c r="AU4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9" spans="1:47" x14ac:dyDescent="0.2">
      <c r="A499" s="25">
        <f>parameters!$J$21*Table1[[#This Row],[TAT Utility]]+parameters!$J$22*Table1[[#This Row],[Count Utility]]</f>
        <v>1.1320000000000002E-2</v>
      </c>
      <c r="B499" s="25">
        <f t="shared" si="7"/>
        <v>0.11320000000000002</v>
      </c>
      <c r="C499" s="25" t="s">
        <v>1793</v>
      </c>
      <c r="D499" s="25" t="s">
        <v>215</v>
      </c>
      <c r="E499" s="25" t="s">
        <v>1794</v>
      </c>
      <c r="F499" s="51">
        <v>1</v>
      </c>
      <c r="G499" s="51">
        <v>1</v>
      </c>
      <c r="H499" s="25">
        <f>parameters!$J$10*Table1[[#This Row],[Before Utility]]+parameters!$J$11*Table1[[#This Row],[After Utility]]</f>
        <v>0.1</v>
      </c>
      <c r="I499">
        <f>(Table1[[#This Row],[Num. TID Before]]-parameters!$D$8)/(parameters!$D$9-parameters!$D$8)</f>
        <v>0.1</v>
      </c>
      <c r="J499">
        <f>IF(Table1[[#This Row],[Before Utility (unclipped)]]&gt;1,1, IF(Table1[[#This Row],[Before Utility (unclipped)]]&lt;0,0, Table1[[#This Row],[Before Utility (unclipped)]]))</f>
        <v>0.1</v>
      </c>
      <c r="K499">
        <f>(Table1[[#This Row],[Num. TID After]]-parameters!$D$10)/(parameters!$D$11-parameters!$D$10)</f>
        <v>0.1</v>
      </c>
      <c r="L499">
        <f>IF(Table1[[#This Row],[After Utility (unclipped)]]&gt;1,1, IF(Table1[[#This Row],[After Utility (unclipped)]]&lt;0,0, Table1[[#This Row],[After Utility (unclipped)]]))</f>
        <v>0.1</v>
      </c>
      <c r="M499" s="25">
        <v>0</v>
      </c>
      <c r="N499" s="51">
        <v>0</v>
      </c>
      <c r="O499" s="51">
        <v>0</v>
      </c>
      <c r="P499" s="51">
        <v>0</v>
      </c>
      <c r="Q499" s="51">
        <v>0</v>
      </c>
      <c r="R499" s="51"/>
      <c r="S499" s="51">
        <v>0</v>
      </c>
      <c r="T499" s="52" t="s">
        <v>1795</v>
      </c>
      <c r="U499" s="51">
        <v>0</v>
      </c>
      <c r="V499" s="25">
        <f>parameters!$J$4*Table1[[#This Row],[Mitigations Utility]] + parameters!$J$5*Table1[[#This Row],[Detections Utility]]</f>
        <v>0</v>
      </c>
      <c r="W499">
        <f>SUM(Table1[[#This Row],[Num. 800-53 (r5)]],Table1[[#This Row],[Num. CIS Controls]])</f>
        <v>0</v>
      </c>
      <c r="X499">
        <f>(Table1[[#This Row],[Total Mitigations]]-parameters!$D$2)/(parameters!$D$3-parameters!$D$2)</f>
        <v>0</v>
      </c>
      <c r="Y499">
        <f>IF(Table1[[#This Row],[Mitigations Utility (unclipped)]]&gt;1,1, IF(Table1[[#This Row],[Mitigations Utility (unclipped)]]&lt;0,0, Table1[[#This Row],[Mitigations Utility (unclipped)]]) )</f>
        <v>0</v>
      </c>
      <c r="Z499">
        <f>SUM(Table1[[#This Row],[Num. CAR]:[Num. Splunk]])</f>
        <v>0</v>
      </c>
      <c r="AA499">
        <f>(Table1[[#This Row],[Total Detections]]-parameters!$D$4)/(parameters!$D$5-parameters!$D$4)</f>
        <v>0</v>
      </c>
      <c r="AB499">
        <f>IF(Table1[[#This Row],[Detections Utility (unclipped)]]&gt;1,1, IF(Table1[[#This Row],[Detections Utility (unclipped)]]&lt;0,0, Table1[[#This Row],[Detections Utility (unclipped)]]) )</f>
        <v>0</v>
      </c>
      <c r="AC499" s="29" t="s">
        <v>693</v>
      </c>
      <c r="AD499" s="25" t="str" cm="1">
        <f t="array" ref="AD499">IF(SUMPRODUCT(--(NOT(ISERR(SEARCH({"Process","Command","Script","WMI","Module","Pipe","Service"},AC499)))))&gt;0,"1","0")</f>
        <v>0</v>
      </c>
      <c r="AE499" s="25">
        <f>IF(AD499="1",'TOP 10 TECHNIQUES'!C$15,0)</f>
        <v>0</v>
      </c>
      <c r="AF499" s="25" t="str" cm="1">
        <f t="array" ref="AF499">IF(SUMPRODUCT(--(NOT(ISERR(SEARCH({"Network","Firewall"},AC499)))))&gt;0,"1","0")</f>
        <v>0</v>
      </c>
      <c r="AG499" s="25">
        <f>IF(AF499="1",'TOP 10 TECHNIQUES'!C$16,0)</f>
        <v>0</v>
      </c>
      <c r="AH499" s="25" t="str" cm="1">
        <f t="array" ref="AH499">IF(SUMPRODUCT(--(NOT(ISERR(SEARCH({"File","Group","Logon","Schedule","User","Registry","Active","Application"},AC499)))))&gt;0,"1","0")</f>
        <v>1</v>
      </c>
      <c r="AI499" s="25">
        <f>IF(AH499="1",'TOP 10 TECHNIQUES'!C$17,0)</f>
        <v>0.13200000000000001</v>
      </c>
      <c r="AJ499" s="25" t="str" cm="1">
        <f t="array" ref="AJ499">IF(SUMPRODUCT(--(NOT(ISERR(SEARCH({"Cloud","Cluster","Container","Image","Instance","Pod","Snapshot","Volume"},AC499)))))&gt;0,"1","0")</f>
        <v>0</v>
      </c>
      <c r="AK499" s="25">
        <f>IF(AJ499="1",'TOP 10 TECHNIQUES'!C$18,0)</f>
        <v>0</v>
      </c>
      <c r="AL499" s="25" t="str" cm="1">
        <f t="array" ref="AL499">IF(SUMPRODUCT(--(NOT(ISERR(SEARCH({"Drive","Firmware","Host","Kernel"},AC499)))))&gt;0,"1","0")</f>
        <v>0</v>
      </c>
      <c r="AM499" s="25">
        <f>IF(AL499="1",'TOP 10 TECHNIQUES'!C$19,0)</f>
        <v>0</v>
      </c>
      <c r="AN499" s="51"/>
      <c r="AO499" s="51"/>
      <c r="AP499" s="25">
        <f>parameters!$J$21*Table1[[#This Row],[TAT Utility]]+parameters!$J$22*Table1[[#This Row],[Count Utility]]</f>
        <v>1.1320000000000002E-2</v>
      </c>
      <c r="AQ499" s="25">
        <f>(Table1[[#This Row],[Total Top Att&amp;ck Score ]]-parameters!$D$19)/(parameters!$D$20-parameters!$D$19)</f>
        <v>3.7733333333333341E-2</v>
      </c>
      <c r="AR499" s="25">
        <f>IF(Table1[[#This Row],[TAT Utility (unclipped)]]&gt;1,1, IF(Table1[[#This Row],[TAT Utility (unclipped)]]&lt;0,0, Table1[[#This Row],[TAT Utility (unclipped)]]) )</f>
        <v>3.7733333333333341E-2</v>
      </c>
      <c r="AS499" s="25">
        <f>(Table1[[#This Row],[Ransomware (Total '# of ATT&amp;CK Observations)]]-parameters!$D$21)/(parameters!$D$22-parameters!$D$21)</f>
        <v>0</v>
      </c>
      <c r="AT499" s="25">
        <f>IF(Table1[[#This Row],[Count Utility (unclipped)]]&gt;1,1, IF(Table1[[#This Row],[Count Utility (unclipped)]]&lt;0,0, Table1[[#This Row],[Count Utility (unclipped)]]) )</f>
        <v>0</v>
      </c>
      <c r="AU4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0" spans="1:47" ht="32" x14ac:dyDescent="0.2">
      <c r="A500" s="25">
        <f>parameters!$J$21*Table1[[#This Row],[TAT Utility]]+parameters!$J$22*Table1[[#This Row],[Count Utility]]</f>
        <v>1.3300000000000001E-2</v>
      </c>
      <c r="B500" s="25">
        <f t="shared" si="7"/>
        <v>0.13300000000000001</v>
      </c>
      <c r="C500" s="25" t="s">
        <v>1796</v>
      </c>
      <c r="D500" s="25" t="s">
        <v>99</v>
      </c>
      <c r="E500" s="25" t="s">
        <v>1797</v>
      </c>
      <c r="F500" s="51">
        <v>1</v>
      </c>
      <c r="G500" s="51">
        <v>1</v>
      </c>
      <c r="H500" s="25">
        <f>parameters!$J$10*Table1[[#This Row],[Before Utility]]+parameters!$J$11*Table1[[#This Row],[After Utility]]</f>
        <v>0.1</v>
      </c>
      <c r="I500">
        <f>(Table1[[#This Row],[Num. TID Before]]-parameters!$D$8)/(parameters!$D$9-parameters!$D$8)</f>
        <v>0.1</v>
      </c>
      <c r="J500">
        <f>IF(Table1[[#This Row],[Before Utility (unclipped)]]&gt;1,1, IF(Table1[[#This Row],[Before Utility (unclipped)]]&lt;0,0, Table1[[#This Row],[Before Utility (unclipped)]]))</f>
        <v>0.1</v>
      </c>
      <c r="K500">
        <f>(Table1[[#This Row],[Num. TID After]]-parameters!$D$10)/(parameters!$D$11-parameters!$D$10)</f>
        <v>0.1</v>
      </c>
      <c r="L500">
        <f>IF(Table1[[#This Row],[After Utility (unclipped)]]&gt;1,1, IF(Table1[[#This Row],[After Utility (unclipped)]]&lt;0,0, Table1[[#This Row],[After Utility (unclipped)]]))</f>
        <v>0.1</v>
      </c>
      <c r="M500" s="25">
        <v>0</v>
      </c>
      <c r="N500" s="51">
        <v>0</v>
      </c>
      <c r="O500" s="51">
        <v>0</v>
      </c>
      <c r="P500" s="51">
        <v>0</v>
      </c>
      <c r="Q500" s="51">
        <v>0</v>
      </c>
      <c r="R500" s="51"/>
      <c r="S500" s="51">
        <v>0</v>
      </c>
      <c r="T500" s="52" t="s">
        <v>1798</v>
      </c>
      <c r="U500" s="51">
        <v>0</v>
      </c>
      <c r="V500" s="25">
        <f>parameters!$J$4*Table1[[#This Row],[Mitigations Utility]] + parameters!$J$5*Table1[[#This Row],[Detections Utility]]</f>
        <v>0</v>
      </c>
      <c r="W500">
        <f>SUM(Table1[[#This Row],[Num. 800-53 (r5)]],Table1[[#This Row],[Num. CIS Controls]])</f>
        <v>0</v>
      </c>
      <c r="X500">
        <f>(Table1[[#This Row],[Total Mitigations]]-parameters!$D$2)/(parameters!$D$3-parameters!$D$2)</f>
        <v>0</v>
      </c>
      <c r="Y500">
        <f>IF(Table1[[#This Row],[Mitigations Utility (unclipped)]]&gt;1,1, IF(Table1[[#This Row],[Mitigations Utility (unclipped)]]&lt;0,0, Table1[[#This Row],[Mitigations Utility (unclipped)]]) )</f>
        <v>0</v>
      </c>
      <c r="Z500">
        <f>SUM(Table1[[#This Row],[Num. CAR]:[Num. Splunk]])</f>
        <v>0</v>
      </c>
      <c r="AA500">
        <f>(Table1[[#This Row],[Total Detections]]-parameters!$D$4)/(parameters!$D$5-parameters!$D$4)</f>
        <v>0</v>
      </c>
      <c r="AB500">
        <f>IF(Table1[[#This Row],[Detections Utility (unclipped)]]&gt;1,1, IF(Table1[[#This Row],[Detections Utility (unclipped)]]&lt;0,0, Table1[[#This Row],[Detections Utility (unclipped)]]) )</f>
        <v>0</v>
      </c>
      <c r="AC500" s="29" t="s">
        <v>1799</v>
      </c>
      <c r="AD500" s="25" t="str" cm="1">
        <f t="array" ref="AD500">IF(SUMPRODUCT(--(NOT(ISERR(SEARCH({"Process","Command","Script","WMI","Module","Pipe","Service"},AC500)))))&gt;0,"1","0")</f>
        <v>1</v>
      </c>
      <c r="AE500" s="25">
        <f>IF(AD500="1",'TOP 10 TECHNIQUES'!C$15,0)</f>
        <v>0.19800000000000001</v>
      </c>
      <c r="AF500" s="25" t="str" cm="1">
        <f t="array" ref="AF500">IF(SUMPRODUCT(--(NOT(ISERR(SEARCH({"Network","Firewall"},AC500)))))&gt;0,"1","0")</f>
        <v>0</v>
      </c>
      <c r="AG500" s="25">
        <f>IF(AF500="1",'TOP 10 TECHNIQUES'!C$16,0)</f>
        <v>0</v>
      </c>
      <c r="AH500" s="25" t="str" cm="1">
        <f t="array" ref="AH500">IF(SUMPRODUCT(--(NOT(ISERR(SEARCH({"File","Group","Logon","Schedule","User","Registry","Active","Application"},AC500)))))&gt;0,"1","0")</f>
        <v>1</v>
      </c>
      <c r="AI500" s="25">
        <f>IF(AH500="1",'TOP 10 TECHNIQUES'!C$17,0)</f>
        <v>0.13200000000000001</v>
      </c>
      <c r="AJ500" s="25" t="str" cm="1">
        <f t="array" ref="AJ500">IF(SUMPRODUCT(--(NOT(ISERR(SEARCH({"Cloud","Cluster","Container","Image","Instance","Pod","Snapshot","Volume"},AC500)))))&gt;0,"1","0")</f>
        <v>0</v>
      </c>
      <c r="AK500" s="25">
        <f>IF(AJ500="1",'TOP 10 TECHNIQUES'!C$18,0)</f>
        <v>0</v>
      </c>
      <c r="AL500" s="25" t="str" cm="1">
        <f t="array" ref="AL500">IF(SUMPRODUCT(--(NOT(ISERR(SEARCH({"Drive","Firmware","Host","Kernel"},AC500)))))&gt;0,"1","0")</f>
        <v>0</v>
      </c>
      <c r="AM500" s="25">
        <f>IF(AL500="1",'TOP 10 TECHNIQUES'!C$19,0)</f>
        <v>0</v>
      </c>
      <c r="AN500" s="52">
        <v>0</v>
      </c>
      <c r="AO500" s="51">
        <v>0</v>
      </c>
      <c r="AP500" s="25">
        <f>parameters!$J$21*Table1[[#This Row],[TAT Utility]]+parameters!$J$22*Table1[[#This Row],[Count Utility]]</f>
        <v>1.3300000000000001E-2</v>
      </c>
      <c r="AQ500" s="25">
        <f>(Table1[[#This Row],[Total Top Att&amp;ck Score ]]-parameters!$D$19)/(parameters!$D$20-parameters!$D$19)</f>
        <v>4.4333333333333336E-2</v>
      </c>
      <c r="AR500" s="25">
        <f>IF(Table1[[#This Row],[TAT Utility (unclipped)]]&gt;1,1, IF(Table1[[#This Row],[TAT Utility (unclipped)]]&lt;0,0, Table1[[#This Row],[TAT Utility (unclipped)]]) )</f>
        <v>4.4333333333333336E-2</v>
      </c>
      <c r="AS500" s="25">
        <f>(Table1[[#This Row],[Ransomware (Total '# of ATT&amp;CK Observations)]]-parameters!$D$21)/(parameters!$D$22-parameters!$D$21)</f>
        <v>0</v>
      </c>
      <c r="AT500" s="25">
        <f>IF(Table1[[#This Row],[Count Utility (unclipped)]]&gt;1,1, IF(Table1[[#This Row],[Count Utility (unclipped)]]&lt;0,0, Table1[[#This Row],[Count Utility (unclipped)]]) )</f>
        <v>0</v>
      </c>
      <c r="AU5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1" spans="1:47" ht="64" x14ac:dyDescent="0.2">
      <c r="A501" s="25">
        <f>parameters!$J$21*Table1[[#This Row],[TAT Utility]]+parameters!$J$22*Table1[[#This Row],[Count Utility]]</f>
        <v>1.3300000000000001E-2</v>
      </c>
      <c r="B501" s="25">
        <f t="shared" si="7"/>
        <v>0.13300000000000001</v>
      </c>
      <c r="C501" s="25" t="s">
        <v>1800</v>
      </c>
      <c r="D501" s="25" t="s">
        <v>1354</v>
      </c>
      <c r="E501" s="25" t="s">
        <v>1801</v>
      </c>
      <c r="F501" s="51">
        <v>1</v>
      </c>
      <c r="G501" s="51">
        <v>1</v>
      </c>
      <c r="H501" s="25">
        <f>parameters!$J$10*Table1[[#This Row],[Before Utility]]+parameters!$J$11*Table1[[#This Row],[After Utility]]</f>
        <v>0.1</v>
      </c>
      <c r="I501">
        <f>(Table1[[#This Row],[Num. TID Before]]-parameters!$D$8)/(parameters!$D$9-parameters!$D$8)</f>
        <v>0.1</v>
      </c>
      <c r="J501">
        <f>IF(Table1[[#This Row],[Before Utility (unclipped)]]&gt;1,1, IF(Table1[[#This Row],[Before Utility (unclipped)]]&lt;0,0, Table1[[#This Row],[Before Utility (unclipped)]]))</f>
        <v>0.1</v>
      </c>
      <c r="K501">
        <f>(Table1[[#This Row],[Num. TID After]]-parameters!$D$10)/(parameters!$D$11-parameters!$D$10)</f>
        <v>0.1</v>
      </c>
      <c r="L501">
        <f>IF(Table1[[#This Row],[After Utility (unclipped)]]&gt;1,1, IF(Table1[[#This Row],[After Utility (unclipped)]]&lt;0,0, Table1[[#This Row],[After Utility (unclipped)]]))</f>
        <v>0.1</v>
      </c>
      <c r="M501" s="25">
        <v>0</v>
      </c>
      <c r="N501" s="51">
        <v>0</v>
      </c>
      <c r="O501" s="51">
        <v>0</v>
      </c>
      <c r="P501" s="51">
        <v>0</v>
      </c>
      <c r="Q501" s="51">
        <v>0</v>
      </c>
      <c r="R501" s="51"/>
      <c r="S501" s="51">
        <v>0</v>
      </c>
      <c r="T501" s="51"/>
      <c r="U501" s="51">
        <v>0</v>
      </c>
      <c r="V501" s="25">
        <f>parameters!$J$4*Table1[[#This Row],[Mitigations Utility]] + parameters!$J$5*Table1[[#This Row],[Detections Utility]]</f>
        <v>0</v>
      </c>
      <c r="W501">
        <f>SUM(Table1[[#This Row],[Num. 800-53 (r5)]],Table1[[#This Row],[Num. CIS Controls]])</f>
        <v>0</v>
      </c>
      <c r="X501">
        <f>(Table1[[#This Row],[Total Mitigations]]-parameters!$D$2)/(parameters!$D$3-parameters!$D$2)</f>
        <v>0</v>
      </c>
      <c r="Y501">
        <f>IF(Table1[[#This Row],[Mitigations Utility (unclipped)]]&gt;1,1, IF(Table1[[#This Row],[Mitigations Utility (unclipped)]]&lt;0,0, Table1[[#This Row],[Mitigations Utility (unclipped)]]) )</f>
        <v>0</v>
      </c>
      <c r="Z501">
        <f>SUM(Table1[[#This Row],[Num. CAR]:[Num. Splunk]])</f>
        <v>0</v>
      </c>
      <c r="AA501">
        <f>(Table1[[#This Row],[Total Detections]]-parameters!$D$4)/(parameters!$D$5-parameters!$D$4)</f>
        <v>0</v>
      </c>
      <c r="AB501">
        <f>IF(Table1[[#This Row],[Detections Utility (unclipped)]]&gt;1,1, IF(Table1[[#This Row],[Detections Utility (unclipped)]]&lt;0,0, Table1[[#This Row],[Detections Utility (unclipped)]]) )</f>
        <v>0</v>
      </c>
      <c r="AC501" s="29" t="s">
        <v>1802</v>
      </c>
      <c r="AD501" s="25" t="str" cm="1">
        <f t="array" ref="AD501">IF(SUMPRODUCT(--(NOT(ISERR(SEARCH({"Process","Command","Script","WMI","Module","Pipe","Service"},AC501)))))&gt;0,"1","0")</f>
        <v>1</v>
      </c>
      <c r="AE501" s="25">
        <f>IF(AD501="1",'TOP 10 TECHNIQUES'!C$15,0)</f>
        <v>0.19800000000000001</v>
      </c>
      <c r="AF501" s="25" t="str" cm="1">
        <f t="array" ref="AF501">IF(SUMPRODUCT(--(NOT(ISERR(SEARCH({"Network","Firewall"},AC501)))))&gt;0,"1","0")</f>
        <v>0</v>
      </c>
      <c r="AG501" s="25">
        <f>IF(AF501="1",'TOP 10 TECHNIQUES'!C$16,0)</f>
        <v>0</v>
      </c>
      <c r="AH501" s="25" t="str" cm="1">
        <f t="array" ref="AH501">IF(SUMPRODUCT(--(NOT(ISERR(SEARCH({"File","Group","Logon","Schedule","User","Registry","Active","Application"},AC501)))))&gt;0,"1","0")</f>
        <v>1</v>
      </c>
      <c r="AI501" s="25">
        <f>IF(AH501="1",'TOP 10 TECHNIQUES'!C$17,0)</f>
        <v>0.13200000000000001</v>
      </c>
      <c r="AJ501" s="25" t="str" cm="1">
        <f t="array" ref="AJ501">IF(SUMPRODUCT(--(NOT(ISERR(SEARCH({"Cloud","Cluster","Container","Image","Instance","Pod","Snapshot","Volume"},AC501)))))&gt;0,"1","0")</f>
        <v>0</v>
      </c>
      <c r="AK501" s="25">
        <f>IF(AJ501="1",'TOP 10 TECHNIQUES'!C$18,0)</f>
        <v>0</v>
      </c>
      <c r="AL501" s="25" t="str" cm="1">
        <f t="array" ref="AL501">IF(SUMPRODUCT(--(NOT(ISERR(SEARCH({"Drive","Firmware","Host","Kernel"},AC501)))))&gt;0,"1","0")</f>
        <v>0</v>
      </c>
      <c r="AM501" s="25">
        <f>IF(AL501="1",'TOP 10 TECHNIQUES'!C$19,0)</f>
        <v>0</v>
      </c>
      <c r="AN501" s="52">
        <v>0</v>
      </c>
      <c r="AO501" s="51">
        <v>0</v>
      </c>
      <c r="AP501" s="25">
        <f>parameters!$J$21*Table1[[#This Row],[TAT Utility]]+parameters!$J$22*Table1[[#This Row],[Count Utility]]</f>
        <v>1.3300000000000001E-2</v>
      </c>
      <c r="AQ501" s="25">
        <f>(Table1[[#This Row],[Total Top Att&amp;ck Score ]]-parameters!$D$19)/(parameters!$D$20-parameters!$D$19)</f>
        <v>4.4333333333333336E-2</v>
      </c>
      <c r="AR501" s="25">
        <f>IF(Table1[[#This Row],[TAT Utility (unclipped)]]&gt;1,1, IF(Table1[[#This Row],[TAT Utility (unclipped)]]&lt;0,0, Table1[[#This Row],[TAT Utility (unclipped)]]) )</f>
        <v>4.4333333333333336E-2</v>
      </c>
      <c r="AS501" s="25">
        <f>(Table1[[#This Row],[Ransomware (Total '# of ATT&amp;CK Observations)]]-parameters!$D$21)/(parameters!$D$22-parameters!$D$21)</f>
        <v>0</v>
      </c>
      <c r="AT501" s="25">
        <f>IF(Table1[[#This Row],[Count Utility (unclipped)]]&gt;1,1, IF(Table1[[#This Row],[Count Utility (unclipped)]]&lt;0,0, Table1[[#This Row],[Count Utility (unclipped)]]) )</f>
        <v>0</v>
      </c>
      <c r="AU5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2" spans="1:47" ht="32" x14ac:dyDescent="0.2">
      <c r="A502" s="25">
        <f>parameters!$J$21*Table1[[#This Row],[TAT Utility]]+parameters!$J$22*Table1[[#This Row],[Count Utility]]</f>
        <v>1.3300000000000001E-2</v>
      </c>
      <c r="B502" s="25">
        <f t="shared" si="7"/>
        <v>0.13300000000000001</v>
      </c>
      <c r="C502" s="25" t="s">
        <v>1803</v>
      </c>
      <c r="D502" s="25" t="s">
        <v>1354</v>
      </c>
      <c r="E502" s="25" t="s">
        <v>1804</v>
      </c>
      <c r="F502" s="51">
        <v>1</v>
      </c>
      <c r="G502" s="51">
        <v>1</v>
      </c>
      <c r="H502" s="25">
        <f>parameters!$J$10*Table1[[#This Row],[Before Utility]]+parameters!$J$11*Table1[[#This Row],[After Utility]]</f>
        <v>0.1</v>
      </c>
      <c r="I502">
        <f>(Table1[[#This Row],[Num. TID Before]]-parameters!$D$8)/(parameters!$D$9-parameters!$D$8)</f>
        <v>0.1</v>
      </c>
      <c r="J502">
        <f>IF(Table1[[#This Row],[Before Utility (unclipped)]]&gt;1,1, IF(Table1[[#This Row],[Before Utility (unclipped)]]&lt;0,0, Table1[[#This Row],[Before Utility (unclipped)]]))</f>
        <v>0.1</v>
      </c>
      <c r="K502">
        <f>(Table1[[#This Row],[Num. TID After]]-parameters!$D$10)/(parameters!$D$11-parameters!$D$10)</f>
        <v>0.1</v>
      </c>
      <c r="L502">
        <f>IF(Table1[[#This Row],[After Utility (unclipped)]]&gt;1,1, IF(Table1[[#This Row],[After Utility (unclipped)]]&lt;0,0, Table1[[#This Row],[After Utility (unclipped)]]))</f>
        <v>0.1</v>
      </c>
      <c r="M502" s="25">
        <v>0</v>
      </c>
      <c r="N502" s="51">
        <v>0</v>
      </c>
      <c r="O502" s="51">
        <v>0</v>
      </c>
      <c r="P502" s="51">
        <v>0</v>
      </c>
      <c r="Q502" s="51">
        <v>0</v>
      </c>
      <c r="R502" s="51"/>
      <c r="S502" s="51">
        <v>0</v>
      </c>
      <c r="T502" s="51"/>
      <c r="U502" s="51">
        <v>0</v>
      </c>
      <c r="V502" s="25">
        <f>parameters!$J$4*Table1[[#This Row],[Mitigations Utility]] + parameters!$J$5*Table1[[#This Row],[Detections Utility]]</f>
        <v>0</v>
      </c>
      <c r="W502">
        <f>SUM(Table1[[#This Row],[Num. 800-53 (r5)]],Table1[[#This Row],[Num. CIS Controls]])</f>
        <v>0</v>
      </c>
      <c r="X502">
        <f>(Table1[[#This Row],[Total Mitigations]]-parameters!$D$2)/(parameters!$D$3-parameters!$D$2)</f>
        <v>0</v>
      </c>
      <c r="Y502">
        <f>IF(Table1[[#This Row],[Mitigations Utility (unclipped)]]&gt;1,1, IF(Table1[[#This Row],[Mitigations Utility (unclipped)]]&lt;0,0, Table1[[#This Row],[Mitigations Utility (unclipped)]]) )</f>
        <v>0</v>
      </c>
      <c r="Z502">
        <f>SUM(Table1[[#This Row],[Num. CAR]:[Num. Splunk]])</f>
        <v>0</v>
      </c>
      <c r="AA502">
        <f>(Table1[[#This Row],[Total Detections]]-parameters!$D$4)/(parameters!$D$5-parameters!$D$4)</f>
        <v>0</v>
      </c>
      <c r="AB502">
        <f>IF(Table1[[#This Row],[Detections Utility (unclipped)]]&gt;1,1, IF(Table1[[#This Row],[Detections Utility (unclipped)]]&lt;0,0, Table1[[#This Row],[Detections Utility (unclipped)]]) )</f>
        <v>0</v>
      </c>
      <c r="AC502" s="29" t="s">
        <v>1805</v>
      </c>
      <c r="AD502" s="25" t="str" cm="1">
        <f t="array" ref="AD502">IF(SUMPRODUCT(--(NOT(ISERR(SEARCH({"Process","Command","Script","WMI","Module","Pipe","Service"},AC502)))))&gt;0,"1","0")</f>
        <v>1</v>
      </c>
      <c r="AE502" s="25">
        <f>IF(AD502="1",'TOP 10 TECHNIQUES'!C$15,0)</f>
        <v>0.19800000000000001</v>
      </c>
      <c r="AF502" s="25" t="str" cm="1">
        <f t="array" ref="AF502">IF(SUMPRODUCT(--(NOT(ISERR(SEARCH({"Network","Firewall"},AC502)))))&gt;0,"1","0")</f>
        <v>0</v>
      </c>
      <c r="AG502" s="25">
        <f>IF(AF502="1",'TOP 10 TECHNIQUES'!C$16,0)</f>
        <v>0</v>
      </c>
      <c r="AH502" s="25" t="str" cm="1">
        <f t="array" ref="AH502">IF(SUMPRODUCT(--(NOT(ISERR(SEARCH({"File","Group","Logon","Schedule","User","Registry","Active","Application"},AC502)))))&gt;0,"1","0")</f>
        <v>1</v>
      </c>
      <c r="AI502" s="25">
        <f>IF(AH502="1",'TOP 10 TECHNIQUES'!C$17,0)</f>
        <v>0.13200000000000001</v>
      </c>
      <c r="AJ502" s="25" t="str" cm="1">
        <f t="array" ref="AJ502">IF(SUMPRODUCT(--(NOT(ISERR(SEARCH({"Cloud","Cluster","Container","Image","Instance","Pod","Snapshot","Volume"},AC502)))))&gt;0,"1","0")</f>
        <v>0</v>
      </c>
      <c r="AK502" s="25">
        <f>IF(AJ502="1",'TOP 10 TECHNIQUES'!C$18,0)</f>
        <v>0</v>
      </c>
      <c r="AL502" s="25" t="str" cm="1">
        <f t="array" ref="AL502">IF(SUMPRODUCT(--(NOT(ISERR(SEARCH({"Drive","Firmware","Host","Kernel"},AC502)))))&gt;0,"1","0")</f>
        <v>0</v>
      </c>
      <c r="AM502" s="25">
        <f>IF(AL502="1",'TOP 10 TECHNIQUES'!C$19,0)</f>
        <v>0</v>
      </c>
      <c r="AN502" s="52">
        <v>0</v>
      </c>
      <c r="AO502" s="51">
        <v>0</v>
      </c>
      <c r="AP502" s="25">
        <f>parameters!$J$21*Table1[[#This Row],[TAT Utility]]+parameters!$J$22*Table1[[#This Row],[Count Utility]]</f>
        <v>1.3300000000000001E-2</v>
      </c>
      <c r="AQ502" s="25">
        <f>(Table1[[#This Row],[Total Top Att&amp;ck Score ]]-parameters!$D$19)/(parameters!$D$20-parameters!$D$19)</f>
        <v>4.4333333333333336E-2</v>
      </c>
      <c r="AR502" s="25">
        <f>IF(Table1[[#This Row],[TAT Utility (unclipped)]]&gt;1,1, IF(Table1[[#This Row],[TAT Utility (unclipped)]]&lt;0,0, Table1[[#This Row],[TAT Utility (unclipped)]]) )</f>
        <v>4.4333333333333336E-2</v>
      </c>
      <c r="AS502" s="25">
        <f>(Table1[[#This Row],[Ransomware (Total '# of ATT&amp;CK Observations)]]-parameters!$D$21)/(parameters!$D$22-parameters!$D$21)</f>
        <v>0</v>
      </c>
      <c r="AT502" s="25">
        <f>IF(Table1[[#This Row],[Count Utility (unclipped)]]&gt;1,1, IF(Table1[[#This Row],[Count Utility (unclipped)]]&lt;0,0, Table1[[#This Row],[Count Utility (unclipped)]]) )</f>
        <v>0</v>
      </c>
      <c r="AU5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3" spans="1:47" x14ac:dyDescent="0.2">
      <c r="A503" s="25">
        <f>parameters!$J$21*Table1[[#This Row],[TAT Utility]]+parameters!$J$22*Table1[[#This Row],[Count Utility]]</f>
        <v>0.01</v>
      </c>
      <c r="B503" s="25">
        <f t="shared" si="7"/>
        <v>0.1</v>
      </c>
      <c r="C503" s="25" t="s">
        <v>1806</v>
      </c>
      <c r="D503" s="25" t="s">
        <v>245</v>
      </c>
      <c r="E503" s="25" t="s">
        <v>1807</v>
      </c>
      <c r="F503" s="51">
        <v>1</v>
      </c>
      <c r="G503" s="51">
        <v>1</v>
      </c>
      <c r="H503" s="25">
        <f>parameters!$J$10*Table1[[#This Row],[Before Utility]]+parameters!$J$11*Table1[[#This Row],[After Utility]]</f>
        <v>0.1</v>
      </c>
      <c r="I503">
        <f>(Table1[[#This Row],[Num. TID Before]]-parameters!$D$8)/(parameters!$D$9-parameters!$D$8)</f>
        <v>0.1</v>
      </c>
      <c r="J503">
        <f>IF(Table1[[#This Row],[Before Utility (unclipped)]]&gt;1,1, IF(Table1[[#This Row],[Before Utility (unclipped)]]&lt;0,0, Table1[[#This Row],[Before Utility (unclipped)]]))</f>
        <v>0.1</v>
      </c>
      <c r="K503">
        <f>(Table1[[#This Row],[Num. TID After]]-parameters!$D$10)/(parameters!$D$11-parameters!$D$10)</f>
        <v>0.1</v>
      </c>
      <c r="L503">
        <f>IF(Table1[[#This Row],[After Utility (unclipped)]]&gt;1,1, IF(Table1[[#This Row],[After Utility (unclipped)]]&lt;0,0, Table1[[#This Row],[After Utility (unclipped)]]))</f>
        <v>0.1</v>
      </c>
      <c r="M503" s="25">
        <v>0</v>
      </c>
      <c r="N503" s="51">
        <v>0</v>
      </c>
      <c r="O503" s="51">
        <v>0</v>
      </c>
      <c r="P503" s="51">
        <v>0</v>
      </c>
      <c r="Q503" s="51">
        <v>0</v>
      </c>
      <c r="R503" s="51"/>
      <c r="S503" s="51">
        <v>0</v>
      </c>
      <c r="T503" s="51"/>
      <c r="U503" s="51">
        <v>0</v>
      </c>
      <c r="V503" s="25">
        <f>parameters!$J$4*Table1[[#This Row],[Mitigations Utility]] + parameters!$J$5*Table1[[#This Row],[Detections Utility]]</f>
        <v>0</v>
      </c>
      <c r="W503">
        <f>SUM(Table1[[#This Row],[Num. 800-53 (r5)]],Table1[[#This Row],[Num. CIS Controls]])</f>
        <v>0</v>
      </c>
      <c r="X503">
        <f>(Table1[[#This Row],[Total Mitigations]]-parameters!$D$2)/(parameters!$D$3-parameters!$D$2)</f>
        <v>0</v>
      </c>
      <c r="Y503">
        <f>IF(Table1[[#This Row],[Mitigations Utility (unclipped)]]&gt;1,1, IF(Table1[[#This Row],[Mitigations Utility (unclipped)]]&lt;0,0, Table1[[#This Row],[Mitigations Utility (unclipped)]]) )</f>
        <v>0</v>
      </c>
      <c r="Z503">
        <f>SUM(Table1[[#This Row],[Num. CAR]:[Num. Splunk]])</f>
        <v>0</v>
      </c>
      <c r="AA503">
        <f>(Table1[[#This Row],[Total Detections]]-parameters!$D$4)/(parameters!$D$5-parameters!$D$4)</f>
        <v>0</v>
      </c>
      <c r="AB503">
        <f>IF(Table1[[#This Row],[Detections Utility (unclipped)]]&gt;1,1, IF(Table1[[#This Row],[Detections Utility (unclipped)]]&lt;0,0, Table1[[#This Row],[Detections Utility (unclipped)]]) )</f>
        <v>0</v>
      </c>
      <c r="AC503" s="29" t="s">
        <v>1808</v>
      </c>
      <c r="AD503" s="25" t="str" cm="1">
        <f t="array" ref="AD503">IF(SUMPRODUCT(--(NOT(ISERR(SEARCH({"Process","Command","Script","WMI","Module","Pipe","Service"},AC503)))))&gt;0,"1","0")</f>
        <v>0</v>
      </c>
      <c r="AE503" s="25">
        <f>IF(AD503="1",'TOP 10 TECHNIQUES'!C$15,0)</f>
        <v>0</v>
      </c>
      <c r="AF503" s="25" t="str" cm="1">
        <f t="array" ref="AF503">IF(SUMPRODUCT(--(NOT(ISERR(SEARCH({"Network","Firewall"},AC503)))))&gt;0,"1","0")</f>
        <v>0</v>
      </c>
      <c r="AG503" s="25">
        <f>IF(AF503="1",'TOP 10 TECHNIQUES'!C$16,0)</f>
        <v>0</v>
      </c>
      <c r="AH503" s="25" t="str" cm="1">
        <f t="array" ref="AH503">IF(SUMPRODUCT(--(NOT(ISERR(SEARCH({"File","Group","Logon","Schedule","User","Registry","Active","Application"},AC503)))))&gt;0,"1","0")</f>
        <v>0</v>
      </c>
      <c r="AI503" s="25">
        <f>IF(AH503="1",'TOP 10 TECHNIQUES'!C$17,0)</f>
        <v>0</v>
      </c>
      <c r="AJ503" s="25" t="str" cm="1">
        <f t="array" ref="AJ503">IF(SUMPRODUCT(--(NOT(ISERR(SEARCH({"Cloud","Cluster","Container","Image","Instance","Pod","Snapshot","Volume"},AC503)))))&gt;0,"1","0")</f>
        <v>0</v>
      </c>
      <c r="AK503" s="25">
        <f>IF(AJ503="1",'TOP 10 TECHNIQUES'!C$18,0)</f>
        <v>0</v>
      </c>
      <c r="AL503" s="25" t="str" cm="1">
        <f t="array" ref="AL503">IF(SUMPRODUCT(--(NOT(ISERR(SEARCH({"Drive","Firmware","Host","Kernel"},AC503)))))&gt;0,"1","0")</f>
        <v>1</v>
      </c>
      <c r="AM503" s="25">
        <f>IF(AL503="1",'TOP 10 TECHNIQUES'!C$19,0)</f>
        <v>0</v>
      </c>
      <c r="AN503" s="60">
        <v>0</v>
      </c>
      <c r="AO503" s="51">
        <v>0</v>
      </c>
      <c r="AP503" s="25">
        <f>parameters!$J$21*Table1[[#This Row],[TAT Utility]]+parameters!$J$22*Table1[[#This Row],[Count Utility]]</f>
        <v>0.01</v>
      </c>
      <c r="AQ503" s="25">
        <f>(Table1[[#This Row],[Total Top Att&amp;ck Score ]]-parameters!$D$19)/(parameters!$D$20-parameters!$D$19)</f>
        <v>3.3333333333333333E-2</v>
      </c>
      <c r="AR503" s="25">
        <f>IF(Table1[[#This Row],[TAT Utility (unclipped)]]&gt;1,1, IF(Table1[[#This Row],[TAT Utility (unclipped)]]&lt;0,0, Table1[[#This Row],[TAT Utility (unclipped)]]) )</f>
        <v>3.3333333333333333E-2</v>
      </c>
      <c r="AS503" s="25">
        <f>(Table1[[#This Row],[Ransomware (Total '# of ATT&amp;CK Observations)]]-parameters!$D$21)/(parameters!$D$22-parameters!$D$21)</f>
        <v>0</v>
      </c>
      <c r="AT503" s="25">
        <f>IF(Table1[[#This Row],[Count Utility (unclipped)]]&gt;1,1, IF(Table1[[#This Row],[Count Utility (unclipped)]]&lt;0,0, Table1[[#This Row],[Count Utility (unclipped)]]) )</f>
        <v>0</v>
      </c>
      <c r="AU5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4" spans="1:47" x14ac:dyDescent="0.2">
      <c r="A504" s="25">
        <f>parameters!$J$21*Table1[[#This Row],[TAT Utility]]+parameters!$J$22*Table1[[#This Row],[Count Utility]]</f>
        <v>0.01</v>
      </c>
      <c r="B504" s="25">
        <f t="shared" si="7"/>
        <v>0.1</v>
      </c>
      <c r="C504" s="25" t="s">
        <v>1809</v>
      </c>
      <c r="D504" s="25" t="s">
        <v>1721</v>
      </c>
      <c r="E504" s="25" t="s">
        <v>1810</v>
      </c>
      <c r="F504" s="51">
        <v>1</v>
      </c>
      <c r="G504" s="51">
        <v>1</v>
      </c>
      <c r="H504" s="25">
        <f>parameters!$J$10*Table1[[#This Row],[Before Utility]]+parameters!$J$11*Table1[[#This Row],[After Utility]]</f>
        <v>0.1</v>
      </c>
      <c r="I504">
        <f>(Table1[[#This Row],[Num. TID Before]]-parameters!$D$8)/(parameters!$D$9-parameters!$D$8)</f>
        <v>0.1</v>
      </c>
      <c r="J504">
        <f>IF(Table1[[#This Row],[Before Utility (unclipped)]]&gt;1,1, IF(Table1[[#This Row],[Before Utility (unclipped)]]&lt;0,0, Table1[[#This Row],[Before Utility (unclipped)]]))</f>
        <v>0.1</v>
      </c>
      <c r="K504">
        <f>(Table1[[#This Row],[Num. TID After]]-parameters!$D$10)/(parameters!$D$11-parameters!$D$10)</f>
        <v>0.1</v>
      </c>
      <c r="L504">
        <f>IF(Table1[[#This Row],[After Utility (unclipped)]]&gt;1,1, IF(Table1[[#This Row],[After Utility (unclipped)]]&lt;0,0, Table1[[#This Row],[After Utility (unclipped)]]))</f>
        <v>0.1</v>
      </c>
      <c r="M504" s="25">
        <v>0</v>
      </c>
      <c r="N504" s="51">
        <v>0</v>
      </c>
      <c r="O504" s="51">
        <v>0</v>
      </c>
      <c r="P504" s="51">
        <v>0</v>
      </c>
      <c r="Q504" s="51">
        <v>0</v>
      </c>
      <c r="R504" s="51"/>
      <c r="S504" s="51">
        <v>0</v>
      </c>
      <c r="T504" s="51"/>
      <c r="U504" s="51">
        <v>0</v>
      </c>
      <c r="V504" s="25">
        <f>parameters!$J$4*Table1[[#This Row],[Mitigations Utility]] + parameters!$J$5*Table1[[#This Row],[Detections Utility]]</f>
        <v>0</v>
      </c>
      <c r="W504">
        <f>SUM(Table1[[#This Row],[Num. 800-53 (r5)]],Table1[[#This Row],[Num. CIS Controls]])</f>
        <v>0</v>
      </c>
      <c r="X504">
        <f>(Table1[[#This Row],[Total Mitigations]]-parameters!$D$2)/(parameters!$D$3-parameters!$D$2)</f>
        <v>0</v>
      </c>
      <c r="Y504">
        <f>IF(Table1[[#This Row],[Mitigations Utility (unclipped)]]&gt;1,1, IF(Table1[[#This Row],[Mitigations Utility (unclipped)]]&lt;0,0, Table1[[#This Row],[Mitigations Utility (unclipped)]]) )</f>
        <v>0</v>
      </c>
      <c r="Z504">
        <f>SUM(Table1[[#This Row],[Num. CAR]:[Num. Splunk]])</f>
        <v>0</v>
      </c>
      <c r="AA504">
        <f>(Table1[[#This Row],[Total Detections]]-parameters!$D$4)/(parameters!$D$5-parameters!$D$4)</f>
        <v>0</v>
      </c>
      <c r="AB504">
        <f>IF(Table1[[#This Row],[Detections Utility (unclipped)]]&gt;1,1, IF(Table1[[#This Row],[Detections Utility (unclipped)]]&lt;0,0, Table1[[#This Row],[Detections Utility (unclipped)]]) )</f>
        <v>0</v>
      </c>
      <c r="AC504" s="29" t="s">
        <v>513</v>
      </c>
      <c r="AD504" s="25" t="str" cm="1">
        <f t="array" ref="AD504">IF(SUMPRODUCT(--(NOT(ISERR(SEARCH({"Process","Command","Script","WMI","Module","Pipe","Service"},AC504)))))&gt;0,"1","0")</f>
        <v>0</v>
      </c>
      <c r="AE504" s="25">
        <f>IF(AD504="1",'TOP 10 TECHNIQUES'!C$15,0)</f>
        <v>0</v>
      </c>
      <c r="AF504" s="25" t="str" cm="1">
        <f t="array" ref="AF504">IF(SUMPRODUCT(--(NOT(ISERR(SEARCH({"Network","Firewall"},AC504)))))&gt;0,"1","0")</f>
        <v>0</v>
      </c>
      <c r="AG504" s="25">
        <f>IF(AF504="1",'TOP 10 TECHNIQUES'!C$16,0)</f>
        <v>0</v>
      </c>
      <c r="AH504" s="25" t="str" cm="1">
        <f t="array" ref="AH504">IF(SUMPRODUCT(--(NOT(ISERR(SEARCH({"File","Group","Logon","Schedule","User","Registry","Active","Application"},AC504)))))&gt;0,"1","0")</f>
        <v>0</v>
      </c>
      <c r="AI504" s="25">
        <f>IF(AH504="1",'TOP 10 TECHNIQUES'!C$17,0)</f>
        <v>0</v>
      </c>
      <c r="AJ504" s="25" t="str" cm="1">
        <f t="array" ref="AJ504">IF(SUMPRODUCT(--(NOT(ISERR(SEARCH({"Cloud","Cluster","Container","Image","Instance","Pod","Snapshot","Volume"},AC504)))))&gt;0,"1","0")</f>
        <v>0</v>
      </c>
      <c r="AK504" s="25">
        <f>IF(AJ504="1",'TOP 10 TECHNIQUES'!C$18,0)</f>
        <v>0</v>
      </c>
      <c r="AL504" s="25" t="str" cm="1">
        <f t="array" ref="AL504">IF(SUMPRODUCT(--(NOT(ISERR(SEARCH({"Drive","Firmware","Host","Kernel"},AC504)))))&gt;0,"1","0")</f>
        <v>1</v>
      </c>
      <c r="AM504" s="25">
        <f>IF(AL504="1",'TOP 10 TECHNIQUES'!C$19,0)</f>
        <v>0</v>
      </c>
      <c r="AN504" s="52">
        <v>0</v>
      </c>
      <c r="AO504" s="51">
        <v>0</v>
      </c>
      <c r="AP504" s="25">
        <f>parameters!$J$21*Table1[[#This Row],[TAT Utility]]+parameters!$J$22*Table1[[#This Row],[Count Utility]]</f>
        <v>0.01</v>
      </c>
      <c r="AQ504" s="25">
        <f>(Table1[[#This Row],[Total Top Att&amp;ck Score ]]-parameters!$D$19)/(parameters!$D$20-parameters!$D$19)</f>
        <v>3.3333333333333333E-2</v>
      </c>
      <c r="AR504" s="25">
        <f>IF(Table1[[#This Row],[TAT Utility (unclipped)]]&gt;1,1, IF(Table1[[#This Row],[TAT Utility (unclipped)]]&lt;0,0, Table1[[#This Row],[TAT Utility (unclipped)]]) )</f>
        <v>3.3333333333333333E-2</v>
      </c>
      <c r="AS504" s="25">
        <f>(Table1[[#This Row],[Ransomware (Total '# of ATT&amp;CK Observations)]]-parameters!$D$21)/(parameters!$D$22-parameters!$D$21)</f>
        <v>0</v>
      </c>
      <c r="AT504" s="25">
        <f>IF(Table1[[#This Row],[Count Utility (unclipped)]]&gt;1,1, IF(Table1[[#This Row],[Count Utility (unclipped)]]&lt;0,0, Table1[[#This Row],[Count Utility (unclipped)]]) )</f>
        <v>0</v>
      </c>
      <c r="AU5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5" spans="1:47" ht="32" x14ac:dyDescent="0.2">
      <c r="A505" s="25">
        <f>parameters!$J$21*Table1[[#This Row],[TAT Utility]]+parameters!$J$22*Table1[[#This Row],[Count Utility]]</f>
        <v>0.01</v>
      </c>
      <c r="B505" s="25">
        <f t="shared" si="7"/>
        <v>0.1</v>
      </c>
      <c r="C505" s="25" t="s">
        <v>1811</v>
      </c>
      <c r="D505" s="25" t="s">
        <v>148</v>
      </c>
      <c r="E505" s="25" t="s">
        <v>1812</v>
      </c>
      <c r="F505" s="51">
        <v>1</v>
      </c>
      <c r="G505" s="51">
        <v>1</v>
      </c>
      <c r="H505" s="25">
        <f>parameters!$J$10*Table1[[#This Row],[Before Utility]]+parameters!$J$11*Table1[[#This Row],[After Utility]]</f>
        <v>0.1</v>
      </c>
      <c r="I505">
        <f>(Table1[[#This Row],[Num. TID Before]]-parameters!$D$8)/(parameters!$D$9-parameters!$D$8)</f>
        <v>0.1</v>
      </c>
      <c r="J505">
        <f>IF(Table1[[#This Row],[Before Utility (unclipped)]]&gt;1,1, IF(Table1[[#This Row],[Before Utility (unclipped)]]&lt;0,0, Table1[[#This Row],[Before Utility (unclipped)]]))</f>
        <v>0.1</v>
      </c>
      <c r="K505">
        <f>(Table1[[#This Row],[Num. TID After]]-parameters!$D$10)/(parameters!$D$11-parameters!$D$10)</f>
        <v>0.1</v>
      </c>
      <c r="L505">
        <f>IF(Table1[[#This Row],[After Utility (unclipped)]]&gt;1,1, IF(Table1[[#This Row],[After Utility (unclipped)]]&lt;0,0, Table1[[#This Row],[After Utility (unclipped)]]))</f>
        <v>0.1</v>
      </c>
      <c r="M505" s="25">
        <v>0</v>
      </c>
      <c r="N505" s="51">
        <v>0</v>
      </c>
      <c r="O505" s="51">
        <v>0</v>
      </c>
      <c r="P505" s="51">
        <v>0</v>
      </c>
      <c r="Q505" s="51">
        <v>0</v>
      </c>
      <c r="R505" s="51"/>
      <c r="S505" s="51">
        <v>0</v>
      </c>
      <c r="T505" s="51"/>
      <c r="U505" s="51">
        <v>0</v>
      </c>
      <c r="V505" s="25">
        <f>parameters!$J$4*Table1[[#This Row],[Mitigations Utility]] + parameters!$J$5*Table1[[#This Row],[Detections Utility]]</f>
        <v>0</v>
      </c>
      <c r="W505">
        <f>SUM(Table1[[#This Row],[Num. 800-53 (r5)]],Table1[[#This Row],[Num. CIS Controls]])</f>
        <v>0</v>
      </c>
      <c r="X505">
        <f>(Table1[[#This Row],[Total Mitigations]]-parameters!$D$2)/(parameters!$D$3-parameters!$D$2)</f>
        <v>0</v>
      </c>
      <c r="Y505">
        <f>IF(Table1[[#This Row],[Mitigations Utility (unclipped)]]&gt;1,1, IF(Table1[[#This Row],[Mitigations Utility (unclipped)]]&lt;0,0, Table1[[#This Row],[Mitigations Utility (unclipped)]]) )</f>
        <v>0</v>
      </c>
      <c r="Z505">
        <f>SUM(Table1[[#This Row],[Num. CAR]:[Num. Splunk]])</f>
        <v>0</v>
      </c>
      <c r="AA505">
        <f>(Table1[[#This Row],[Total Detections]]-parameters!$D$4)/(parameters!$D$5-parameters!$D$4)</f>
        <v>0</v>
      </c>
      <c r="AB505">
        <f>IF(Table1[[#This Row],[Detections Utility (unclipped)]]&gt;1,1, IF(Table1[[#This Row],[Detections Utility (unclipped)]]&lt;0,0, Table1[[#This Row],[Detections Utility (unclipped)]]) )</f>
        <v>0</v>
      </c>
      <c r="AC505" s="29" t="s">
        <v>467</v>
      </c>
      <c r="AD505" s="25" t="str" cm="1">
        <f t="array" ref="AD505">IF(SUMPRODUCT(--(NOT(ISERR(SEARCH({"Process","Command","Script","WMI","Module","Pipe","Service"},AC505)))))&gt;0,"1","0")</f>
        <v>0</v>
      </c>
      <c r="AE505" s="25">
        <f>IF(AD505="1",'TOP 10 TECHNIQUES'!C$15,0)</f>
        <v>0</v>
      </c>
      <c r="AF505" s="25" t="str" cm="1">
        <f t="array" ref="AF505">IF(SUMPRODUCT(--(NOT(ISERR(SEARCH({"Network","Firewall"},AC505)))))&gt;0,"1","0")</f>
        <v>1</v>
      </c>
      <c r="AG505" s="25">
        <f>IF(AF505="1",'TOP 10 TECHNIQUES'!C$16,0)</f>
        <v>0</v>
      </c>
      <c r="AH505" s="25" t="str" cm="1">
        <f t="array" ref="AH505">IF(SUMPRODUCT(--(NOT(ISERR(SEARCH({"File","Group","Logon","Schedule","User","Registry","Active","Application"},AC505)))))&gt;0,"1","0")</f>
        <v>0</v>
      </c>
      <c r="AI505" s="25">
        <f>IF(AH505="1",'TOP 10 TECHNIQUES'!C$17,0)</f>
        <v>0</v>
      </c>
      <c r="AJ505" s="25" t="str" cm="1">
        <f t="array" ref="AJ505">IF(SUMPRODUCT(--(NOT(ISERR(SEARCH({"Cloud","Cluster","Container","Image","Instance","Pod","Snapshot","Volume"},AC505)))))&gt;0,"1","0")</f>
        <v>0</v>
      </c>
      <c r="AK505" s="25">
        <f>IF(AJ505="1",'TOP 10 TECHNIQUES'!C$18,0)</f>
        <v>0</v>
      </c>
      <c r="AL505" s="25" t="str" cm="1">
        <f t="array" ref="AL505">IF(SUMPRODUCT(--(NOT(ISERR(SEARCH({"Drive","Firmware","Host","Kernel"},AC505)))))&gt;0,"1","0")</f>
        <v>0</v>
      </c>
      <c r="AM505" s="25">
        <f>IF(AL505="1",'TOP 10 TECHNIQUES'!C$19,0)</f>
        <v>0</v>
      </c>
      <c r="AN505" s="63"/>
      <c r="AO505" s="51">
        <v>0</v>
      </c>
      <c r="AP505" s="25">
        <f>parameters!$J$21*Table1[[#This Row],[TAT Utility]]+parameters!$J$22*Table1[[#This Row],[Count Utility]]</f>
        <v>0.01</v>
      </c>
      <c r="AQ505" s="25">
        <f>(Table1[[#This Row],[Total Top Att&amp;ck Score ]]-parameters!$D$19)/(parameters!$D$20-parameters!$D$19)</f>
        <v>3.3333333333333333E-2</v>
      </c>
      <c r="AR505" s="25">
        <f>IF(Table1[[#This Row],[TAT Utility (unclipped)]]&gt;1,1, IF(Table1[[#This Row],[TAT Utility (unclipped)]]&lt;0,0, Table1[[#This Row],[TAT Utility (unclipped)]]) )</f>
        <v>3.3333333333333333E-2</v>
      </c>
      <c r="AS505" s="25">
        <f>(Table1[[#This Row],[Ransomware (Total '# of ATT&amp;CK Observations)]]-parameters!$D$21)/(parameters!$D$22-parameters!$D$21)</f>
        <v>0</v>
      </c>
      <c r="AT505" s="25">
        <f>IF(Table1[[#This Row],[Count Utility (unclipped)]]&gt;1,1, IF(Table1[[#This Row],[Count Utility (unclipped)]]&lt;0,0, Table1[[#This Row],[Count Utility (unclipped)]]) )</f>
        <v>0</v>
      </c>
      <c r="AU5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6" spans="1:47" ht="48" x14ac:dyDescent="0.2">
      <c r="A506" s="25">
        <f>parameters!$J$21*Table1[[#This Row],[TAT Utility]]+parameters!$J$22*Table1[[#This Row],[Count Utility]]</f>
        <v>1.1979999999999999E-2</v>
      </c>
      <c r="B506" s="25">
        <f t="shared" si="7"/>
        <v>0.1198</v>
      </c>
      <c r="C506" s="25" t="s">
        <v>1813</v>
      </c>
      <c r="D506" s="25" t="s">
        <v>1814</v>
      </c>
      <c r="E506" s="25" t="s">
        <v>89</v>
      </c>
      <c r="F506" s="51">
        <v>1</v>
      </c>
      <c r="G506" s="51">
        <v>1</v>
      </c>
      <c r="H506" s="25">
        <f>parameters!$J$10*Table1[[#This Row],[Before Utility]]+parameters!$J$11*Table1[[#This Row],[After Utility]]</f>
        <v>0.1</v>
      </c>
      <c r="I506">
        <f>(Table1[[#This Row],[Num. TID Before]]-parameters!$D$8)/(parameters!$D$9-parameters!$D$8)</f>
        <v>0.1</v>
      </c>
      <c r="J506">
        <f>IF(Table1[[#This Row],[Before Utility (unclipped)]]&gt;1,1, IF(Table1[[#This Row],[Before Utility (unclipped)]]&lt;0,0, Table1[[#This Row],[Before Utility (unclipped)]]))</f>
        <v>0.1</v>
      </c>
      <c r="K506">
        <f>(Table1[[#This Row],[Num. TID After]]-parameters!$D$10)/(parameters!$D$11-parameters!$D$10)</f>
        <v>0.1</v>
      </c>
      <c r="L506">
        <f>IF(Table1[[#This Row],[After Utility (unclipped)]]&gt;1,1, IF(Table1[[#This Row],[After Utility (unclipped)]]&lt;0,0, Table1[[#This Row],[After Utility (unclipped)]]))</f>
        <v>0.1</v>
      </c>
      <c r="M506" s="25">
        <v>0</v>
      </c>
      <c r="N506" s="51">
        <v>0</v>
      </c>
      <c r="O506" s="51">
        <v>0</v>
      </c>
      <c r="P506" s="51">
        <v>0</v>
      </c>
      <c r="Q506" s="51">
        <v>0</v>
      </c>
      <c r="R506" s="51"/>
      <c r="S506" s="51">
        <v>0</v>
      </c>
      <c r="T506" s="51"/>
      <c r="U506" s="51">
        <v>0</v>
      </c>
      <c r="V506" s="25">
        <f>parameters!$J$4*Table1[[#This Row],[Mitigations Utility]] + parameters!$J$5*Table1[[#This Row],[Detections Utility]]</f>
        <v>0</v>
      </c>
      <c r="W506">
        <f>SUM(Table1[[#This Row],[Num. 800-53 (r5)]],Table1[[#This Row],[Num. CIS Controls]])</f>
        <v>0</v>
      </c>
      <c r="X506">
        <f>(Table1[[#This Row],[Total Mitigations]]-parameters!$D$2)/(parameters!$D$3-parameters!$D$2)</f>
        <v>0</v>
      </c>
      <c r="Y506">
        <f>IF(Table1[[#This Row],[Mitigations Utility (unclipped)]]&gt;1,1, IF(Table1[[#This Row],[Mitigations Utility (unclipped)]]&lt;0,0, Table1[[#This Row],[Mitigations Utility (unclipped)]]) )</f>
        <v>0</v>
      </c>
      <c r="Z506">
        <f>SUM(Table1[[#This Row],[Num. CAR]:[Num. Splunk]])</f>
        <v>0</v>
      </c>
      <c r="AA506">
        <f>(Table1[[#This Row],[Total Detections]]-parameters!$D$4)/(parameters!$D$5-parameters!$D$4)</f>
        <v>0</v>
      </c>
      <c r="AB506">
        <f>IF(Table1[[#This Row],[Detections Utility (unclipped)]]&gt;1,1, IF(Table1[[#This Row],[Detections Utility (unclipped)]]&lt;0,0, Table1[[#This Row],[Detections Utility (unclipped)]]) )</f>
        <v>0</v>
      </c>
      <c r="AC506" s="29" t="s">
        <v>1815</v>
      </c>
      <c r="AD506" s="25" t="str" cm="1">
        <f t="array" ref="AD506">IF(SUMPRODUCT(--(NOT(ISERR(SEARCH({"Process","Command","Script","WMI","Module","Pipe","Service"},AC506)))))&gt;0,"1","0")</f>
        <v>1</v>
      </c>
      <c r="AE506" s="25">
        <f>IF(AD506="1",'TOP 10 TECHNIQUES'!C$15,0)</f>
        <v>0.19800000000000001</v>
      </c>
      <c r="AF506" s="25" t="str" cm="1">
        <f t="array" ref="AF506">IF(SUMPRODUCT(--(NOT(ISERR(SEARCH({"Network","Firewall"},AC506)))))&gt;0,"1","0")</f>
        <v>1</v>
      </c>
      <c r="AG506" s="25">
        <f>IF(AF506="1",'TOP 10 TECHNIQUES'!C$16,0)</f>
        <v>0</v>
      </c>
      <c r="AH506" s="25" t="str" cm="1">
        <f t="array" ref="AH506">IF(SUMPRODUCT(--(NOT(ISERR(SEARCH({"File","Group","Logon","Schedule","User","Registry","Active","Application"},AC506)))))&gt;0,"1","0")</f>
        <v>0</v>
      </c>
      <c r="AI506" s="25">
        <f>IF(AH506="1",'TOP 10 TECHNIQUES'!C$17,0)</f>
        <v>0</v>
      </c>
      <c r="AJ506" s="25" t="str" cm="1">
        <f t="array" ref="AJ506">IF(SUMPRODUCT(--(NOT(ISERR(SEARCH({"Cloud","Cluster","Container","Image","Instance","Pod","Snapshot","Volume"},AC506)))))&gt;0,"1","0")</f>
        <v>0</v>
      </c>
      <c r="AK506" s="25">
        <f>IF(AJ506="1",'TOP 10 TECHNIQUES'!C$18,0)</f>
        <v>0</v>
      </c>
      <c r="AL506" s="25" t="str" cm="1">
        <f t="array" ref="AL506">IF(SUMPRODUCT(--(NOT(ISERR(SEARCH({"Drive","Firmware","Host","Kernel"},AC506)))))&gt;0,"1","0")</f>
        <v>0</v>
      </c>
      <c r="AM506" s="25">
        <f>IF(AL506="1",'TOP 10 TECHNIQUES'!C$19,0)</f>
        <v>0</v>
      </c>
      <c r="AN506" s="51"/>
      <c r="AO506" s="51"/>
      <c r="AP506" s="25">
        <f>parameters!$J$21*Table1[[#This Row],[TAT Utility]]+parameters!$J$22*Table1[[#This Row],[Count Utility]]</f>
        <v>1.1979999999999999E-2</v>
      </c>
      <c r="AQ506" s="25">
        <f>(Table1[[#This Row],[Total Top Att&amp;ck Score ]]-parameters!$D$19)/(parameters!$D$20-parameters!$D$19)</f>
        <v>3.9933333333333335E-2</v>
      </c>
      <c r="AR506" s="25">
        <f>IF(Table1[[#This Row],[TAT Utility (unclipped)]]&gt;1,1, IF(Table1[[#This Row],[TAT Utility (unclipped)]]&lt;0,0, Table1[[#This Row],[TAT Utility (unclipped)]]) )</f>
        <v>3.9933333333333335E-2</v>
      </c>
      <c r="AS506" s="25">
        <f>(Table1[[#This Row],[Ransomware (Total '# of ATT&amp;CK Observations)]]-parameters!$D$21)/(parameters!$D$22-parameters!$D$21)</f>
        <v>0</v>
      </c>
      <c r="AT506" s="25">
        <f>IF(Table1[[#This Row],[Count Utility (unclipped)]]&gt;1,1, IF(Table1[[#This Row],[Count Utility (unclipped)]]&lt;0,0, Table1[[#This Row],[Count Utility (unclipped)]]) )</f>
        <v>0</v>
      </c>
      <c r="AU5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7" spans="1:47" ht="48" x14ac:dyDescent="0.2">
      <c r="A507" s="25">
        <f>parameters!$J$21*Table1[[#This Row],[TAT Utility]]+parameters!$J$22*Table1[[#This Row],[Count Utility]]</f>
        <v>0.01</v>
      </c>
      <c r="B507" s="25">
        <f t="shared" si="7"/>
        <v>0.1</v>
      </c>
      <c r="C507" s="25" t="s">
        <v>1816</v>
      </c>
      <c r="D507" s="25" t="s">
        <v>152</v>
      </c>
      <c r="E507" s="25" t="s">
        <v>1817</v>
      </c>
      <c r="F507" s="51">
        <v>1</v>
      </c>
      <c r="G507" s="51">
        <v>1</v>
      </c>
      <c r="H507" s="25">
        <f>parameters!$J$10*Table1[[#This Row],[Before Utility]]+parameters!$J$11*Table1[[#This Row],[After Utility]]</f>
        <v>0.1</v>
      </c>
      <c r="I507">
        <f>(Table1[[#This Row],[Num. TID Before]]-parameters!$D$8)/(parameters!$D$9-parameters!$D$8)</f>
        <v>0.1</v>
      </c>
      <c r="J507">
        <f>IF(Table1[[#This Row],[Before Utility (unclipped)]]&gt;1,1, IF(Table1[[#This Row],[Before Utility (unclipped)]]&lt;0,0, Table1[[#This Row],[Before Utility (unclipped)]]))</f>
        <v>0.1</v>
      </c>
      <c r="K507">
        <f>(Table1[[#This Row],[Num. TID After]]-parameters!$D$10)/(parameters!$D$11-parameters!$D$10)</f>
        <v>0.1</v>
      </c>
      <c r="L507">
        <f>IF(Table1[[#This Row],[After Utility (unclipped)]]&gt;1,1, IF(Table1[[#This Row],[After Utility (unclipped)]]&lt;0,0, Table1[[#This Row],[After Utility (unclipped)]]))</f>
        <v>0.1</v>
      </c>
      <c r="M507" s="25">
        <v>0</v>
      </c>
      <c r="N507" s="51">
        <v>0</v>
      </c>
      <c r="O507" s="51">
        <v>0</v>
      </c>
      <c r="P507" s="51">
        <v>0</v>
      </c>
      <c r="Q507" s="51">
        <v>0</v>
      </c>
      <c r="R507" s="51"/>
      <c r="S507" s="51">
        <v>0</v>
      </c>
      <c r="T507" s="52" t="s">
        <v>1818</v>
      </c>
      <c r="U507" s="51">
        <v>0</v>
      </c>
      <c r="V507" s="25">
        <f>parameters!$J$4*Table1[[#This Row],[Mitigations Utility]] + parameters!$J$5*Table1[[#This Row],[Detections Utility]]</f>
        <v>0</v>
      </c>
      <c r="W507">
        <f>SUM(Table1[[#This Row],[Num. 800-53 (r5)]],Table1[[#This Row],[Num. CIS Controls]])</f>
        <v>0</v>
      </c>
      <c r="X507">
        <f>(Table1[[#This Row],[Total Mitigations]]-parameters!$D$2)/(parameters!$D$3-parameters!$D$2)</f>
        <v>0</v>
      </c>
      <c r="Y507">
        <f>IF(Table1[[#This Row],[Mitigations Utility (unclipped)]]&gt;1,1, IF(Table1[[#This Row],[Mitigations Utility (unclipped)]]&lt;0,0, Table1[[#This Row],[Mitigations Utility (unclipped)]]) )</f>
        <v>0</v>
      </c>
      <c r="Z507">
        <f>SUM(Table1[[#This Row],[Num. CAR]:[Num. Splunk]])</f>
        <v>0</v>
      </c>
      <c r="AA507">
        <f>(Table1[[#This Row],[Total Detections]]-parameters!$D$4)/(parameters!$D$5-parameters!$D$4)</f>
        <v>0</v>
      </c>
      <c r="AB507">
        <f>IF(Table1[[#This Row],[Detections Utility (unclipped)]]&gt;1,1, IF(Table1[[#This Row],[Detections Utility (unclipped)]]&lt;0,0, Table1[[#This Row],[Detections Utility (unclipped)]]) )</f>
        <v>0</v>
      </c>
      <c r="AC507" s="29" t="s">
        <v>141</v>
      </c>
      <c r="AD507" s="25" t="str" cm="1">
        <f t="array" ref="AD507">IF(SUMPRODUCT(--(NOT(ISERR(SEARCH({"Process","Command","Script","WMI","Module","Pipe","Service"},AC507)))))&gt;0,"1","0")</f>
        <v>0</v>
      </c>
      <c r="AE507" s="25">
        <f>IF(AD507="1",'TOP 10 TECHNIQUES'!C$15,0)</f>
        <v>0</v>
      </c>
      <c r="AF507" s="25" t="str" cm="1">
        <f t="array" ref="AF507">IF(SUMPRODUCT(--(NOT(ISERR(SEARCH({"Network","Firewall"},AC507)))))&gt;0,"1","0")</f>
        <v>1</v>
      </c>
      <c r="AG507" s="25">
        <f>IF(AF507="1",'TOP 10 TECHNIQUES'!C$16,0)</f>
        <v>0</v>
      </c>
      <c r="AH507" s="25" t="str" cm="1">
        <f t="array" ref="AH507">IF(SUMPRODUCT(--(NOT(ISERR(SEARCH({"File","Group","Logon","Schedule","User","Registry","Active","Application"},AC507)))))&gt;0,"1","0")</f>
        <v>0</v>
      </c>
      <c r="AI507" s="25">
        <f>IF(AH507="1",'TOP 10 TECHNIQUES'!C$17,0)</f>
        <v>0</v>
      </c>
      <c r="AJ507" s="25" t="str" cm="1">
        <f t="array" ref="AJ507">IF(SUMPRODUCT(--(NOT(ISERR(SEARCH({"Cloud","Cluster","Container","Image","Instance","Pod","Snapshot","Volume"},AC507)))))&gt;0,"1","0")</f>
        <v>0</v>
      </c>
      <c r="AK507" s="25">
        <f>IF(AJ507="1",'TOP 10 TECHNIQUES'!C$18,0)</f>
        <v>0</v>
      </c>
      <c r="AL507" s="25" t="str" cm="1">
        <f t="array" ref="AL507">IF(SUMPRODUCT(--(NOT(ISERR(SEARCH({"Drive","Firmware","Host","Kernel"},AC507)))))&gt;0,"1","0")</f>
        <v>0</v>
      </c>
      <c r="AM507" s="25">
        <f>IF(AL507="1",'TOP 10 TECHNIQUES'!C$19,0)</f>
        <v>0</v>
      </c>
      <c r="AN507" s="51"/>
      <c r="AO507" s="51"/>
      <c r="AP507" s="25">
        <f>parameters!$J$21*Table1[[#This Row],[TAT Utility]]+parameters!$J$22*Table1[[#This Row],[Count Utility]]</f>
        <v>0.01</v>
      </c>
      <c r="AQ507" s="25">
        <f>(Table1[[#This Row],[Total Top Att&amp;ck Score ]]-parameters!$D$19)/(parameters!$D$20-parameters!$D$19)</f>
        <v>3.3333333333333333E-2</v>
      </c>
      <c r="AR507" s="25">
        <f>IF(Table1[[#This Row],[TAT Utility (unclipped)]]&gt;1,1, IF(Table1[[#This Row],[TAT Utility (unclipped)]]&lt;0,0, Table1[[#This Row],[TAT Utility (unclipped)]]) )</f>
        <v>3.3333333333333333E-2</v>
      </c>
      <c r="AS507" s="25">
        <f>(Table1[[#This Row],[Ransomware (Total '# of ATT&amp;CK Observations)]]-parameters!$D$21)/(parameters!$D$22-parameters!$D$21)</f>
        <v>0</v>
      </c>
      <c r="AT507" s="25">
        <f>IF(Table1[[#This Row],[Count Utility (unclipped)]]&gt;1,1, IF(Table1[[#This Row],[Count Utility (unclipped)]]&lt;0,0, Table1[[#This Row],[Count Utility (unclipped)]]) )</f>
        <v>0</v>
      </c>
      <c r="AU5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8" spans="1:47" x14ac:dyDescent="0.2">
      <c r="A508" s="25">
        <f>parameters!$J$21*Table1[[#This Row],[TAT Utility]]+parameters!$J$22*Table1[[#This Row],[Count Utility]]</f>
        <v>1.1979999999999999E-2</v>
      </c>
      <c r="B508" s="25">
        <f t="shared" si="7"/>
        <v>0.1198</v>
      </c>
      <c r="C508" s="25" t="s">
        <v>1819</v>
      </c>
      <c r="D508" s="25" t="s">
        <v>306</v>
      </c>
      <c r="E508" s="25" t="s">
        <v>1820</v>
      </c>
      <c r="F508" s="51">
        <v>1</v>
      </c>
      <c r="G508" s="51">
        <v>1</v>
      </c>
      <c r="H508" s="25">
        <f>parameters!$J$10*Table1[[#This Row],[Before Utility]]+parameters!$J$11*Table1[[#This Row],[After Utility]]</f>
        <v>0.1</v>
      </c>
      <c r="I508">
        <f>(Table1[[#This Row],[Num. TID Before]]-parameters!$D$8)/(parameters!$D$9-parameters!$D$8)</f>
        <v>0.1</v>
      </c>
      <c r="J508">
        <f>IF(Table1[[#This Row],[Before Utility (unclipped)]]&gt;1,1, IF(Table1[[#This Row],[Before Utility (unclipped)]]&lt;0,0, Table1[[#This Row],[Before Utility (unclipped)]]))</f>
        <v>0.1</v>
      </c>
      <c r="K508">
        <f>(Table1[[#This Row],[Num. TID After]]-parameters!$D$10)/(parameters!$D$11-parameters!$D$10)</f>
        <v>0.1</v>
      </c>
      <c r="L508">
        <f>IF(Table1[[#This Row],[After Utility (unclipped)]]&gt;1,1, IF(Table1[[#This Row],[After Utility (unclipped)]]&lt;0,0, Table1[[#This Row],[After Utility (unclipped)]]))</f>
        <v>0.1</v>
      </c>
      <c r="M508" s="25">
        <v>0</v>
      </c>
      <c r="N508" s="51">
        <v>0</v>
      </c>
      <c r="O508" s="51">
        <v>0</v>
      </c>
      <c r="P508" s="51">
        <v>0</v>
      </c>
      <c r="Q508" s="51">
        <v>0</v>
      </c>
      <c r="R508" s="51"/>
      <c r="S508" s="51">
        <v>0</v>
      </c>
      <c r="T508" s="51"/>
      <c r="U508" s="51">
        <v>0</v>
      </c>
      <c r="V508" s="25">
        <f>parameters!$J$4*Table1[[#This Row],[Mitigations Utility]] + parameters!$J$5*Table1[[#This Row],[Detections Utility]]</f>
        <v>0</v>
      </c>
      <c r="W508">
        <f>SUM(Table1[[#This Row],[Num. 800-53 (r5)]],Table1[[#This Row],[Num. CIS Controls]])</f>
        <v>0</v>
      </c>
      <c r="X508">
        <f>(Table1[[#This Row],[Total Mitigations]]-parameters!$D$2)/(parameters!$D$3-parameters!$D$2)</f>
        <v>0</v>
      </c>
      <c r="Y508">
        <f>IF(Table1[[#This Row],[Mitigations Utility (unclipped)]]&gt;1,1, IF(Table1[[#This Row],[Mitigations Utility (unclipped)]]&lt;0,0, Table1[[#This Row],[Mitigations Utility (unclipped)]]) )</f>
        <v>0</v>
      </c>
      <c r="Z508">
        <f>SUM(Table1[[#This Row],[Num. CAR]:[Num. Splunk]])</f>
        <v>0</v>
      </c>
      <c r="AA508">
        <f>(Table1[[#This Row],[Total Detections]]-parameters!$D$4)/(parameters!$D$5-parameters!$D$4)</f>
        <v>0</v>
      </c>
      <c r="AB508">
        <f>IF(Table1[[#This Row],[Detections Utility (unclipped)]]&gt;1,1, IF(Table1[[#This Row],[Detections Utility (unclipped)]]&lt;0,0, Table1[[#This Row],[Detections Utility (unclipped)]]) )</f>
        <v>0</v>
      </c>
      <c r="AC508" s="29" t="s">
        <v>97</v>
      </c>
      <c r="AD508" s="25" t="str" cm="1">
        <f t="array" ref="AD508">IF(SUMPRODUCT(--(NOT(ISERR(SEARCH({"Process","Command","Script","WMI","Module","Pipe","Service"},AC508)))))&gt;0,"1","0")</f>
        <v>1</v>
      </c>
      <c r="AE508" s="25">
        <f>IF(AD508="1",'TOP 10 TECHNIQUES'!C$15,0)</f>
        <v>0.19800000000000001</v>
      </c>
      <c r="AF508" s="25" t="str" cm="1">
        <f t="array" ref="AF508">IF(SUMPRODUCT(--(NOT(ISERR(SEARCH({"Network","Firewall"},AC508)))))&gt;0,"1","0")</f>
        <v>0</v>
      </c>
      <c r="AG508" s="25">
        <f>IF(AF508="1",'TOP 10 TECHNIQUES'!C$16,0)</f>
        <v>0</v>
      </c>
      <c r="AH508" s="25" t="str" cm="1">
        <f t="array" ref="AH508">IF(SUMPRODUCT(--(NOT(ISERR(SEARCH({"File","Group","Logon","Schedule","User","Registry","Active","Application"},AC508)))))&gt;0,"1","0")</f>
        <v>0</v>
      </c>
      <c r="AI508" s="25">
        <f>IF(AH508="1",'TOP 10 TECHNIQUES'!C$17,0)</f>
        <v>0</v>
      </c>
      <c r="AJ508" s="25" t="str" cm="1">
        <f t="array" ref="AJ508">IF(SUMPRODUCT(--(NOT(ISERR(SEARCH({"Cloud","Cluster","Container","Image","Instance","Pod","Snapshot","Volume"},AC508)))))&gt;0,"1","0")</f>
        <v>0</v>
      </c>
      <c r="AK508" s="25">
        <f>IF(AJ508="1",'TOP 10 TECHNIQUES'!C$18,0)</f>
        <v>0</v>
      </c>
      <c r="AL508" s="25" t="str" cm="1">
        <f t="array" ref="AL508">IF(SUMPRODUCT(--(NOT(ISERR(SEARCH({"Drive","Firmware","Host","Kernel"},AC508)))))&gt;0,"1","0")</f>
        <v>0</v>
      </c>
      <c r="AM508" s="25">
        <f>IF(AL508="1",'TOP 10 TECHNIQUES'!C$19,0)</f>
        <v>0</v>
      </c>
      <c r="AN508" s="63"/>
      <c r="AO508" s="51"/>
      <c r="AP508" s="25">
        <f>parameters!$J$21*Table1[[#This Row],[TAT Utility]]+parameters!$J$22*Table1[[#This Row],[Count Utility]]</f>
        <v>1.1979999999999999E-2</v>
      </c>
      <c r="AQ508" s="25">
        <f>(Table1[[#This Row],[Total Top Att&amp;ck Score ]]-parameters!$D$19)/(parameters!$D$20-parameters!$D$19)</f>
        <v>3.9933333333333335E-2</v>
      </c>
      <c r="AR508" s="25">
        <f>IF(Table1[[#This Row],[TAT Utility (unclipped)]]&gt;1,1, IF(Table1[[#This Row],[TAT Utility (unclipped)]]&lt;0,0, Table1[[#This Row],[TAT Utility (unclipped)]]) )</f>
        <v>3.9933333333333335E-2</v>
      </c>
      <c r="AS508" s="25">
        <f>(Table1[[#This Row],[Ransomware (Total '# of ATT&amp;CK Observations)]]-parameters!$D$21)/(parameters!$D$22-parameters!$D$21)</f>
        <v>0</v>
      </c>
      <c r="AT508" s="25">
        <f>IF(Table1[[#This Row],[Count Utility (unclipped)]]&gt;1,1, IF(Table1[[#This Row],[Count Utility (unclipped)]]&lt;0,0, Table1[[#This Row],[Count Utility (unclipped)]]) )</f>
        <v>0</v>
      </c>
      <c r="AU5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9" spans="1:47" x14ac:dyDescent="0.2">
      <c r="A509" s="25">
        <f>parameters!$J$21*Table1[[#This Row],[TAT Utility]]+parameters!$J$22*Table1[[#This Row],[Count Utility]]</f>
        <v>1.1979999999999999E-2</v>
      </c>
      <c r="B509" s="25">
        <f t="shared" si="7"/>
        <v>0.1198</v>
      </c>
      <c r="C509" s="25" t="s">
        <v>1821</v>
      </c>
      <c r="D509" s="25" t="s">
        <v>1822</v>
      </c>
      <c r="E509" s="25" t="s">
        <v>89</v>
      </c>
      <c r="F509" s="51">
        <v>1</v>
      </c>
      <c r="G509" s="51">
        <v>1</v>
      </c>
      <c r="H509" s="25">
        <f>parameters!$J$10*Table1[[#This Row],[Before Utility]]+parameters!$J$11*Table1[[#This Row],[After Utility]]</f>
        <v>0.1</v>
      </c>
      <c r="I509">
        <f>(Table1[[#This Row],[Num. TID Before]]-parameters!$D$8)/(parameters!$D$9-parameters!$D$8)</f>
        <v>0.1</v>
      </c>
      <c r="J509">
        <f>IF(Table1[[#This Row],[Before Utility (unclipped)]]&gt;1,1, IF(Table1[[#This Row],[Before Utility (unclipped)]]&lt;0,0, Table1[[#This Row],[Before Utility (unclipped)]]))</f>
        <v>0.1</v>
      </c>
      <c r="K509">
        <f>(Table1[[#This Row],[Num. TID After]]-parameters!$D$10)/(parameters!$D$11-parameters!$D$10)</f>
        <v>0.1</v>
      </c>
      <c r="L509">
        <f>IF(Table1[[#This Row],[After Utility (unclipped)]]&gt;1,1, IF(Table1[[#This Row],[After Utility (unclipped)]]&lt;0,0, Table1[[#This Row],[After Utility (unclipped)]]))</f>
        <v>0.1</v>
      </c>
      <c r="M509" s="25">
        <v>0</v>
      </c>
      <c r="N509" s="51">
        <v>0</v>
      </c>
      <c r="O509" s="51">
        <v>0</v>
      </c>
      <c r="P509" s="51">
        <v>0</v>
      </c>
      <c r="Q509" s="51">
        <v>0</v>
      </c>
      <c r="R509" s="51"/>
      <c r="S509" s="51">
        <v>0</v>
      </c>
      <c r="T509" s="51"/>
      <c r="U509" s="51">
        <v>0</v>
      </c>
      <c r="V509" s="25">
        <f>parameters!$J$4*Table1[[#This Row],[Mitigations Utility]] + parameters!$J$5*Table1[[#This Row],[Detections Utility]]</f>
        <v>0</v>
      </c>
      <c r="W509">
        <f>SUM(Table1[[#This Row],[Num. 800-53 (r5)]],Table1[[#This Row],[Num. CIS Controls]])</f>
        <v>0</v>
      </c>
      <c r="X509">
        <f>(Table1[[#This Row],[Total Mitigations]]-parameters!$D$2)/(parameters!$D$3-parameters!$D$2)</f>
        <v>0</v>
      </c>
      <c r="Y509">
        <f>IF(Table1[[#This Row],[Mitigations Utility (unclipped)]]&gt;1,1, IF(Table1[[#This Row],[Mitigations Utility (unclipped)]]&lt;0,0, Table1[[#This Row],[Mitigations Utility (unclipped)]]) )</f>
        <v>0</v>
      </c>
      <c r="Z509">
        <f>SUM(Table1[[#This Row],[Num. CAR]:[Num. Splunk]])</f>
        <v>0</v>
      </c>
      <c r="AA509">
        <f>(Table1[[#This Row],[Total Detections]]-parameters!$D$4)/(parameters!$D$5-parameters!$D$4)</f>
        <v>0</v>
      </c>
      <c r="AB509">
        <f>IF(Table1[[#This Row],[Detections Utility (unclipped)]]&gt;1,1, IF(Table1[[#This Row],[Detections Utility (unclipped)]]&lt;0,0, Table1[[#This Row],[Detections Utility (unclipped)]]) )</f>
        <v>0</v>
      </c>
      <c r="AC509" s="29" t="s">
        <v>136</v>
      </c>
      <c r="AD509" s="25" t="str" cm="1">
        <f t="array" ref="AD509">IF(SUMPRODUCT(--(NOT(ISERR(SEARCH({"Process","Command","Script","WMI","Module","Pipe","Service"},AC509)))))&gt;0,"1","0")</f>
        <v>1</v>
      </c>
      <c r="AE509" s="25">
        <f>IF(AD509="1",'TOP 10 TECHNIQUES'!C$15,0)</f>
        <v>0.19800000000000001</v>
      </c>
      <c r="AF509" s="25" t="str" cm="1">
        <f t="array" ref="AF509">IF(SUMPRODUCT(--(NOT(ISERR(SEARCH({"Network","Firewall"},AC509)))))&gt;0,"1","0")</f>
        <v>0</v>
      </c>
      <c r="AG509" s="25">
        <f>IF(AF509="1",'TOP 10 TECHNIQUES'!C$16,0)</f>
        <v>0</v>
      </c>
      <c r="AH509" s="25" t="str" cm="1">
        <f t="array" ref="AH509">IF(SUMPRODUCT(--(NOT(ISERR(SEARCH({"File","Group","Logon","Schedule","User","Registry","Active","Application"},AC509)))))&gt;0,"1","0")</f>
        <v>0</v>
      </c>
      <c r="AI509" s="25">
        <f>IF(AH509="1",'TOP 10 TECHNIQUES'!C$17,0)</f>
        <v>0</v>
      </c>
      <c r="AJ509" s="25" t="str" cm="1">
        <f t="array" ref="AJ509">IF(SUMPRODUCT(--(NOT(ISERR(SEARCH({"Cloud","Cluster","Container","Image","Instance","Pod","Snapshot","Volume"},AC509)))))&gt;0,"1","0")</f>
        <v>0</v>
      </c>
      <c r="AK509" s="25">
        <f>IF(AJ509="1",'TOP 10 TECHNIQUES'!C$18,0)</f>
        <v>0</v>
      </c>
      <c r="AL509" s="25" t="str" cm="1">
        <f t="array" ref="AL509">IF(SUMPRODUCT(--(NOT(ISERR(SEARCH({"Drive","Firmware","Host","Kernel"},AC509)))))&gt;0,"1","0")</f>
        <v>0</v>
      </c>
      <c r="AM509" s="25">
        <f>IF(AL509="1",'TOP 10 TECHNIQUES'!C$19,0)</f>
        <v>0</v>
      </c>
      <c r="AN509" s="51"/>
      <c r="AO509" s="51"/>
      <c r="AP509" s="25">
        <f>parameters!$J$21*Table1[[#This Row],[TAT Utility]]+parameters!$J$22*Table1[[#This Row],[Count Utility]]</f>
        <v>1.1979999999999999E-2</v>
      </c>
      <c r="AQ509" s="25">
        <f>(Table1[[#This Row],[Total Top Att&amp;ck Score ]]-parameters!$D$19)/(parameters!$D$20-parameters!$D$19)</f>
        <v>3.9933333333333335E-2</v>
      </c>
      <c r="AR509" s="25">
        <f>IF(Table1[[#This Row],[TAT Utility (unclipped)]]&gt;1,1, IF(Table1[[#This Row],[TAT Utility (unclipped)]]&lt;0,0, Table1[[#This Row],[TAT Utility (unclipped)]]) )</f>
        <v>3.9933333333333335E-2</v>
      </c>
      <c r="AS509" s="25">
        <f>(Table1[[#This Row],[Ransomware (Total '# of ATT&amp;CK Observations)]]-parameters!$D$21)/(parameters!$D$22-parameters!$D$21)</f>
        <v>0</v>
      </c>
      <c r="AT509" s="25">
        <f>IF(Table1[[#This Row],[Count Utility (unclipped)]]&gt;1,1, IF(Table1[[#This Row],[Count Utility (unclipped)]]&lt;0,0, Table1[[#This Row],[Count Utility (unclipped)]]) )</f>
        <v>0</v>
      </c>
      <c r="AU5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0" spans="1:47" ht="32" x14ac:dyDescent="0.2">
      <c r="A510" s="25">
        <f>parameters!$J$21*Table1[[#This Row],[TAT Utility]]+parameters!$J$22*Table1[[#This Row],[Count Utility]]</f>
        <v>1.1979999999999999E-2</v>
      </c>
      <c r="B510" s="25">
        <f t="shared" si="7"/>
        <v>0.1198</v>
      </c>
      <c r="C510" s="25" t="s">
        <v>1823</v>
      </c>
      <c r="D510" s="25" t="s">
        <v>238</v>
      </c>
      <c r="E510" s="25" t="s">
        <v>1824</v>
      </c>
      <c r="F510" s="51">
        <v>1</v>
      </c>
      <c r="G510" s="51">
        <v>1</v>
      </c>
      <c r="H510" s="25">
        <f>parameters!$J$10*Table1[[#This Row],[Before Utility]]+parameters!$J$11*Table1[[#This Row],[After Utility]]</f>
        <v>0.1</v>
      </c>
      <c r="I510">
        <f>(Table1[[#This Row],[Num. TID Before]]-parameters!$D$8)/(parameters!$D$9-parameters!$D$8)</f>
        <v>0.1</v>
      </c>
      <c r="J510">
        <f>IF(Table1[[#This Row],[Before Utility (unclipped)]]&gt;1,1, IF(Table1[[#This Row],[Before Utility (unclipped)]]&lt;0,0, Table1[[#This Row],[Before Utility (unclipped)]]))</f>
        <v>0.1</v>
      </c>
      <c r="K510">
        <f>(Table1[[#This Row],[Num. TID After]]-parameters!$D$10)/(parameters!$D$11-parameters!$D$10)</f>
        <v>0.1</v>
      </c>
      <c r="L510">
        <f>IF(Table1[[#This Row],[After Utility (unclipped)]]&gt;1,1, IF(Table1[[#This Row],[After Utility (unclipped)]]&lt;0,0, Table1[[#This Row],[After Utility (unclipped)]]))</f>
        <v>0.1</v>
      </c>
      <c r="M510" s="25">
        <v>0</v>
      </c>
      <c r="N510" s="51">
        <v>0</v>
      </c>
      <c r="O510" s="51">
        <v>0</v>
      </c>
      <c r="P510" s="51">
        <v>0</v>
      </c>
      <c r="Q510" s="51">
        <v>0</v>
      </c>
      <c r="R510" s="51"/>
      <c r="S510" s="51">
        <v>0</v>
      </c>
      <c r="T510" s="51"/>
      <c r="U510" s="51">
        <v>0</v>
      </c>
      <c r="V510" s="25">
        <f>parameters!$J$4*Table1[[#This Row],[Mitigations Utility]] + parameters!$J$5*Table1[[#This Row],[Detections Utility]]</f>
        <v>0</v>
      </c>
      <c r="W510">
        <f>SUM(Table1[[#This Row],[Num. 800-53 (r5)]],Table1[[#This Row],[Num. CIS Controls]])</f>
        <v>0</v>
      </c>
      <c r="X510">
        <f>(Table1[[#This Row],[Total Mitigations]]-parameters!$D$2)/(parameters!$D$3-parameters!$D$2)</f>
        <v>0</v>
      </c>
      <c r="Y510">
        <f>IF(Table1[[#This Row],[Mitigations Utility (unclipped)]]&gt;1,1, IF(Table1[[#This Row],[Mitigations Utility (unclipped)]]&lt;0,0, Table1[[#This Row],[Mitigations Utility (unclipped)]]) )</f>
        <v>0</v>
      </c>
      <c r="Z510">
        <f>SUM(Table1[[#This Row],[Num. CAR]:[Num. Splunk]])</f>
        <v>0</v>
      </c>
      <c r="AA510">
        <f>(Table1[[#This Row],[Total Detections]]-parameters!$D$4)/(parameters!$D$5-parameters!$D$4)</f>
        <v>0</v>
      </c>
      <c r="AB510">
        <f>IF(Table1[[#This Row],[Detections Utility (unclipped)]]&gt;1,1, IF(Table1[[#This Row],[Detections Utility (unclipped)]]&lt;0,0, Table1[[#This Row],[Detections Utility (unclipped)]]) )</f>
        <v>0</v>
      </c>
      <c r="AC510" s="29" t="s">
        <v>206</v>
      </c>
      <c r="AD510" s="25" t="str" cm="1">
        <f t="array" ref="AD510">IF(SUMPRODUCT(--(NOT(ISERR(SEARCH({"Process","Command","Script","WMI","Module","Pipe","Service"},AC510)))))&gt;0,"1","0")</f>
        <v>1</v>
      </c>
      <c r="AE510" s="25">
        <f>IF(AD510="1",'TOP 10 TECHNIQUES'!C$15,0)</f>
        <v>0.19800000000000001</v>
      </c>
      <c r="AF510" s="25" t="str" cm="1">
        <f t="array" ref="AF510">IF(SUMPRODUCT(--(NOT(ISERR(SEARCH({"Network","Firewall"},AC510)))))&gt;0,"1","0")</f>
        <v>0</v>
      </c>
      <c r="AG510" s="25">
        <f>IF(AF510="1",'TOP 10 TECHNIQUES'!C$16,0)</f>
        <v>0</v>
      </c>
      <c r="AH510" s="25" t="str" cm="1">
        <f t="array" ref="AH510">IF(SUMPRODUCT(--(NOT(ISERR(SEARCH({"File","Group","Logon","Schedule","User","Registry","Active","Application"},AC510)))))&gt;0,"1","0")</f>
        <v>0</v>
      </c>
      <c r="AI510" s="25">
        <f>IF(AH510="1",'TOP 10 TECHNIQUES'!C$17,0)</f>
        <v>0</v>
      </c>
      <c r="AJ510" s="25" t="str" cm="1">
        <f t="array" ref="AJ510">IF(SUMPRODUCT(--(NOT(ISERR(SEARCH({"Cloud","Cluster","Container","Image","Instance","Pod","Snapshot","Volume"},AC510)))))&gt;0,"1","0")</f>
        <v>0</v>
      </c>
      <c r="AK510" s="25">
        <f>IF(AJ510="1",'TOP 10 TECHNIQUES'!C$18,0)</f>
        <v>0</v>
      </c>
      <c r="AL510" s="25" t="str" cm="1">
        <f t="array" ref="AL510">IF(SUMPRODUCT(--(NOT(ISERR(SEARCH({"Drive","Firmware","Host","Kernel"},AC510)))))&gt;0,"1","0")</f>
        <v>0</v>
      </c>
      <c r="AM510" s="25">
        <f>IF(AL510="1",'TOP 10 TECHNIQUES'!C$19,0)</f>
        <v>0</v>
      </c>
      <c r="AN510" s="60">
        <v>0</v>
      </c>
      <c r="AO510" s="51">
        <v>0</v>
      </c>
      <c r="AP510" s="25">
        <f>parameters!$J$21*Table1[[#This Row],[TAT Utility]]+parameters!$J$22*Table1[[#This Row],[Count Utility]]</f>
        <v>1.1979999999999999E-2</v>
      </c>
      <c r="AQ510" s="25">
        <f>(Table1[[#This Row],[Total Top Att&amp;ck Score ]]-parameters!$D$19)/(parameters!$D$20-parameters!$D$19)</f>
        <v>3.9933333333333335E-2</v>
      </c>
      <c r="AR510" s="25">
        <f>IF(Table1[[#This Row],[TAT Utility (unclipped)]]&gt;1,1, IF(Table1[[#This Row],[TAT Utility (unclipped)]]&lt;0,0, Table1[[#This Row],[TAT Utility (unclipped)]]) )</f>
        <v>3.9933333333333335E-2</v>
      </c>
      <c r="AS510" s="25">
        <f>(Table1[[#This Row],[Ransomware (Total '# of ATT&amp;CK Observations)]]-parameters!$D$21)/(parameters!$D$22-parameters!$D$21)</f>
        <v>0</v>
      </c>
      <c r="AT510" s="25">
        <f>IF(Table1[[#This Row],[Count Utility (unclipped)]]&gt;1,1, IF(Table1[[#This Row],[Count Utility (unclipped)]]&lt;0,0, Table1[[#This Row],[Count Utility (unclipped)]]) )</f>
        <v>0</v>
      </c>
      <c r="AU5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1" spans="1:47" ht="32" x14ac:dyDescent="0.2">
      <c r="A511" s="25">
        <f>parameters!$J$21*Table1[[#This Row],[TAT Utility]]+parameters!$J$22*Table1[[#This Row],[Count Utility]]</f>
        <v>1.1979999999999999E-2</v>
      </c>
      <c r="B511" s="25">
        <f t="shared" si="7"/>
        <v>0.1198</v>
      </c>
      <c r="C511" s="25" t="s">
        <v>1825</v>
      </c>
      <c r="D511" s="25" t="s">
        <v>180</v>
      </c>
      <c r="E511" s="25" t="s">
        <v>1826</v>
      </c>
      <c r="F511" s="51">
        <v>1</v>
      </c>
      <c r="G511" s="51">
        <v>1</v>
      </c>
      <c r="H511" s="25">
        <f>parameters!$J$10*Table1[[#This Row],[Before Utility]]+parameters!$J$11*Table1[[#This Row],[After Utility]]</f>
        <v>0.1</v>
      </c>
      <c r="I511">
        <f>(Table1[[#This Row],[Num. TID Before]]-parameters!$D$8)/(parameters!$D$9-parameters!$D$8)</f>
        <v>0.1</v>
      </c>
      <c r="J511">
        <f>IF(Table1[[#This Row],[Before Utility (unclipped)]]&gt;1,1, IF(Table1[[#This Row],[Before Utility (unclipped)]]&lt;0,0, Table1[[#This Row],[Before Utility (unclipped)]]))</f>
        <v>0.1</v>
      </c>
      <c r="K511">
        <f>(Table1[[#This Row],[Num. TID After]]-parameters!$D$10)/(parameters!$D$11-parameters!$D$10)</f>
        <v>0.1</v>
      </c>
      <c r="L511">
        <f>IF(Table1[[#This Row],[After Utility (unclipped)]]&gt;1,1, IF(Table1[[#This Row],[After Utility (unclipped)]]&lt;0,0, Table1[[#This Row],[After Utility (unclipped)]]))</f>
        <v>0.1</v>
      </c>
      <c r="M511" s="25">
        <v>0</v>
      </c>
      <c r="N511" s="51">
        <v>0</v>
      </c>
      <c r="O511" s="51">
        <v>0</v>
      </c>
      <c r="P511" s="51">
        <v>0</v>
      </c>
      <c r="Q511" s="51">
        <v>0</v>
      </c>
      <c r="R511" s="51"/>
      <c r="S511" s="51">
        <v>0</v>
      </c>
      <c r="T511" s="52" t="s">
        <v>1827</v>
      </c>
      <c r="U511" s="51">
        <v>0</v>
      </c>
      <c r="V511" s="25">
        <f>parameters!$J$4*Table1[[#This Row],[Mitigations Utility]] + parameters!$J$5*Table1[[#This Row],[Detections Utility]]</f>
        <v>0</v>
      </c>
      <c r="W511">
        <f>SUM(Table1[[#This Row],[Num. 800-53 (r5)]],Table1[[#This Row],[Num. CIS Controls]])</f>
        <v>0</v>
      </c>
      <c r="X511">
        <f>(Table1[[#This Row],[Total Mitigations]]-parameters!$D$2)/(parameters!$D$3-parameters!$D$2)</f>
        <v>0</v>
      </c>
      <c r="Y511">
        <f>IF(Table1[[#This Row],[Mitigations Utility (unclipped)]]&gt;1,1, IF(Table1[[#This Row],[Mitigations Utility (unclipped)]]&lt;0,0, Table1[[#This Row],[Mitigations Utility (unclipped)]]) )</f>
        <v>0</v>
      </c>
      <c r="Z511">
        <f>SUM(Table1[[#This Row],[Num. CAR]:[Num. Splunk]])</f>
        <v>0</v>
      </c>
      <c r="AA511">
        <f>(Table1[[#This Row],[Total Detections]]-parameters!$D$4)/(parameters!$D$5-parameters!$D$4)</f>
        <v>0</v>
      </c>
      <c r="AB511">
        <f>IF(Table1[[#This Row],[Detections Utility (unclipped)]]&gt;1,1, IF(Table1[[#This Row],[Detections Utility (unclipped)]]&lt;0,0, Table1[[#This Row],[Detections Utility (unclipped)]]) )</f>
        <v>0</v>
      </c>
      <c r="AC511" s="29" t="s">
        <v>724</v>
      </c>
      <c r="AD511" s="25" t="str" cm="1">
        <f t="array" ref="AD511">IF(SUMPRODUCT(--(NOT(ISERR(SEARCH({"Process","Command","Script","WMI","Module","Pipe","Service"},AC511)))))&gt;0,"1","0")</f>
        <v>1</v>
      </c>
      <c r="AE511" s="25">
        <f>IF(AD511="1",'TOP 10 TECHNIQUES'!C$15,0)</f>
        <v>0.19800000000000001</v>
      </c>
      <c r="AF511" s="25" t="str" cm="1">
        <f t="array" ref="AF511">IF(SUMPRODUCT(--(NOT(ISERR(SEARCH({"Network","Firewall"},AC511)))))&gt;0,"1","0")</f>
        <v>0</v>
      </c>
      <c r="AG511" s="25">
        <f>IF(AF511="1",'TOP 10 TECHNIQUES'!C$16,0)</f>
        <v>0</v>
      </c>
      <c r="AH511" s="25" t="str" cm="1">
        <f t="array" ref="AH511">IF(SUMPRODUCT(--(NOT(ISERR(SEARCH({"File","Group","Logon","Schedule","User","Registry","Active","Application"},AC511)))))&gt;0,"1","0")</f>
        <v>0</v>
      </c>
      <c r="AI511" s="25">
        <f>IF(AH511="1",'TOP 10 TECHNIQUES'!C$17,0)</f>
        <v>0</v>
      </c>
      <c r="AJ511" s="25" t="str" cm="1">
        <f t="array" ref="AJ511">IF(SUMPRODUCT(--(NOT(ISERR(SEARCH({"Cloud","Cluster","Container","Image","Instance","Pod","Snapshot","Volume"},AC511)))))&gt;0,"1","0")</f>
        <v>0</v>
      </c>
      <c r="AK511" s="25">
        <f>IF(AJ511="1",'TOP 10 TECHNIQUES'!C$18,0)</f>
        <v>0</v>
      </c>
      <c r="AL511" s="25" t="str" cm="1">
        <f t="array" ref="AL511">IF(SUMPRODUCT(--(NOT(ISERR(SEARCH({"Drive","Firmware","Host","Kernel"},AC511)))))&gt;0,"1","0")</f>
        <v>0</v>
      </c>
      <c r="AM511" s="25">
        <f>IF(AL511="1",'TOP 10 TECHNIQUES'!C$19,0)</f>
        <v>0</v>
      </c>
      <c r="AN511" s="51"/>
      <c r="AO511" s="51"/>
      <c r="AP511" s="25">
        <f>parameters!$J$21*Table1[[#This Row],[TAT Utility]]+parameters!$J$22*Table1[[#This Row],[Count Utility]]</f>
        <v>1.1979999999999999E-2</v>
      </c>
      <c r="AQ511" s="25">
        <f>(Table1[[#This Row],[Total Top Att&amp;ck Score ]]-parameters!$D$19)/(parameters!$D$20-parameters!$D$19)</f>
        <v>3.9933333333333335E-2</v>
      </c>
      <c r="AR511" s="25">
        <f>IF(Table1[[#This Row],[TAT Utility (unclipped)]]&gt;1,1, IF(Table1[[#This Row],[TAT Utility (unclipped)]]&lt;0,0, Table1[[#This Row],[TAT Utility (unclipped)]]) )</f>
        <v>3.9933333333333335E-2</v>
      </c>
      <c r="AS511" s="25">
        <f>(Table1[[#This Row],[Ransomware (Total '# of ATT&amp;CK Observations)]]-parameters!$D$21)/(parameters!$D$22-parameters!$D$21)</f>
        <v>0</v>
      </c>
      <c r="AT511" s="25">
        <f>IF(Table1[[#This Row],[Count Utility (unclipped)]]&gt;1,1, IF(Table1[[#This Row],[Count Utility (unclipped)]]&lt;0,0, Table1[[#This Row],[Count Utility (unclipped)]]) )</f>
        <v>0</v>
      </c>
      <c r="AU5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2" spans="1:47" x14ac:dyDescent="0.2">
      <c r="A512" s="25">
        <f>parameters!$J$21*Table1[[#This Row],[TAT Utility]]+parameters!$J$22*Table1[[#This Row],[Count Utility]]</f>
        <v>1.1979999999999999E-2</v>
      </c>
      <c r="B512" s="25">
        <f t="shared" si="7"/>
        <v>0.1198</v>
      </c>
      <c r="C512" s="25" t="s">
        <v>1828</v>
      </c>
      <c r="D512" s="25" t="s">
        <v>623</v>
      </c>
      <c r="E512" s="25" t="s">
        <v>1829</v>
      </c>
      <c r="F512" s="51">
        <v>1</v>
      </c>
      <c r="G512" s="51">
        <v>1</v>
      </c>
      <c r="H512" s="25">
        <f>parameters!$J$10*Table1[[#This Row],[Before Utility]]+parameters!$J$11*Table1[[#This Row],[After Utility]]</f>
        <v>0.1</v>
      </c>
      <c r="I512">
        <f>(Table1[[#This Row],[Num. TID Before]]-parameters!$D$8)/(parameters!$D$9-parameters!$D$8)</f>
        <v>0.1</v>
      </c>
      <c r="J512">
        <f>IF(Table1[[#This Row],[Before Utility (unclipped)]]&gt;1,1, IF(Table1[[#This Row],[Before Utility (unclipped)]]&lt;0,0, Table1[[#This Row],[Before Utility (unclipped)]]))</f>
        <v>0.1</v>
      </c>
      <c r="K512">
        <f>(Table1[[#This Row],[Num. TID After]]-parameters!$D$10)/(parameters!$D$11-parameters!$D$10)</f>
        <v>0.1</v>
      </c>
      <c r="L512">
        <f>IF(Table1[[#This Row],[After Utility (unclipped)]]&gt;1,1, IF(Table1[[#This Row],[After Utility (unclipped)]]&lt;0,0, Table1[[#This Row],[After Utility (unclipped)]]))</f>
        <v>0.1</v>
      </c>
      <c r="M512" s="25">
        <v>0</v>
      </c>
      <c r="N512" s="51">
        <v>0</v>
      </c>
      <c r="O512" s="51">
        <v>0</v>
      </c>
      <c r="P512" s="51">
        <v>0</v>
      </c>
      <c r="Q512" s="51">
        <v>0</v>
      </c>
      <c r="R512" s="51"/>
      <c r="S512" s="51">
        <v>0</v>
      </c>
      <c r="T512" s="52" t="s">
        <v>1830</v>
      </c>
      <c r="U512" s="51">
        <v>0</v>
      </c>
      <c r="V512" s="25">
        <f>parameters!$J$4*Table1[[#This Row],[Mitigations Utility]] + parameters!$J$5*Table1[[#This Row],[Detections Utility]]</f>
        <v>0</v>
      </c>
      <c r="W512">
        <f>SUM(Table1[[#This Row],[Num. 800-53 (r5)]],Table1[[#This Row],[Num. CIS Controls]])</f>
        <v>0</v>
      </c>
      <c r="X512">
        <f>(Table1[[#This Row],[Total Mitigations]]-parameters!$D$2)/(parameters!$D$3-parameters!$D$2)</f>
        <v>0</v>
      </c>
      <c r="Y512">
        <f>IF(Table1[[#This Row],[Mitigations Utility (unclipped)]]&gt;1,1, IF(Table1[[#This Row],[Mitigations Utility (unclipped)]]&lt;0,0, Table1[[#This Row],[Mitigations Utility (unclipped)]]) )</f>
        <v>0</v>
      </c>
      <c r="Z512">
        <f>SUM(Table1[[#This Row],[Num. CAR]:[Num. Splunk]])</f>
        <v>0</v>
      </c>
      <c r="AA512">
        <f>(Table1[[#This Row],[Total Detections]]-parameters!$D$4)/(parameters!$D$5-parameters!$D$4)</f>
        <v>0</v>
      </c>
      <c r="AB512">
        <f>IF(Table1[[#This Row],[Detections Utility (unclipped)]]&gt;1,1, IF(Table1[[#This Row],[Detections Utility (unclipped)]]&lt;0,0, Table1[[#This Row],[Detections Utility (unclipped)]]) )</f>
        <v>0</v>
      </c>
      <c r="AC512" s="29" t="s">
        <v>97</v>
      </c>
      <c r="AD512" s="25" t="str" cm="1">
        <f t="array" ref="AD512">IF(SUMPRODUCT(--(NOT(ISERR(SEARCH({"Process","Command","Script","WMI","Module","Pipe","Service"},AC512)))))&gt;0,"1","0")</f>
        <v>1</v>
      </c>
      <c r="AE512" s="25">
        <f>IF(AD512="1",'TOP 10 TECHNIQUES'!C$15,0)</f>
        <v>0.19800000000000001</v>
      </c>
      <c r="AF512" s="25" t="str" cm="1">
        <f t="array" ref="AF512">IF(SUMPRODUCT(--(NOT(ISERR(SEARCH({"Network","Firewall"},AC512)))))&gt;0,"1","0")</f>
        <v>0</v>
      </c>
      <c r="AG512" s="25">
        <f>IF(AF512="1",'TOP 10 TECHNIQUES'!C$16,0)</f>
        <v>0</v>
      </c>
      <c r="AH512" s="25" t="str" cm="1">
        <f t="array" ref="AH512">IF(SUMPRODUCT(--(NOT(ISERR(SEARCH({"File","Group","Logon","Schedule","User","Registry","Active","Application"},AC512)))))&gt;0,"1","0")</f>
        <v>0</v>
      </c>
      <c r="AI512" s="25">
        <f>IF(AH512="1",'TOP 10 TECHNIQUES'!C$17,0)</f>
        <v>0</v>
      </c>
      <c r="AJ512" s="25" t="str" cm="1">
        <f t="array" ref="AJ512">IF(SUMPRODUCT(--(NOT(ISERR(SEARCH({"Cloud","Cluster","Container","Image","Instance","Pod","Snapshot","Volume"},AC512)))))&gt;0,"1","0")</f>
        <v>0</v>
      </c>
      <c r="AK512" s="25">
        <f>IF(AJ512="1",'TOP 10 TECHNIQUES'!C$18,0)</f>
        <v>0</v>
      </c>
      <c r="AL512" s="25" t="str" cm="1">
        <f t="array" ref="AL512">IF(SUMPRODUCT(--(NOT(ISERR(SEARCH({"Drive","Firmware","Host","Kernel"},AC512)))))&gt;0,"1","0")</f>
        <v>0</v>
      </c>
      <c r="AM512" s="25">
        <f>IF(AL512="1",'TOP 10 TECHNIQUES'!C$19,0)</f>
        <v>0</v>
      </c>
      <c r="AN512" s="51"/>
      <c r="AO512" s="51"/>
      <c r="AP512" s="25">
        <f>parameters!$J$21*Table1[[#This Row],[TAT Utility]]+parameters!$J$22*Table1[[#This Row],[Count Utility]]</f>
        <v>1.1979999999999999E-2</v>
      </c>
      <c r="AQ512" s="25">
        <f>(Table1[[#This Row],[Total Top Att&amp;ck Score ]]-parameters!$D$19)/(parameters!$D$20-parameters!$D$19)</f>
        <v>3.9933333333333335E-2</v>
      </c>
      <c r="AR512" s="25">
        <f>IF(Table1[[#This Row],[TAT Utility (unclipped)]]&gt;1,1, IF(Table1[[#This Row],[TAT Utility (unclipped)]]&lt;0,0, Table1[[#This Row],[TAT Utility (unclipped)]]) )</f>
        <v>3.9933333333333335E-2</v>
      </c>
      <c r="AS512" s="25">
        <f>(Table1[[#This Row],[Ransomware (Total '# of ATT&amp;CK Observations)]]-parameters!$D$21)/(parameters!$D$22-parameters!$D$21)</f>
        <v>0</v>
      </c>
      <c r="AT512" s="25">
        <f>IF(Table1[[#This Row],[Count Utility (unclipped)]]&gt;1,1, IF(Table1[[#This Row],[Count Utility (unclipped)]]&lt;0,0, Table1[[#This Row],[Count Utility (unclipped)]]) )</f>
        <v>0</v>
      </c>
      <c r="AU5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3" spans="1:47" x14ac:dyDescent="0.2">
      <c r="A513" s="25">
        <f>parameters!$J$21*Table1[[#This Row],[TAT Utility]]+parameters!$J$22*Table1[[#This Row],[Count Utility]]</f>
        <v>1.1979999999999999E-2</v>
      </c>
      <c r="B513" s="25">
        <f t="shared" si="7"/>
        <v>0.1198</v>
      </c>
      <c r="C513" s="25" t="s">
        <v>1831</v>
      </c>
      <c r="D513" s="25" t="s">
        <v>1832</v>
      </c>
      <c r="E513" s="25" t="s">
        <v>89</v>
      </c>
      <c r="F513" s="51">
        <v>1</v>
      </c>
      <c r="G513" s="51">
        <v>1</v>
      </c>
      <c r="H513" s="25">
        <f>parameters!$J$10*Table1[[#This Row],[Before Utility]]+parameters!$J$11*Table1[[#This Row],[After Utility]]</f>
        <v>0.1</v>
      </c>
      <c r="I513">
        <f>(Table1[[#This Row],[Num. TID Before]]-parameters!$D$8)/(parameters!$D$9-parameters!$D$8)</f>
        <v>0.1</v>
      </c>
      <c r="J513">
        <f>IF(Table1[[#This Row],[Before Utility (unclipped)]]&gt;1,1, IF(Table1[[#This Row],[Before Utility (unclipped)]]&lt;0,0, Table1[[#This Row],[Before Utility (unclipped)]]))</f>
        <v>0.1</v>
      </c>
      <c r="K513">
        <f>(Table1[[#This Row],[Num. TID After]]-parameters!$D$10)/(parameters!$D$11-parameters!$D$10)</f>
        <v>0.1</v>
      </c>
      <c r="L513">
        <f>IF(Table1[[#This Row],[After Utility (unclipped)]]&gt;1,1, IF(Table1[[#This Row],[After Utility (unclipped)]]&lt;0,0, Table1[[#This Row],[After Utility (unclipped)]]))</f>
        <v>0.1</v>
      </c>
      <c r="M513" s="25">
        <v>0</v>
      </c>
      <c r="N513" s="51">
        <v>0</v>
      </c>
      <c r="O513" s="51">
        <v>0</v>
      </c>
      <c r="P513" s="51">
        <v>0</v>
      </c>
      <c r="Q513" s="51">
        <v>0</v>
      </c>
      <c r="R513" s="51"/>
      <c r="S513" s="51">
        <v>0</v>
      </c>
      <c r="T513" s="51"/>
      <c r="U513" s="51">
        <v>0</v>
      </c>
      <c r="V513" s="25">
        <f>parameters!$J$4*Table1[[#This Row],[Mitigations Utility]] + parameters!$J$5*Table1[[#This Row],[Detections Utility]]</f>
        <v>0</v>
      </c>
      <c r="W513">
        <f>SUM(Table1[[#This Row],[Num. 800-53 (r5)]],Table1[[#This Row],[Num. CIS Controls]])</f>
        <v>0</v>
      </c>
      <c r="X513">
        <f>(Table1[[#This Row],[Total Mitigations]]-parameters!$D$2)/(parameters!$D$3-parameters!$D$2)</f>
        <v>0</v>
      </c>
      <c r="Y513">
        <f>IF(Table1[[#This Row],[Mitigations Utility (unclipped)]]&gt;1,1, IF(Table1[[#This Row],[Mitigations Utility (unclipped)]]&lt;0,0, Table1[[#This Row],[Mitigations Utility (unclipped)]]) )</f>
        <v>0</v>
      </c>
      <c r="Z513">
        <f>SUM(Table1[[#This Row],[Num. CAR]:[Num. Splunk]])</f>
        <v>0</v>
      </c>
      <c r="AA513">
        <f>(Table1[[#This Row],[Total Detections]]-parameters!$D$4)/(parameters!$D$5-parameters!$D$4)</f>
        <v>0</v>
      </c>
      <c r="AB513">
        <f>IF(Table1[[#This Row],[Detections Utility (unclipped)]]&gt;1,1, IF(Table1[[#This Row],[Detections Utility (unclipped)]]&lt;0,0, Table1[[#This Row],[Detections Utility (unclipped)]]) )</f>
        <v>0</v>
      </c>
      <c r="AC513" s="29" t="s">
        <v>97</v>
      </c>
      <c r="AD513" s="25" t="str" cm="1">
        <f t="array" ref="AD513">IF(SUMPRODUCT(--(NOT(ISERR(SEARCH({"Process","Command","Script","WMI","Module","Pipe","Service"},AC513)))))&gt;0,"1","0")</f>
        <v>1</v>
      </c>
      <c r="AE513" s="25">
        <f>IF(AD513="1",'TOP 10 TECHNIQUES'!C$15,0)</f>
        <v>0.19800000000000001</v>
      </c>
      <c r="AF513" s="25" t="str" cm="1">
        <f t="array" ref="AF513">IF(SUMPRODUCT(--(NOT(ISERR(SEARCH({"Network","Firewall"},AC513)))))&gt;0,"1","0")</f>
        <v>0</v>
      </c>
      <c r="AG513" s="25">
        <f>IF(AF513="1",'TOP 10 TECHNIQUES'!C$16,0)</f>
        <v>0</v>
      </c>
      <c r="AH513" s="25" t="str" cm="1">
        <f t="array" ref="AH513">IF(SUMPRODUCT(--(NOT(ISERR(SEARCH({"File","Group","Logon","Schedule","User","Registry","Active","Application"},AC513)))))&gt;0,"1","0")</f>
        <v>0</v>
      </c>
      <c r="AI513" s="25">
        <f>IF(AH513="1",'TOP 10 TECHNIQUES'!C$17,0)</f>
        <v>0</v>
      </c>
      <c r="AJ513" s="25" t="str" cm="1">
        <f t="array" ref="AJ513">IF(SUMPRODUCT(--(NOT(ISERR(SEARCH({"Cloud","Cluster","Container","Image","Instance","Pod","Snapshot","Volume"},AC513)))))&gt;0,"1","0")</f>
        <v>0</v>
      </c>
      <c r="AK513" s="25">
        <f>IF(AJ513="1",'TOP 10 TECHNIQUES'!C$18,0)</f>
        <v>0</v>
      </c>
      <c r="AL513" s="25" t="str" cm="1">
        <f t="array" ref="AL513">IF(SUMPRODUCT(--(NOT(ISERR(SEARCH({"Drive","Firmware","Host","Kernel"},AC513)))))&gt;0,"1","0")</f>
        <v>0</v>
      </c>
      <c r="AM513" s="25">
        <f>IF(AL513="1",'TOP 10 TECHNIQUES'!C$19,0)</f>
        <v>0</v>
      </c>
      <c r="AN513" s="52">
        <v>0</v>
      </c>
      <c r="AO513" s="51">
        <v>0</v>
      </c>
      <c r="AP513" s="25">
        <f>parameters!$J$21*Table1[[#This Row],[TAT Utility]]+parameters!$J$22*Table1[[#This Row],[Count Utility]]</f>
        <v>1.1979999999999999E-2</v>
      </c>
      <c r="AQ513" s="25">
        <f>(Table1[[#This Row],[Total Top Att&amp;ck Score ]]-parameters!$D$19)/(parameters!$D$20-parameters!$D$19)</f>
        <v>3.9933333333333335E-2</v>
      </c>
      <c r="AR513" s="25">
        <f>IF(Table1[[#This Row],[TAT Utility (unclipped)]]&gt;1,1, IF(Table1[[#This Row],[TAT Utility (unclipped)]]&lt;0,0, Table1[[#This Row],[TAT Utility (unclipped)]]) )</f>
        <v>3.9933333333333335E-2</v>
      </c>
      <c r="AS513" s="25">
        <f>(Table1[[#This Row],[Ransomware (Total '# of ATT&amp;CK Observations)]]-parameters!$D$21)/(parameters!$D$22-parameters!$D$21)</f>
        <v>0</v>
      </c>
      <c r="AT513" s="25">
        <f>IF(Table1[[#This Row],[Count Utility (unclipped)]]&gt;1,1, IF(Table1[[#This Row],[Count Utility (unclipped)]]&lt;0,0, Table1[[#This Row],[Count Utility (unclipped)]]) )</f>
        <v>0</v>
      </c>
      <c r="AU5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4" spans="1:47" ht="32" x14ac:dyDescent="0.2">
      <c r="A514" s="25">
        <f>parameters!$J$21*Table1[[#This Row],[TAT Utility]]+parameters!$J$22*Table1[[#This Row],[Count Utility]]</f>
        <v>1.1979999999999999E-2</v>
      </c>
      <c r="B514" s="25">
        <f t="shared" si="7"/>
        <v>0.1198</v>
      </c>
      <c r="C514" s="25" t="s">
        <v>1833</v>
      </c>
      <c r="D514" s="25" t="s">
        <v>460</v>
      </c>
      <c r="E514" s="25" t="s">
        <v>1834</v>
      </c>
      <c r="F514" s="51">
        <v>1</v>
      </c>
      <c r="G514" s="51">
        <v>1</v>
      </c>
      <c r="H514" s="25">
        <f>parameters!$J$10*Table1[[#This Row],[Before Utility]]+parameters!$J$11*Table1[[#This Row],[After Utility]]</f>
        <v>0.1</v>
      </c>
      <c r="I514">
        <f>(Table1[[#This Row],[Num. TID Before]]-parameters!$D$8)/(parameters!$D$9-parameters!$D$8)</f>
        <v>0.1</v>
      </c>
      <c r="J514">
        <f>IF(Table1[[#This Row],[Before Utility (unclipped)]]&gt;1,1, IF(Table1[[#This Row],[Before Utility (unclipped)]]&lt;0,0, Table1[[#This Row],[Before Utility (unclipped)]]))</f>
        <v>0.1</v>
      </c>
      <c r="K514">
        <f>(Table1[[#This Row],[Num. TID After]]-parameters!$D$10)/(parameters!$D$11-parameters!$D$10)</f>
        <v>0.1</v>
      </c>
      <c r="L514">
        <f>IF(Table1[[#This Row],[After Utility (unclipped)]]&gt;1,1, IF(Table1[[#This Row],[After Utility (unclipped)]]&lt;0,0, Table1[[#This Row],[After Utility (unclipped)]]))</f>
        <v>0.1</v>
      </c>
      <c r="M514" s="25">
        <v>0</v>
      </c>
      <c r="N514" s="51">
        <v>0</v>
      </c>
      <c r="O514" s="51">
        <v>0</v>
      </c>
      <c r="P514" s="51">
        <v>0</v>
      </c>
      <c r="Q514" s="51">
        <v>0</v>
      </c>
      <c r="R514" s="51"/>
      <c r="S514" s="51">
        <v>0</v>
      </c>
      <c r="T514" s="51"/>
      <c r="U514" s="51">
        <v>0</v>
      </c>
      <c r="V514" s="25">
        <f>parameters!$J$4*Table1[[#This Row],[Mitigations Utility]] + parameters!$J$5*Table1[[#This Row],[Detections Utility]]</f>
        <v>0</v>
      </c>
      <c r="W514">
        <f>SUM(Table1[[#This Row],[Num. 800-53 (r5)]],Table1[[#This Row],[Num. CIS Controls]])</f>
        <v>0</v>
      </c>
      <c r="X514">
        <f>(Table1[[#This Row],[Total Mitigations]]-parameters!$D$2)/(parameters!$D$3-parameters!$D$2)</f>
        <v>0</v>
      </c>
      <c r="Y514">
        <f>IF(Table1[[#This Row],[Mitigations Utility (unclipped)]]&gt;1,1, IF(Table1[[#This Row],[Mitigations Utility (unclipped)]]&lt;0,0, Table1[[#This Row],[Mitigations Utility (unclipped)]]) )</f>
        <v>0</v>
      </c>
      <c r="Z514">
        <f>SUM(Table1[[#This Row],[Num. CAR]:[Num. Splunk]])</f>
        <v>0</v>
      </c>
      <c r="AA514">
        <f>(Table1[[#This Row],[Total Detections]]-parameters!$D$4)/(parameters!$D$5-parameters!$D$4)</f>
        <v>0</v>
      </c>
      <c r="AB514">
        <f>IF(Table1[[#This Row],[Detections Utility (unclipped)]]&gt;1,1, IF(Table1[[#This Row],[Detections Utility (unclipped)]]&lt;0,0, Table1[[#This Row],[Detections Utility (unclipped)]]) )</f>
        <v>0</v>
      </c>
      <c r="AC514" s="29" t="s">
        <v>1835</v>
      </c>
      <c r="AD514" s="25" t="str" cm="1">
        <f t="array" ref="AD514">IF(SUMPRODUCT(--(NOT(ISERR(SEARCH({"Process","Command","Script","WMI","Module","Pipe","Service"},AC514)))))&gt;0,"1","0")</f>
        <v>1</v>
      </c>
      <c r="AE514" s="25">
        <f>IF(AD514="1",'TOP 10 TECHNIQUES'!C$15,0)</f>
        <v>0.19800000000000001</v>
      </c>
      <c r="AF514" s="25" t="str" cm="1">
        <f t="array" ref="AF514">IF(SUMPRODUCT(--(NOT(ISERR(SEARCH({"Network","Firewall"},AC514)))))&gt;0,"1","0")</f>
        <v>0</v>
      </c>
      <c r="AG514" s="25">
        <f>IF(AF514="1",'TOP 10 TECHNIQUES'!C$16,0)</f>
        <v>0</v>
      </c>
      <c r="AH514" s="25" t="str" cm="1">
        <f t="array" ref="AH514">IF(SUMPRODUCT(--(NOT(ISERR(SEARCH({"File","Group","Logon","Schedule","User","Registry","Active","Application"},AC514)))))&gt;0,"1","0")</f>
        <v>0</v>
      </c>
      <c r="AI514" s="25">
        <f>IF(AH514="1",'TOP 10 TECHNIQUES'!C$17,0)</f>
        <v>0</v>
      </c>
      <c r="AJ514" s="25" t="str" cm="1">
        <f t="array" ref="AJ514">IF(SUMPRODUCT(--(NOT(ISERR(SEARCH({"Cloud","Cluster","Container","Image","Instance","Pod","Snapshot","Volume"},AC514)))))&gt;0,"1","0")</f>
        <v>0</v>
      </c>
      <c r="AK514" s="25">
        <f>IF(AJ514="1",'TOP 10 TECHNIQUES'!C$18,0)</f>
        <v>0</v>
      </c>
      <c r="AL514" s="25" t="str" cm="1">
        <f t="array" ref="AL514">IF(SUMPRODUCT(--(NOT(ISERR(SEARCH({"Drive","Firmware","Host","Kernel"},AC514)))))&gt;0,"1","0")</f>
        <v>0</v>
      </c>
      <c r="AM514" s="25">
        <f>IF(AL514="1",'TOP 10 TECHNIQUES'!C$19,0)</f>
        <v>0</v>
      </c>
      <c r="AN514" s="60">
        <v>0</v>
      </c>
      <c r="AO514" s="51">
        <v>0</v>
      </c>
      <c r="AP514" s="25">
        <f>parameters!$J$21*Table1[[#This Row],[TAT Utility]]+parameters!$J$22*Table1[[#This Row],[Count Utility]]</f>
        <v>1.1979999999999999E-2</v>
      </c>
      <c r="AQ514" s="25">
        <f>(Table1[[#This Row],[Total Top Att&amp;ck Score ]]-parameters!$D$19)/(parameters!$D$20-parameters!$D$19)</f>
        <v>3.9933333333333335E-2</v>
      </c>
      <c r="AR514" s="25">
        <f>IF(Table1[[#This Row],[TAT Utility (unclipped)]]&gt;1,1, IF(Table1[[#This Row],[TAT Utility (unclipped)]]&lt;0,0, Table1[[#This Row],[TAT Utility (unclipped)]]) )</f>
        <v>3.9933333333333335E-2</v>
      </c>
      <c r="AS514" s="25">
        <f>(Table1[[#This Row],[Ransomware (Total '# of ATT&amp;CK Observations)]]-parameters!$D$21)/(parameters!$D$22-parameters!$D$21)</f>
        <v>0</v>
      </c>
      <c r="AT514" s="25">
        <f>IF(Table1[[#This Row],[Count Utility (unclipped)]]&gt;1,1, IF(Table1[[#This Row],[Count Utility (unclipped)]]&lt;0,0, Table1[[#This Row],[Count Utility (unclipped)]]) )</f>
        <v>0</v>
      </c>
      <c r="AU5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5" spans="1:47" ht="32" x14ac:dyDescent="0.2">
      <c r="A515" s="25">
        <f>parameters!$J$21*Table1[[#This Row],[TAT Utility]]+parameters!$J$22*Table1[[#This Row],[Count Utility]]</f>
        <v>0.01</v>
      </c>
      <c r="B515" s="25">
        <f t="shared" si="7"/>
        <v>0.1</v>
      </c>
      <c r="C515" s="25" t="s">
        <v>1836</v>
      </c>
      <c r="D515" s="25" t="s">
        <v>1046</v>
      </c>
      <c r="E515" s="25" t="s">
        <v>1837</v>
      </c>
      <c r="F515" s="51">
        <v>1</v>
      </c>
      <c r="G515" s="51">
        <v>1</v>
      </c>
      <c r="H515" s="25">
        <f>parameters!$J$10*Table1[[#This Row],[Before Utility]]+parameters!$J$11*Table1[[#This Row],[After Utility]]</f>
        <v>0.1</v>
      </c>
      <c r="I515">
        <f>(Table1[[#This Row],[Num. TID Before]]-parameters!$D$8)/(parameters!$D$9-parameters!$D$8)</f>
        <v>0.1</v>
      </c>
      <c r="J515">
        <f>IF(Table1[[#This Row],[Before Utility (unclipped)]]&gt;1,1, IF(Table1[[#This Row],[Before Utility (unclipped)]]&lt;0,0, Table1[[#This Row],[Before Utility (unclipped)]]))</f>
        <v>0.1</v>
      </c>
      <c r="K515">
        <f>(Table1[[#This Row],[Num. TID After]]-parameters!$D$10)/(parameters!$D$11-parameters!$D$10)</f>
        <v>0.1</v>
      </c>
      <c r="L515">
        <f>IF(Table1[[#This Row],[After Utility (unclipped)]]&gt;1,1, IF(Table1[[#This Row],[After Utility (unclipped)]]&lt;0,0, Table1[[#This Row],[After Utility (unclipped)]]))</f>
        <v>0.1</v>
      </c>
      <c r="M515" s="25">
        <v>0</v>
      </c>
      <c r="N515" s="51">
        <v>0</v>
      </c>
      <c r="O515" s="51">
        <v>0</v>
      </c>
      <c r="P515" s="51">
        <v>0</v>
      </c>
      <c r="Q515" s="51">
        <v>0</v>
      </c>
      <c r="R515" s="51"/>
      <c r="S515" s="51">
        <v>0</v>
      </c>
      <c r="T515" s="51"/>
      <c r="U515" s="51">
        <v>0</v>
      </c>
      <c r="V515" s="25">
        <f>parameters!$J$4*Table1[[#This Row],[Mitigations Utility]] + parameters!$J$5*Table1[[#This Row],[Detections Utility]]</f>
        <v>0</v>
      </c>
      <c r="W515">
        <f>SUM(Table1[[#This Row],[Num. 800-53 (r5)]],Table1[[#This Row],[Num. CIS Controls]])</f>
        <v>0</v>
      </c>
      <c r="X515">
        <f>(Table1[[#This Row],[Total Mitigations]]-parameters!$D$2)/(parameters!$D$3-parameters!$D$2)</f>
        <v>0</v>
      </c>
      <c r="Y515">
        <f>IF(Table1[[#This Row],[Mitigations Utility (unclipped)]]&gt;1,1, IF(Table1[[#This Row],[Mitigations Utility (unclipped)]]&lt;0,0, Table1[[#This Row],[Mitigations Utility (unclipped)]]) )</f>
        <v>0</v>
      </c>
      <c r="Z515">
        <f>SUM(Table1[[#This Row],[Num. CAR]:[Num. Splunk]])</f>
        <v>0</v>
      </c>
      <c r="AA515">
        <f>(Table1[[#This Row],[Total Detections]]-parameters!$D$4)/(parameters!$D$5-parameters!$D$4)</f>
        <v>0</v>
      </c>
      <c r="AB515">
        <f>IF(Table1[[#This Row],[Detections Utility (unclipped)]]&gt;1,1, IF(Table1[[#This Row],[Detections Utility (unclipped)]]&lt;0,0, Table1[[#This Row],[Detections Utility (unclipped)]]) )</f>
        <v>0</v>
      </c>
      <c r="AC515" s="29" t="s">
        <v>913</v>
      </c>
      <c r="AD515" s="25" t="str" cm="1">
        <f t="array" ref="AD515">IF(SUMPRODUCT(--(NOT(ISERR(SEARCH({"Process","Command","Script","WMI","Module","Pipe","Service"},AC515)))))&gt;0,"1","0")</f>
        <v>0</v>
      </c>
      <c r="AE515" s="25">
        <f>IF(AD515="1",'TOP 10 TECHNIQUES'!C$15,0)</f>
        <v>0</v>
      </c>
      <c r="AF515" s="25" t="str" cm="1">
        <f t="array" ref="AF515">IF(SUMPRODUCT(--(NOT(ISERR(SEARCH({"Network","Firewall"},AC515)))))&gt;0,"1","0")</f>
        <v>0</v>
      </c>
      <c r="AG515" s="25">
        <f>IF(AF515="1",'TOP 10 TECHNIQUES'!C$16,0)</f>
        <v>0</v>
      </c>
      <c r="AH515" s="25" t="str" cm="1">
        <f t="array" ref="AH515">IF(SUMPRODUCT(--(NOT(ISERR(SEARCH({"File","Group","Logon","Schedule","User","Registry","Active","Application"},AC515)))))&gt;0,"1","0")</f>
        <v>0</v>
      </c>
      <c r="AI515" s="25">
        <f>IF(AH515="1",'TOP 10 TECHNIQUES'!C$17,0)</f>
        <v>0</v>
      </c>
      <c r="AJ515" s="25" t="str" cm="1">
        <f t="array" ref="AJ515">IF(SUMPRODUCT(--(NOT(ISERR(SEARCH({"Cloud","Cluster","Container","Image","Instance","Pod","Snapshot","Volume"},AC515)))))&gt;0,"1","0")</f>
        <v>0</v>
      </c>
      <c r="AK515" s="25">
        <f>IF(AJ515="1",'TOP 10 TECHNIQUES'!C$18,0)</f>
        <v>0</v>
      </c>
      <c r="AL515" s="25" t="str" cm="1">
        <f t="array" ref="AL515">IF(SUMPRODUCT(--(NOT(ISERR(SEARCH({"Drive","Firmware","Host","Kernel"},AC515)))))&gt;0,"1","0")</f>
        <v>0</v>
      </c>
      <c r="AM515" s="25">
        <f>IF(AL515="1",'TOP 10 TECHNIQUES'!C$19,0)</f>
        <v>0</v>
      </c>
      <c r="AN515" s="52">
        <v>0</v>
      </c>
      <c r="AO515" s="51">
        <v>0</v>
      </c>
      <c r="AP515" s="25">
        <f>parameters!$J$21*Table1[[#This Row],[TAT Utility]]+parameters!$J$22*Table1[[#This Row],[Count Utility]]</f>
        <v>0.01</v>
      </c>
      <c r="AQ515" s="25">
        <f>(Table1[[#This Row],[Total Top Att&amp;ck Score ]]-parameters!$D$19)/(parameters!$D$20-parameters!$D$19)</f>
        <v>3.3333333333333333E-2</v>
      </c>
      <c r="AR515" s="25">
        <f>IF(Table1[[#This Row],[TAT Utility (unclipped)]]&gt;1,1, IF(Table1[[#This Row],[TAT Utility (unclipped)]]&lt;0,0, Table1[[#This Row],[TAT Utility (unclipped)]]) )</f>
        <v>3.3333333333333333E-2</v>
      </c>
      <c r="AS515" s="25">
        <f>(Table1[[#This Row],[Ransomware (Total '# of ATT&amp;CK Observations)]]-parameters!$D$21)/(parameters!$D$22-parameters!$D$21)</f>
        <v>0</v>
      </c>
      <c r="AT515" s="25">
        <f>IF(Table1[[#This Row],[Count Utility (unclipped)]]&gt;1,1, IF(Table1[[#This Row],[Count Utility (unclipped)]]&lt;0,0, Table1[[#This Row],[Count Utility (unclipped)]]) )</f>
        <v>0</v>
      </c>
      <c r="AU5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6" spans="1:47" x14ac:dyDescent="0.2">
      <c r="A516" s="25">
        <f>parameters!$J$21*Table1[[#This Row],[TAT Utility]]+parameters!$J$22*Table1[[#This Row],[Count Utility]]</f>
        <v>0.01</v>
      </c>
      <c r="B516" s="25">
        <f t="shared" ref="B516:B581" si="8">SUM(H516,M516,V516)*(1+SUM(AE516,AG516,AI516,AK516,AM516))</f>
        <v>0.1</v>
      </c>
      <c r="C516" s="25" t="s">
        <v>1838</v>
      </c>
      <c r="D516" s="25" t="s">
        <v>1839</v>
      </c>
      <c r="E516" s="25" t="s">
        <v>89</v>
      </c>
      <c r="F516" s="51">
        <v>1</v>
      </c>
      <c r="G516" s="51">
        <v>1</v>
      </c>
      <c r="H516" s="25">
        <f>parameters!$J$10*Table1[[#This Row],[Before Utility]]+parameters!$J$11*Table1[[#This Row],[After Utility]]</f>
        <v>0.1</v>
      </c>
      <c r="I516">
        <f>(Table1[[#This Row],[Num. TID Before]]-parameters!$D$8)/(parameters!$D$9-parameters!$D$8)</f>
        <v>0.1</v>
      </c>
      <c r="J516">
        <f>IF(Table1[[#This Row],[Before Utility (unclipped)]]&gt;1,1, IF(Table1[[#This Row],[Before Utility (unclipped)]]&lt;0,0, Table1[[#This Row],[Before Utility (unclipped)]]))</f>
        <v>0.1</v>
      </c>
      <c r="K516">
        <f>(Table1[[#This Row],[Num. TID After]]-parameters!$D$10)/(parameters!$D$11-parameters!$D$10)</f>
        <v>0.1</v>
      </c>
      <c r="L516">
        <f>IF(Table1[[#This Row],[After Utility (unclipped)]]&gt;1,1, IF(Table1[[#This Row],[After Utility (unclipped)]]&lt;0,0, Table1[[#This Row],[After Utility (unclipped)]]))</f>
        <v>0.1</v>
      </c>
      <c r="M516" s="25">
        <v>0</v>
      </c>
      <c r="N516" s="51">
        <v>0</v>
      </c>
      <c r="O516" s="51">
        <v>0</v>
      </c>
      <c r="P516" s="51">
        <v>0</v>
      </c>
      <c r="Q516" s="51">
        <v>0</v>
      </c>
      <c r="R516" s="51"/>
      <c r="S516" s="51">
        <v>0</v>
      </c>
      <c r="T516" s="52" t="s">
        <v>1840</v>
      </c>
      <c r="U516" s="51">
        <v>0</v>
      </c>
      <c r="V516" s="25">
        <f>parameters!$J$4*Table1[[#This Row],[Mitigations Utility]] + parameters!$J$5*Table1[[#This Row],[Detections Utility]]</f>
        <v>0</v>
      </c>
      <c r="W516">
        <f>SUM(Table1[[#This Row],[Num. 800-53 (r5)]],Table1[[#This Row],[Num. CIS Controls]])</f>
        <v>0</v>
      </c>
      <c r="X516">
        <f>(Table1[[#This Row],[Total Mitigations]]-parameters!$D$2)/(parameters!$D$3-parameters!$D$2)</f>
        <v>0</v>
      </c>
      <c r="Y516">
        <f>IF(Table1[[#This Row],[Mitigations Utility (unclipped)]]&gt;1,1, IF(Table1[[#This Row],[Mitigations Utility (unclipped)]]&lt;0,0, Table1[[#This Row],[Mitigations Utility (unclipped)]]) )</f>
        <v>0</v>
      </c>
      <c r="Z516">
        <f>SUM(Table1[[#This Row],[Num. CAR]:[Num. Splunk]])</f>
        <v>0</v>
      </c>
      <c r="AA516">
        <f>(Table1[[#This Row],[Total Detections]]-parameters!$D$4)/(parameters!$D$5-parameters!$D$4)</f>
        <v>0</v>
      </c>
      <c r="AB516">
        <f>IF(Table1[[#This Row],[Detections Utility (unclipped)]]&gt;1,1, IF(Table1[[#This Row],[Detections Utility (unclipped)]]&lt;0,0, Table1[[#This Row],[Detections Utility (unclipped)]]) )</f>
        <v>0</v>
      </c>
      <c r="AC516" s="30"/>
      <c r="AD516" s="25" t="str" cm="1">
        <f t="array" ref="AD516">IF(SUMPRODUCT(--(NOT(ISERR(SEARCH({"Process","Command","Script","WMI","Module","Pipe","Service"},AC516)))))&gt;0,"1","0")</f>
        <v>0</v>
      </c>
      <c r="AE516" s="25">
        <f>IF(AD516="1",'TOP 10 TECHNIQUES'!C$15,0)</f>
        <v>0</v>
      </c>
      <c r="AF516" s="25" t="str" cm="1">
        <f t="array" ref="AF516">IF(SUMPRODUCT(--(NOT(ISERR(SEARCH({"Network","Firewall"},AC516)))))&gt;0,"1","0")</f>
        <v>0</v>
      </c>
      <c r="AG516" s="25">
        <f>IF(AF516="1",'TOP 10 TECHNIQUES'!C$16,0)</f>
        <v>0</v>
      </c>
      <c r="AH516" s="25" t="str" cm="1">
        <f t="array" ref="AH516">IF(SUMPRODUCT(--(NOT(ISERR(SEARCH({"File","Group","Logon","Schedule","User","Registry","Active","Application"},AC516)))))&gt;0,"1","0")</f>
        <v>0</v>
      </c>
      <c r="AI516" s="25">
        <f>IF(AH516="1",'TOP 10 TECHNIQUES'!C$17,0)</f>
        <v>0</v>
      </c>
      <c r="AJ516" s="25" t="str" cm="1">
        <f t="array" ref="AJ516">IF(SUMPRODUCT(--(NOT(ISERR(SEARCH({"Cloud","Cluster","Container","Image","Instance","Pod","Snapshot","Volume"},AC516)))))&gt;0,"1","0")</f>
        <v>0</v>
      </c>
      <c r="AK516" s="25">
        <f>IF(AJ516="1",'TOP 10 TECHNIQUES'!C$18,0)</f>
        <v>0</v>
      </c>
      <c r="AL516" s="25" t="str" cm="1">
        <f t="array" ref="AL516">IF(SUMPRODUCT(--(NOT(ISERR(SEARCH({"Drive","Firmware","Host","Kernel"},AC516)))))&gt;0,"1","0")</f>
        <v>0</v>
      </c>
      <c r="AM516" s="25">
        <f>IF(AL516="1",'TOP 10 TECHNIQUES'!C$19,0)</f>
        <v>0</v>
      </c>
      <c r="AN516" s="64">
        <v>0</v>
      </c>
      <c r="AO516" s="51"/>
      <c r="AP516" s="25">
        <f>parameters!$J$21*Table1[[#This Row],[TAT Utility]]+parameters!$J$22*Table1[[#This Row],[Count Utility]]</f>
        <v>0.01</v>
      </c>
      <c r="AQ516" s="25">
        <f>(Table1[[#This Row],[Total Top Att&amp;ck Score ]]-parameters!$D$19)/(parameters!$D$20-parameters!$D$19)</f>
        <v>3.3333333333333333E-2</v>
      </c>
      <c r="AR516" s="25">
        <f>IF(Table1[[#This Row],[TAT Utility (unclipped)]]&gt;1,1, IF(Table1[[#This Row],[TAT Utility (unclipped)]]&lt;0,0, Table1[[#This Row],[TAT Utility (unclipped)]]) )</f>
        <v>3.3333333333333333E-2</v>
      </c>
      <c r="AS516" s="25">
        <f>(Table1[[#This Row],[Ransomware (Total '# of ATT&amp;CK Observations)]]-parameters!$D$21)/(parameters!$D$22-parameters!$D$21)</f>
        <v>0</v>
      </c>
      <c r="AT516" s="25">
        <f>IF(Table1[[#This Row],[Count Utility (unclipped)]]&gt;1,1, IF(Table1[[#This Row],[Count Utility (unclipped)]]&lt;0,0, Table1[[#This Row],[Count Utility (unclipped)]]) )</f>
        <v>0</v>
      </c>
      <c r="AU5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7" spans="1:47" x14ac:dyDescent="0.2">
      <c r="A517" s="25">
        <f>parameters!$J$21*Table1[[#This Row],[TAT Utility]]+parameters!$J$22*Table1[[#This Row],[Count Utility]]</f>
        <v>0.01</v>
      </c>
      <c r="B517" s="25">
        <f t="shared" si="8"/>
        <v>0.1</v>
      </c>
      <c r="C517" s="25" t="s">
        <v>1841</v>
      </c>
      <c r="D517" s="25" t="s">
        <v>1842</v>
      </c>
      <c r="E517" s="25" t="s">
        <v>89</v>
      </c>
      <c r="F517" s="51">
        <v>1</v>
      </c>
      <c r="G517" s="51">
        <v>1</v>
      </c>
      <c r="H517" s="25">
        <f>parameters!$J$10*Table1[[#This Row],[Before Utility]]+parameters!$J$11*Table1[[#This Row],[After Utility]]</f>
        <v>0.1</v>
      </c>
      <c r="I517">
        <f>(Table1[[#This Row],[Num. TID Before]]-parameters!$D$8)/(parameters!$D$9-parameters!$D$8)</f>
        <v>0.1</v>
      </c>
      <c r="J517">
        <f>IF(Table1[[#This Row],[Before Utility (unclipped)]]&gt;1,1, IF(Table1[[#This Row],[Before Utility (unclipped)]]&lt;0,0, Table1[[#This Row],[Before Utility (unclipped)]]))</f>
        <v>0.1</v>
      </c>
      <c r="K517">
        <f>(Table1[[#This Row],[Num. TID After]]-parameters!$D$10)/(parameters!$D$11-parameters!$D$10)</f>
        <v>0.1</v>
      </c>
      <c r="L517">
        <f>IF(Table1[[#This Row],[After Utility (unclipped)]]&gt;1,1, IF(Table1[[#This Row],[After Utility (unclipped)]]&lt;0,0, Table1[[#This Row],[After Utility (unclipped)]]))</f>
        <v>0.1</v>
      </c>
      <c r="M517" s="25">
        <v>0</v>
      </c>
      <c r="N517" s="51">
        <v>0</v>
      </c>
      <c r="O517" s="51">
        <v>0</v>
      </c>
      <c r="P517" s="51">
        <v>0</v>
      </c>
      <c r="Q517" s="51">
        <v>0</v>
      </c>
      <c r="R517" s="51"/>
      <c r="S517" s="51">
        <v>0</v>
      </c>
      <c r="T517" s="52" t="s">
        <v>1843</v>
      </c>
      <c r="U517" s="51">
        <v>0</v>
      </c>
      <c r="V517" s="25">
        <f>parameters!$J$4*Table1[[#This Row],[Mitigations Utility]] + parameters!$J$5*Table1[[#This Row],[Detections Utility]]</f>
        <v>0</v>
      </c>
      <c r="W517">
        <f>SUM(Table1[[#This Row],[Num. 800-53 (r5)]],Table1[[#This Row],[Num. CIS Controls]])</f>
        <v>0</v>
      </c>
      <c r="X517">
        <f>(Table1[[#This Row],[Total Mitigations]]-parameters!$D$2)/(parameters!$D$3-parameters!$D$2)</f>
        <v>0</v>
      </c>
      <c r="Y517">
        <f>IF(Table1[[#This Row],[Mitigations Utility (unclipped)]]&gt;1,1, IF(Table1[[#This Row],[Mitigations Utility (unclipped)]]&lt;0,0, Table1[[#This Row],[Mitigations Utility (unclipped)]]) )</f>
        <v>0</v>
      </c>
      <c r="Z517">
        <f>SUM(Table1[[#This Row],[Num. CAR]:[Num. Splunk]])</f>
        <v>0</v>
      </c>
      <c r="AA517">
        <f>(Table1[[#This Row],[Total Detections]]-parameters!$D$4)/(parameters!$D$5-parameters!$D$4)</f>
        <v>0</v>
      </c>
      <c r="AB517">
        <f>IF(Table1[[#This Row],[Detections Utility (unclipped)]]&gt;1,1, IF(Table1[[#This Row],[Detections Utility (unclipped)]]&lt;0,0, Table1[[#This Row],[Detections Utility (unclipped)]]) )</f>
        <v>0</v>
      </c>
      <c r="AC517" s="30"/>
      <c r="AD517" s="25" t="str" cm="1">
        <f t="array" ref="AD517">IF(SUMPRODUCT(--(NOT(ISERR(SEARCH({"Process","Command","Script","WMI","Module","Pipe","Service"},AC517)))))&gt;0,"1","0")</f>
        <v>0</v>
      </c>
      <c r="AE517" s="25">
        <f>IF(AD517="1",'TOP 10 TECHNIQUES'!C$15,0)</f>
        <v>0</v>
      </c>
      <c r="AF517" s="25" t="str" cm="1">
        <f t="array" ref="AF517">IF(SUMPRODUCT(--(NOT(ISERR(SEARCH({"Network","Firewall"},AC517)))))&gt;0,"1","0")</f>
        <v>0</v>
      </c>
      <c r="AG517" s="25">
        <f>IF(AF517="1",'TOP 10 TECHNIQUES'!C$16,0)</f>
        <v>0</v>
      </c>
      <c r="AH517" s="25" t="str" cm="1">
        <f t="array" ref="AH517">IF(SUMPRODUCT(--(NOT(ISERR(SEARCH({"File","Group","Logon","Schedule","User","Registry","Active","Application"},AC517)))))&gt;0,"1","0")</f>
        <v>0</v>
      </c>
      <c r="AI517" s="25">
        <f>IF(AH517="1",'TOP 10 TECHNIQUES'!C$17,0)</f>
        <v>0</v>
      </c>
      <c r="AJ517" s="25" t="str" cm="1">
        <f t="array" ref="AJ517">IF(SUMPRODUCT(--(NOT(ISERR(SEARCH({"Cloud","Cluster","Container","Image","Instance","Pod","Snapshot","Volume"},AC517)))))&gt;0,"1","0")</f>
        <v>0</v>
      </c>
      <c r="AK517" s="25">
        <f>IF(AJ517="1",'TOP 10 TECHNIQUES'!C$18,0)</f>
        <v>0</v>
      </c>
      <c r="AL517" s="25" t="str" cm="1">
        <f t="array" ref="AL517">IF(SUMPRODUCT(--(NOT(ISERR(SEARCH({"Drive","Firmware","Host","Kernel"},AC517)))))&gt;0,"1","0")</f>
        <v>0</v>
      </c>
      <c r="AM517" s="25">
        <f>IF(AL517="1",'TOP 10 TECHNIQUES'!C$19,0)</f>
        <v>0</v>
      </c>
      <c r="AN517" s="64">
        <v>0</v>
      </c>
      <c r="AO517" s="51"/>
      <c r="AP517" s="25">
        <f>parameters!$J$21*Table1[[#This Row],[TAT Utility]]+parameters!$J$22*Table1[[#This Row],[Count Utility]]</f>
        <v>0.01</v>
      </c>
      <c r="AQ517" s="25">
        <f>(Table1[[#This Row],[Total Top Att&amp;ck Score ]]-parameters!$D$19)/(parameters!$D$20-parameters!$D$19)</f>
        <v>3.3333333333333333E-2</v>
      </c>
      <c r="AR517" s="25">
        <f>IF(Table1[[#This Row],[TAT Utility (unclipped)]]&gt;1,1, IF(Table1[[#This Row],[TAT Utility (unclipped)]]&lt;0,0, Table1[[#This Row],[TAT Utility (unclipped)]]) )</f>
        <v>3.3333333333333333E-2</v>
      </c>
      <c r="AS517" s="25">
        <f>(Table1[[#This Row],[Ransomware (Total '# of ATT&amp;CK Observations)]]-parameters!$D$21)/(parameters!$D$22-parameters!$D$21)</f>
        <v>0</v>
      </c>
      <c r="AT517" s="25">
        <f>IF(Table1[[#This Row],[Count Utility (unclipped)]]&gt;1,1, IF(Table1[[#This Row],[Count Utility (unclipped)]]&lt;0,0, Table1[[#This Row],[Count Utility (unclipped)]]) )</f>
        <v>0</v>
      </c>
      <c r="AU5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8" spans="1:47" x14ac:dyDescent="0.2">
      <c r="A518" s="25">
        <f>parameters!$J$21*Table1[[#This Row],[TAT Utility]]+parameters!$J$22*Table1[[#This Row],[Count Utility]]</f>
        <v>0.01</v>
      </c>
      <c r="B518" s="25">
        <f t="shared" si="8"/>
        <v>0.1</v>
      </c>
      <c r="C518" s="25" t="s">
        <v>1844</v>
      </c>
      <c r="D518" s="25" t="s">
        <v>1845</v>
      </c>
      <c r="E518" s="25" t="s">
        <v>89</v>
      </c>
      <c r="F518" s="51">
        <v>1</v>
      </c>
      <c r="G518" s="51">
        <v>1</v>
      </c>
      <c r="H518" s="25">
        <f>parameters!$J$10*Table1[[#This Row],[Before Utility]]+parameters!$J$11*Table1[[#This Row],[After Utility]]</f>
        <v>0.1</v>
      </c>
      <c r="I518">
        <f>(Table1[[#This Row],[Num. TID Before]]-parameters!$D$8)/(parameters!$D$9-parameters!$D$8)</f>
        <v>0.1</v>
      </c>
      <c r="J518">
        <f>IF(Table1[[#This Row],[Before Utility (unclipped)]]&gt;1,1, IF(Table1[[#This Row],[Before Utility (unclipped)]]&lt;0,0, Table1[[#This Row],[Before Utility (unclipped)]]))</f>
        <v>0.1</v>
      </c>
      <c r="K518">
        <f>(Table1[[#This Row],[Num. TID After]]-parameters!$D$10)/(parameters!$D$11-parameters!$D$10)</f>
        <v>0.1</v>
      </c>
      <c r="L518">
        <f>IF(Table1[[#This Row],[After Utility (unclipped)]]&gt;1,1, IF(Table1[[#This Row],[After Utility (unclipped)]]&lt;0,0, Table1[[#This Row],[After Utility (unclipped)]]))</f>
        <v>0.1</v>
      </c>
      <c r="M518" s="25">
        <v>0</v>
      </c>
      <c r="N518" s="51">
        <v>0</v>
      </c>
      <c r="O518" s="51">
        <v>0</v>
      </c>
      <c r="P518" s="51">
        <v>0</v>
      </c>
      <c r="Q518" s="51">
        <v>0</v>
      </c>
      <c r="R518" s="51"/>
      <c r="S518" s="51">
        <v>0</v>
      </c>
      <c r="T518" s="52" t="s">
        <v>1846</v>
      </c>
      <c r="U518" s="51">
        <v>0</v>
      </c>
      <c r="V518" s="25">
        <f>parameters!$J$4*Table1[[#This Row],[Mitigations Utility]] + parameters!$J$5*Table1[[#This Row],[Detections Utility]]</f>
        <v>0</v>
      </c>
      <c r="W518">
        <f>SUM(Table1[[#This Row],[Num. 800-53 (r5)]],Table1[[#This Row],[Num. CIS Controls]])</f>
        <v>0</v>
      </c>
      <c r="X518">
        <f>(Table1[[#This Row],[Total Mitigations]]-parameters!$D$2)/(parameters!$D$3-parameters!$D$2)</f>
        <v>0</v>
      </c>
      <c r="Y518">
        <f>IF(Table1[[#This Row],[Mitigations Utility (unclipped)]]&gt;1,1, IF(Table1[[#This Row],[Mitigations Utility (unclipped)]]&lt;0,0, Table1[[#This Row],[Mitigations Utility (unclipped)]]) )</f>
        <v>0</v>
      </c>
      <c r="Z518">
        <f>SUM(Table1[[#This Row],[Num. CAR]:[Num. Splunk]])</f>
        <v>0</v>
      </c>
      <c r="AA518">
        <f>(Table1[[#This Row],[Total Detections]]-parameters!$D$4)/(parameters!$D$5-parameters!$D$4)</f>
        <v>0</v>
      </c>
      <c r="AB518">
        <f>IF(Table1[[#This Row],[Detections Utility (unclipped)]]&gt;1,1, IF(Table1[[#This Row],[Detections Utility (unclipped)]]&lt;0,0, Table1[[#This Row],[Detections Utility (unclipped)]]) )</f>
        <v>0</v>
      </c>
      <c r="AC518" s="30"/>
      <c r="AD518" s="25" t="str" cm="1">
        <f t="array" ref="AD518">IF(SUMPRODUCT(--(NOT(ISERR(SEARCH({"Process","Command","Script","WMI","Module","Pipe","Service"},AC518)))))&gt;0,"1","0")</f>
        <v>0</v>
      </c>
      <c r="AE518" s="25">
        <f>IF(AD518="1",'TOP 10 TECHNIQUES'!C$15,0)</f>
        <v>0</v>
      </c>
      <c r="AF518" s="25" t="str" cm="1">
        <f t="array" ref="AF518">IF(SUMPRODUCT(--(NOT(ISERR(SEARCH({"Network","Firewall"},AC518)))))&gt;0,"1","0")</f>
        <v>0</v>
      </c>
      <c r="AG518" s="25">
        <f>IF(AF518="1",'TOP 10 TECHNIQUES'!C$16,0)</f>
        <v>0</v>
      </c>
      <c r="AH518" s="25" t="str" cm="1">
        <f t="array" ref="AH518">IF(SUMPRODUCT(--(NOT(ISERR(SEARCH({"File","Group","Logon","Schedule","User","Registry","Active","Application"},AC518)))))&gt;0,"1","0")</f>
        <v>0</v>
      </c>
      <c r="AI518" s="25">
        <f>IF(AH518="1",'TOP 10 TECHNIQUES'!C$17,0)</f>
        <v>0</v>
      </c>
      <c r="AJ518" s="25" t="str" cm="1">
        <f t="array" ref="AJ518">IF(SUMPRODUCT(--(NOT(ISERR(SEARCH({"Cloud","Cluster","Container","Image","Instance","Pod","Snapshot","Volume"},AC518)))))&gt;0,"1","0")</f>
        <v>0</v>
      </c>
      <c r="AK518" s="25">
        <f>IF(AJ518="1",'TOP 10 TECHNIQUES'!C$18,0)</f>
        <v>0</v>
      </c>
      <c r="AL518" s="25" t="str" cm="1">
        <f t="array" ref="AL518">IF(SUMPRODUCT(--(NOT(ISERR(SEARCH({"Drive","Firmware","Host","Kernel"},AC518)))))&gt;0,"1","0")</f>
        <v>0</v>
      </c>
      <c r="AM518" s="25">
        <f>IF(AL518="1",'TOP 10 TECHNIQUES'!C$19,0)</f>
        <v>0</v>
      </c>
      <c r="AN518" s="64">
        <v>0</v>
      </c>
      <c r="AO518" s="51"/>
      <c r="AP518" s="25">
        <f>parameters!$J$21*Table1[[#This Row],[TAT Utility]]+parameters!$J$22*Table1[[#This Row],[Count Utility]]</f>
        <v>0.01</v>
      </c>
      <c r="AQ518" s="25">
        <f>(Table1[[#This Row],[Total Top Att&amp;ck Score ]]-parameters!$D$19)/(parameters!$D$20-parameters!$D$19)</f>
        <v>3.3333333333333333E-2</v>
      </c>
      <c r="AR518" s="25">
        <f>IF(Table1[[#This Row],[TAT Utility (unclipped)]]&gt;1,1, IF(Table1[[#This Row],[TAT Utility (unclipped)]]&lt;0,0, Table1[[#This Row],[TAT Utility (unclipped)]]) )</f>
        <v>3.3333333333333333E-2</v>
      </c>
      <c r="AS518" s="25">
        <f>(Table1[[#This Row],[Ransomware (Total '# of ATT&amp;CK Observations)]]-parameters!$D$21)/(parameters!$D$22-parameters!$D$21)</f>
        <v>0</v>
      </c>
      <c r="AT518" s="25">
        <f>IF(Table1[[#This Row],[Count Utility (unclipped)]]&gt;1,1, IF(Table1[[#This Row],[Count Utility (unclipped)]]&lt;0,0, Table1[[#This Row],[Count Utility (unclipped)]]) )</f>
        <v>0</v>
      </c>
      <c r="AU5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9" spans="1:47" x14ac:dyDescent="0.2">
      <c r="A519" s="25">
        <f>parameters!$J$21*Table1[[#This Row],[TAT Utility]]+parameters!$J$22*Table1[[#This Row],[Count Utility]]</f>
        <v>0.01</v>
      </c>
      <c r="B519" s="25">
        <f t="shared" si="8"/>
        <v>0.1</v>
      </c>
      <c r="C519" s="25" t="s">
        <v>1847</v>
      </c>
      <c r="D519" s="25" t="s">
        <v>1848</v>
      </c>
      <c r="E519" s="25" t="s">
        <v>89</v>
      </c>
      <c r="F519" s="51">
        <v>1</v>
      </c>
      <c r="G519" s="51">
        <v>1</v>
      </c>
      <c r="H519" s="25">
        <f>parameters!$J$10*Table1[[#This Row],[Before Utility]]+parameters!$J$11*Table1[[#This Row],[After Utility]]</f>
        <v>0.1</v>
      </c>
      <c r="I519">
        <f>(Table1[[#This Row],[Num. TID Before]]-parameters!$D$8)/(parameters!$D$9-parameters!$D$8)</f>
        <v>0.1</v>
      </c>
      <c r="J519">
        <f>IF(Table1[[#This Row],[Before Utility (unclipped)]]&gt;1,1, IF(Table1[[#This Row],[Before Utility (unclipped)]]&lt;0,0, Table1[[#This Row],[Before Utility (unclipped)]]))</f>
        <v>0.1</v>
      </c>
      <c r="K519">
        <f>(Table1[[#This Row],[Num. TID After]]-parameters!$D$10)/(parameters!$D$11-parameters!$D$10)</f>
        <v>0.1</v>
      </c>
      <c r="L519">
        <f>IF(Table1[[#This Row],[After Utility (unclipped)]]&gt;1,1, IF(Table1[[#This Row],[After Utility (unclipped)]]&lt;0,0, Table1[[#This Row],[After Utility (unclipped)]]))</f>
        <v>0.1</v>
      </c>
      <c r="M519" s="25">
        <v>0</v>
      </c>
      <c r="N519" s="51">
        <v>0</v>
      </c>
      <c r="O519" s="51">
        <v>0</v>
      </c>
      <c r="P519" s="51">
        <v>0</v>
      </c>
      <c r="Q519" s="51">
        <v>0</v>
      </c>
      <c r="R519" s="51"/>
      <c r="S519" s="51">
        <v>0</v>
      </c>
      <c r="T519" s="52" t="s">
        <v>1849</v>
      </c>
      <c r="U519" s="51">
        <v>0</v>
      </c>
      <c r="V519" s="25">
        <f>parameters!$J$4*Table1[[#This Row],[Mitigations Utility]] + parameters!$J$5*Table1[[#This Row],[Detections Utility]]</f>
        <v>0</v>
      </c>
      <c r="W519">
        <f>SUM(Table1[[#This Row],[Num. 800-53 (r5)]],Table1[[#This Row],[Num. CIS Controls]])</f>
        <v>0</v>
      </c>
      <c r="X519">
        <f>(Table1[[#This Row],[Total Mitigations]]-parameters!$D$2)/(parameters!$D$3-parameters!$D$2)</f>
        <v>0</v>
      </c>
      <c r="Y519">
        <f>IF(Table1[[#This Row],[Mitigations Utility (unclipped)]]&gt;1,1, IF(Table1[[#This Row],[Mitigations Utility (unclipped)]]&lt;0,0, Table1[[#This Row],[Mitigations Utility (unclipped)]]) )</f>
        <v>0</v>
      </c>
      <c r="Z519">
        <f>SUM(Table1[[#This Row],[Num. CAR]:[Num. Splunk]])</f>
        <v>0</v>
      </c>
      <c r="AA519">
        <f>(Table1[[#This Row],[Total Detections]]-parameters!$D$4)/(parameters!$D$5-parameters!$D$4)</f>
        <v>0</v>
      </c>
      <c r="AB519">
        <f>IF(Table1[[#This Row],[Detections Utility (unclipped)]]&gt;1,1, IF(Table1[[#This Row],[Detections Utility (unclipped)]]&lt;0,0, Table1[[#This Row],[Detections Utility (unclipped)]]) )</f>
        <v>0</v>
      </c>
      <c r="AC519" s="30"/>
      <c r="AD519" s="25" t="str" cm="1">
        <f t="array" ref="AD519">IF(SUMPRODUCT(--(NOT(ISERR(SEARCH({"Process","Command","Script","WMI","Module","Pipe","Service"},AC519)))))&gt;0,"1","0")</f>
        <v>0</v>
      </c>
      <c r="AE519" s="25">
        <f>IF(AD519="1",'TOP 10 TECHNIQUES'!C$15,0)</f>
        <v>0</v>
      </c>
      <c r="AF519" s="25" t="str" cm="1">
        <f t="array" ref="AF519">IF(SUMPRODUCT(--(NOT(ISERR(SEARCH({"Network","Firewall"},AC519)))))&gt;0,"1","0")</f>
        <v>0</v>
      </c>
      <c r="AG519" s="25">
        <f>IF(AF519="1",'TOP 10 TECHNIQUES'!C$16,0)</f>
        <v>0</v>
      </c>
      <c r="AH519" s="25" t="str" cm="1">
        <f t="array" ref="AH519">IF(SUMPRODUCT(--(NOT(ISERR(SEARCH({"File","Group","Logon","Schedule","User","Registry","Active","Application"},AC519)))))&gt;0,"1","0")</f>
        <v>0</v>
      </c>
      <c r="AI519" s="25">
        <f>IF(AH519="1",'TOP 10 TECHNIQUES'!C$17,0)</f>
        <v>0</v>
      </c>
      <c r="AJ519" s="25" t="str" cm="1">
        <f t="array" ref="AJ519">IF(SUMPRODUCT(--(NOT(ISERR(SEARCH({"Cloud","Cluster","Container","Image","Instance","Pod","Snapshot","Volume"},AC519)))))&gt;0,"1","0")</f>
        <v>0</v>
      </c>
      <c r="AK519" s="25">
        <f>IF(AJ519="1",'TOP 10 TECHNIQUES'!C$18,0)</f>
        <v>0</v>
      </c>
      <c r="AL519" s="25" t="str" cm="1">
        <f t="array" ref="AL519">IF(SUMPRODUCT(--(NOT(ISERR(SEARCH({"Drive","Firmware","Host","Kernel"},AC519)))))&gt;0,"1","0")</f>
        <v>0</v>
      </c>
      <c r="AM519" s="25">
        <f>IF(AL519="1",'TOP 10 TECHNIQUES'!C$19,0)</f>
        <v>0</v>
      </c>
      <c r="AN519" s="64">
        <v>0</v>
      </c>
      <c r="AO519" s="51"/>
      <c r="AP519" s="25">
        <f>parameters!$J$21*Table1[[#This Row],[TAT Utility]]+parameters!$J$22*Table1[[#This Row],[Count Utility]]</f>
        <v>0.01</v>
      </c>
      <c r="AQ519" s="25">
        <f>(Table1[[#This Row],[Total Top Att&amp;ck Score ]]-parameters!$D$19)/(parameters!$D$20-parameters!$D$19)</f>
        <v>3.3333333333333333E-2</v>
      </c>
      <c r="AR519" s="25">
        <f>IF(Table1[[#This Row],[TAT Utility (unclipped)]]&gt;1,1, IF(Table1[[#This Row],[TAT Utility (unclipped)]]&lt;0,0, Table1[[#This Row],[TAT Utility (unclipped)]]) )</f>
        <v>3.3333333333333333E-2</v>
      </c>
      <c r="AS519" s="25">
        <f>(Table1[[#This Row],[Ransomware (Total '# of ATT&amp;CK Observations)]]-parameters!$D$21)/(parameters!$D$22-parameters!$D$21)</f>
        <v>0</v>
      </c>
      <c r="AT519" s="25">
        <f>IF(Table1[[#This Row],[Count Utility (unclipped)]]&gt;1,1, IF(Table1[[#This Row],[Count Utility (unclipped)]]&lt;0,0, Table1[[#This Row],[Count Utility (unclipped)]]) )</f>
        <v>0</v>
      </c>
      <c r="AU5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0" spans="1:47" x14ac:dyDescent="0.2">
      <c r="A520" s="25">
        <f>parameters!$J$21*Table1[[#This Row],[TAT Utility]]+parameters!$J$22*Table1[[#This Row],[Count Utility]]</f>
        <v>0.01</v>
      </c>
      <c r="B520" s="25">
        <f t="shared" si="8"/>
        <v>0.1</v>
      </c>
      <c r="C520" s="25" t="s">
        <v>1850</v>
      </c>
      <c r="D520" s="25" t="s">
        <v>1851</v>
      </c>
      <c r="E520" s="25" t="s">
        <v>89</v>
      </c>
      <c r="F520" s="51">
        <v>1</v>
      </c>
      <c r="G520" s="51">
        <v>1</v>
      </c>
      <c r="H520" s="25">
        <f>parameters!$J$10*Table1[[#This Row],[Before Utility]]+parameters!$J$11*Table1[[#This Row],[After Utility]]</f>
        <v>0.1</v>
      </c>
      <c r="I520">
        <f>(Table1[[#This Row],[Num. TID Before]]-parameters!$D$8)/(parameters!$D$9-parameters!$D$8)</f>
        <v>0.1</v>
      </c>
      <c r="J520">
        <f>IF(Table1[[#This Row],[Before Utility (unclipped)]]&gt;1,1, IF(Table1[[#This Row],[Before Utility (unclipped)]]&lt;0,0, Table1[[#This Row],[Before Utility (unclipped)]]))</f>
        <v>0.1</v>
      </c>
      <c r="K520">
        <f>(Table1[[#This Row],[Num. TID After]]-parameters!$D$10)/(parameters!$D$11-parameters!$D$10)</f>
        <v>0.1</v>
      </c>
      <c r="L520">
        <f>IF(Table1[[#This Row],[After Utility (unclipped)]]&gt;1,1, IF(Table1[[#This Row],[After Utility (unclipped)]]&lt;0,0, Table1[[#This Row],[After Utility (unclipped)]]))</f>
        <v>0.1</v>
      </c>
      <c r="M520" s="25">
        <v>0</v>
      </c>
      <c r="N520" s="51">
        <v>0</v>
      </c>
      <c r="O520" s="51">
        <v>0</v>
      </c>
      <c r="P520" s="51">
        <v>0</v>
      </c>
      <c r="Q520" s="51">
        <v>0</v>
      </c>
      <c r="R520" s="51"/>
      <c r="S520" s="51">
        <v>0</v>
      </c>
      <c r="T520" s="52" t="s">
        <v>1852</v>
      </c>
      <c r="U520" s="51">
        <v>0</v>
      </c>
      <c r="V520" s="25">
        <f>parameters!$J$4*Table1[[#This Row],[Mitigations Utility]] + parameters!$J$5*Table1[[#This Row],[Detections Utility]]</f>
        <v>0</v>
      </c>
      <c r="W520">
        <f>SUM(Table1[[#This Row],[Num. 800-53 (r5)]],Table1[[#This Row],[Num. CIS Controls]])</f>
        <v>0</v>
      </c>
      <c r="X520">
        <f>(Table1[[#This Row],[Total Mitigations]]-parameters!$D$2)/(parameters!$D$3-parameters!$D$2)</f>
        <v>0</v>
      </c>
      <c r="Y520">
        <f>IF(Table1[[#This Row],[Mitigations Utility (unclipped)]]&gt;1,1, IF(Table1[[#This Row],[Mitigations Utility (unclipped)]]&lt;0,0, Table1[[#This Row],[Mitigations Utility (unclipped)]]) )</f>
        <v>0</v>
      </c>
      <c r="Z520">
        <f>SUM(Table1[[#This Row],[Num. CAR]:[Num. Splunk]])</f>
        <v>0</v>
      </c>
      <c r="AA520">
        <f>(Table1[[#This Row],[Total Detections]]-parameters!$D$4)/(parameters!$D$5-parameters!$D$4)</f>
        <v>0</v>
      </c>
      <c r="AB520">
        <f>IF(Table1[[#This Row],[Detections Utility (unclipped)]]&gt;1,1, IF(Table1[[#This Row],[Detections Utility (unclipped)]]&lt;0,0, Table1[[#This Row],[Detections Utility (unclipped)]]) )</f>
        <v>0</v>
      </c>
      <c r="AC520" s="30"/>
      <c r="AD520" s="25" t="str" cm="1">
        <f t="array" ref="AD520">IF(SUMPRODUCT(--(NOT(ISERR(SEARCH({"Process","Command","Script","WMI","Module","Pipe","Service"},AC520)))))&gt;0,"1","0")</f>
        <v>0</v>
      </c>
      <c r="AE520" s="25">
        <f>IF(AD520="1",'TOP 10 TECHNIQUES'!C$15,0)</f>
        <v>0</v>
      </c>
      <c r="AF520" s="25" t="str" cm="1">
        <f t="array" ref="AF520">IF(SUMPRODUCT(--(NOT(ISERR(SEARCH({"Network","Firewall"},AC520)))))&gt;0,"1","0")</f>
        <v>0</v>
      </c>
      <c r="AG520" s="25">
        <f>IF(AF520="1",'TOP 10 TECHNIQUES'!C$16,0)</f>
        <v>0</v>
      </c>
      <c r="AH520" s="25" t="str" cm="1">
        <f t="array" ref="AH520">IF(SUMPRODUCT(--(NOT(ISERR(SEARCH({"File","Group","Logon","Schedule","User","Registry","Active","Application"},AC520)))))&gt;0,"1","0")</f>
        <v>0</v>
      </c>
      <c r="AI520" s="25">
        <f>IF(AH520="1",'TOP 10 TECHNIQUES'!C$17,0)</f>
        <v>0</v>
      </c>
      <c r="AJ520" s="25" t="str" cm="1">
        <f t="array" ref="AJ520">IF(SUMPRODUCT(--(NOT(ISERR(SEARCH({"Cloud","Cluster","Container","Image","Instance","Pod","Snapshot","Volume"},AC520)))))&gt;0,"1","0")</f>
        <v>0</v>
      </c>
      <c r="AK520" s="25">
        <f>IF(AJ520="1",'TOP 10 TECHNIQUES'!C$18,0)</f>
        <v>0</v>
      </c>
      <c r="AL520" s="25" t="str" cm="1">
        <f t="array" ref="AL520">IF(SUMPRODUCT(--(NOT(ISERR(SEARCH({"Drive","Firmware","Host","Kernel"},AC520)))))&gt;0,"1","0")</f>
        <v>0</v>
      </c>
      <c r="AM520" s="25">
        <f>IF(AL520="1",'TOP 10 TECHNIQUES'!C$19,0)</f>
        <v>0</v>
      </c>
      <c r="AN520" s="64">
        <v>0</v>
      </c>
      <c r="AO520" s="51"/>
      <c r="AP520" s="25">
        <f>parameters!$J$21*Table1[[#This Row],[TAT Utility]]+parameters!$J$22*Table1[[#This Row],[Count Utility]]</f>
        <v>0.01</v>
      </c>
      <c r="AQ520" s="25">
        <f>(Table1[[#This Row],[Total Top Att&amp;ck Score ]]-parameters!$D$19)/(parameters!$D$20-parameters!$D$19)</f>
        <v>3.3333333333333333E-2</v>
      </c>
      <c r="AR520" s="25">
        <f>IF(Table1[[#This Row],[TAT Utility (unclipped)]]&gt;1,1, IF(Table1[[#This Row],[TAT Utility (unclipped)]]&lt;0,0, Table1[[#This Row],[TAT Utility (unclipped)]]) )</f>
        <v>3.3333333333333333E-2</v>
      </c>
      <c r="AS520" s="25">
        <f>(Table1[[#This Row],[Ransomware (Total '# of ATT&amp;CK Observations)]]-parameters!$D$21)/(parameters!$D$22-parameters!$D$21)</f>
        <v>0</v>
      </c>
      <c r="AT520" s="25">
        <f>IF(Table1[[#This Row],[Count Utility (unclipped)]]&gt;1,1, IF(Table1[[#This Row],[Count Utility (unclipped)]]&lt;0,0, Table1[[#This Row],[Count Utility (unclipped)]]) )</f>
        <v>0</v>
      </c>
      <c r="AU5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1" spans="1:47" x14ac:dyDescent="0.2">
      <c r="A521" s="25">
        <f>parameters!$J$21*Table1[[#This Row],[TAT Utility]]+parameters!$J$22*Table1[[#This Row],[Count Utility]]</f>
        <v>0.01</v>
      </c>
      <c r="B521" s="25">
        <f t="shared" si="8"/>
        <v>0.1</v>
      </c>
      <c r="C521" s="25" t="s">
        <v>1853</v>
      </c>
      <c r="D521" s="25" t="s">
        <v>1854</v>
      </c>
      <c r="E521" s="25" t="s">
        <v>89</v>
      </c>
      <c r="F521" s="51">
        <v>1</v>
      </c>
      <c r="G521" s="51">
        <v>1</v>
      </c>
      <c r="H521" s="25">
        <f>parameters!$J$10*Table1[[#This Row],[Before Utility]]+parameters!$J$11*Table1[[#This Row],[After Utility]]</f>
        <v>0.1</v>
      </c>
      <c r="I521">
        <f>(Table1[[#This Row],[Num. TID Before]]-parameters!$D$8)/(parameters!$D$9-parameters!$D$8)</f>
        <v>0.1</v>
      </c>
      <c r="J521">
        <f>IF(Table1[[#This Row],[Before Utility (unclipped)]]&gt;1,1, IF(Table1[[#This Row],[Before Utility (unclipped)]]&lt;0,0, Table1[[#This Row],[Before Utility (unclipped)]]))</f>
        <v>0.1</v>
      </c>
      <c r="K521">
        <f>(Table1[[#This Row],[Num. TID After]]-parameters!$D$10)/(parameters!$D$11-parameters!$D$10)</f>
        <v>0.1</v>
      </c>
      <c r="L521">
        <f>IF(Table1[[#This Row],[After Utility (unclipped)]]&gt;1,1, IF(Table1[[#This Row],[After Utility (unclipped)]]&lt;0,0, Table1[[#This Row],[After Utility (unclipped)]]))</f>
        <v>0.1</v>
      </c>
      <c r="M521" s="25">
        <v>0</v>
      </c>
      <c r="N521" s="51">
        <v>0</v>
      </c>
      <c r="O521" s="51">
        <v>0</v>
      </c>
      <c r="P521" s="51">
        <v>0</v>
      </c>
      <c r="Q521" s="51">
        <v>0</v>
      </c>
      <c r="R521" s="51"/>
      <c r="S521" s="51">
        <v>0</v>
      </c>
      <c r="T521" s="51"/>
      <c r="U521" s="51">
        <v>0</v>
      </c>
      <c r="V521" s="25">
        <f>parameters!$J$4*Table1[[#This Row],[Mitigations Utility]] + parameters!$J$5*Table1[[#This Row],[Detections Utility]]</f>
        <v>0</v>
      </c>
      <c r="W521">
        <f>SUM(Table1[[#This Row],[Num. 800-53 (r5)]],Table1[[#This Row],[Num. CIS Controls]])</f>
        <v>0</v>
      </c>
      <c r="X521">
        <f>(Table1[[#This Row],[Total Mitigations]]-parameters!$D$2)/(parameters!$D$3-parameters!$D$2)</f>
        <v>0</v>
      </c>
      <c r="Y521">
        <f>IF(Table1[[#This Row],[Mitigations Utility (unclipped)]]&gt;1,1, IF(Table1[[#This Row],[Mitigations Utility (unclipped)]]&lt;0,0, Table1[[#This Row],[Mitigations Utility (unclipped)]]) )</f>
        <v>0</v>
      </c>
      <c r="Z521">
        <f>SUM(Table1[[#This Row],[Num. CAR]:[Num. Splunk]])</f>
        <v>0</v>
      </c>
      <c r="AA521">
        <f>(Table1[[#This Row],[Total Detections]]-parameters!$D$4)/(parameters!$D$5-parameters!$D$4)</f>
        <v>0</v>
      </c>
      <c r="AB521">
        <f>IF(Table1[[#This Row],[Detections Utility (unclipped)]]&gt;1,1, IF(Table1[[#This Row],[Detections Utility (unclipped)]]&lt;0,0, Table1[[#This Row],[Detections Utility (unclipped)]]) )</f>
        <v>0</v>
      </c>
      <c r="AC521" s="30"/>
      <c r="AD521" s="25" t="str" cm="1">
        <f t="array" ref="AD521">IF(SUMPRODUCT(--(NOT(ISERR(SEARCH({"Process","Command","Script","WMI","Module","Pipe","Service"},AC521)))))&gt;0,"1","0")</f>
        <v>0</v>
      </c>
      <c r="AE521" s="25">
        <f>IF(AD521="1",'TOP 10 TECHNIQUES'!C$15,0)</f>
        <v>0</v>
      </c>
      <c r="AF521" s="25" t="str" cm="1">
        <f t="array" ref="AF521">IF(SUMPRODUCT(--(NOT(ISERR(SEARCH({"Network","Firewall"},AC521)))))&gt;0,"1","0")</f>
        <v>0</v>
      </c>
      <c r="AG521" s="25">
        <f>IF(AF521="1",'TOP 10 TECHNIQUES'!C$16,0)</f>
        <v>0</v>
      </c>
      <c r="AH521" s="25" t="str" cm="1">
        <f t="array" ref="AH521">IF(SUMPRODUCT(--(NOT(ISERR(SEARCH({"File","Group","Logon","Schedule","User","Registry","Active","Application"},AC521)))))&gt;0,"1","0")</f>
        <v>0</v>
      </c>
      <c r="AI521" s="25">
        <f>IF(AH521="1",'TOP 10 TECHNIQUES'!C$17,0)</f>
        <v>0</v>
      </c>
      <c r="AJ521" s="25" t="str" cm="1">
        <f t="array" ref="AJ521">IF(SUMPRODUCT(--(NOT(ISERR(SEARCH({"Cloud","Cluster","Container","Image","Instance","Pod","Snapshot","Volume"},AC521)))))&gt;0,"1","0")</f>
        <v>0</v>
      </c>
      <c r="AK521" s="25">
        <f>IF(AJ521="1",'TOP 10 TECHNIQUES'!C$18,0)</f>
        <v>0</v>
      </c>
      <c r="AL521" s="25" t="str" cm="1">
        <f t="array" ref="AL521">IF(SUMPRODUCT(--(NOT(ISERR(SEARCH({"Drive","Firmware","Host","Kernel"},AC521)))))&gt;0,"1","0")</f>
        <v>0</v>
      </c>
      <c r="AM521" s="25">
        <f>IF(AL521="1",'TOP 10 TECHNIQUES'!C$19,0)</f>
        <v>0</v>
      </c>
      <c r="AN521" s="64">
        <v>0</v>
      </c>
      <c r="AO521" s="51"/>
      <c r="AP521" s="25">
        <f>parameters!$J$21*Table1[[#This Row],[TAT Utility]]+parameters!$J$22*Table1[[#This Row],[Count Utility]]</f>
        <v>0.01</v>
      </c>
      <c r="AQ521" s="25">
        <f>(Table1[[#This Row],[Total Top Att&amp;ck Score ]]-parameters!$D$19)/(parameters!$D$20-parameters!$D$19)</f>
        <v>3.3333333333333333E-2</v>
      </c>
      <c r="AR521" s="25">
        <f>IF(Table1[[#This Row],[TAT Utility (unclipped)]]&gt;1,1, IF(Table1[[#This Row],[TAT Utility (unclipped)]]&lt;0,0, Table1[[#This Row],[TAT Utility (unclipped)]]) )</f>
        <v>3.3333333333333333E-2</v>
      </c>
      <c r="AS521" s="25">
        <f>(Table1[[#This Row],[Ransomware (Total '# of ATT&amp;CK Observations)]]-parameters!$D$21)/(parameters!$D$22-parameters!$D$21)</f>
        <v>0</v>
      </c>
      <c r="AT521" s="25">
        <f>IF(Table1[[#This Row],[Count Utility (unclipped)]]&gt;1,1, IF(Table1[[#This Row],[Count Utility (unclipped)]]&lt;0,0, Table1[[#This Row],[Count Utility (unclipped)]]) )</f>
        <v>0</v>
      </c>
      <c r="AU5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2" spans="1:47" x14ac:dyDescent="0.2">
      <c r="A522" s="25">
        <f>parameters!$J$21*Table1[[#This Row],[TAT Utility]]+parameters!$J$22*Table1[[#This Row],[Count Utility]]</f>
        <v>0.01</v>
      </c>
      <c r="B522" s="25">
        <f t="shared" si="8"/>
        <v>0.1</v>
      </c>
      <c r="C522" s="25" t="s">
        <v>1855</v>
      </c>
      <c r="D522" s="25" t="s">
        <v>1854</v>
      </c>
      <c r="E522" s="25" t="s">
        <v>1856</v>
      </c>
      <c r="F522" s="51">
        <v>1</v>
      </c>
      <c r="G522" s="51">
        <v>1</v>
      </c>
      <c r="H522" s="25">
        <f>parameters!$J$10*Table1[[#This Row],[Before Utility]]+parameters!$J$11*Table1[[#This Row],[After Utility]]</f>
        <v>0.1</v>
      </c>
      <c r="I522">
        <f>(Table1[[#This Row],[Num. TID Before]]-parameters!$D$8)/(parameters!$D$9-parameters!$D$8)</f>
        <v>0.1</v>
      </c>
      <c r="J522">
        <f>IF(Table1[[#This Row],[Before Utility (unclipped)]]&gt;1,1, IF(Table1[[#This Row],[Before Utility (unclipped)]]&lt;0,0, Table1[[#This Row],[Before Utility (unclipped)]]))</f>
        <v>0.1</v>
      </c>
      <c r="K522">
        <f>(Table1[[#This Row],[Num. TID After]]-parameters!$D$10)/(parameters!$D$11-parameters!$D$10)</f>
        <v>0.1</v>
      </c>
      <c r="L522">
        <f>IF(Table1[[#This Row],[After Utility (unclipped)]]&gt;1,1, IF(Table1[[#This Row],[After Utility (unclipped)]]&lt;0,0, Table1[[#This Row],[After Utility (unclipped)]]))</f>
        <v>0.1</v>
      </c>
      <c r="M522" s="25">
        <v>0</v>
      </c>
      <c r="N522" s="51">
        <v>0</v>
      </c>
      <c r="O522" s="51">
        <v>0</v>
      </c>
      <c r="P522" s="51">
        <v>0</v>
      </c>
      <c r="Q522" s="51">
        <v>0</v>
      </c>
      <c r="R522" s="51"/>
      <c r="S522" s="51">
        <v>0</v>
      </c>
      <c r="T522" s="51"/>
      <c r="U522" s="51">
        <v>0</v>
      </c>
      <c r="V522" s="25">
        <f>parameters!$J$4*Table1[[#This Row],[Mitigations Utility]] + parameters!$J$5*Table1[[#This Row],[Detections Utility]]</f>
        <v>0</v>
      </c>
      <c r="W522">
        <f>SUM(Table1[[#This Row],[Num. 800-53 (r5)]],Table1[[#This Row],[Num. CIS Controls]])</f>
        <v>0</v>
      </c>
      <c r="X522">
        <f>(Table1[[#This Row],[Total Mitigations]]-parameters!$D$2)/(parameters!$D$3-parameters!$D$2)</f>
        <v>0</v>
      </c>
      <c r="Y522">
        <f>IF(Table1[[#This Row],[Mitigations Utility (unclipped)]]&gt;1,1, IF(Table1[[#This Row],[Mitigations Utility (unclipped)]]&lt;0,0, Table1[[#This Row],[Mitigations Utility (unclipped)]]) )</f>
        <v>0</v>
      </c>
      <c r="Z522">
        <f>SUM(Table1[[#This Row],[Num. CAR]:[Num. Splunk]])</f>
        <v>0</v>
      </c>
      <c r="AA522">
        <f>(Table1[[#This Row],[Total Detections]]-parameters!$D$4)/(parameters!$D$5-parameters!$D$4)</f>
        <v>0</v>
      </c>
      <c r="AB522">
        <f>IF(Table1[[#This Row],[Detections Utility (unclipped)]]&gt;1,1, IF(Table1[[#This Row],[Detections Utility (unclipped)]]&lt;0,0, Table1[[#This Row],[Detections Utility (unclipped)]]) )</f>
        <v>0</v>
      </c>
      <c r="AC522" s="30"/>
      <c r="AD522" s="25" t="str" cm="1">
        <f t="array" ref="AD522">IF(SUMPRODUCT(--(NOT(ISERR(SEARCH({"Process","Command","Script","WMI","Module","Pipe","Service"},AC522)))))&gt;0,"1","0")</f>
        <v>0</v>
      </c>
      <c r="AE522" s="25">
        <f>IF(AD522="1",'TOP 10 TECHNIQUES'!C$15,0)</f>
        <v>0</v>
      </c>
      <c r="AF522" s="25" t="str" cm="1">
        <f t="array" ref="AF522">IF(SUMPRODUCT(--(NOT(ISERR(SEARCH({"Network","Firewall"},AC522)))))&gt;0,"1","0")</f>
        <v>0</v>
      </c>
      <c r="AG522" s="25">
        <f>IF(AF522="1",'TOP 10 TECHNIQUES'!C$16,0)</f>
        <v>0</v>
      </c>
      <c r="AH522" s="25" t="str" cm="1">
        <f t="array" ref="AH522">IF(SUMPRODUCT(--(NOT(ISERR(SEARCH({"File","Group","Logon","Schedule","User","Registry","Active","Application"},AC522)))))&gt;0,"1","0")</f>
        <v>0</v>
      </c>
      <c r="AI522" s="25">
        <f>IF(AH522="1",'TOP 10 TECHNIQUES'!C$17,0)</f>
        <v>0</v>
      </c>
      <c r="AJ522" s="25" t="str" cm="1">
        <f t="array" ref="AJ522">IF(SUMPRODUCT(--(NOT(ISERR(SEARCH({"Cloud","Cluster","Container","Image","Instance","Pod","Snapshot","Volume"},AC522)))))&gt;0,"1","0")</f>
        <v>0</v>
      </c>
      <c r="AK522" s="25">
        <f>IF(AJ522="1",'TOP 10 TECHNIQUES'!C$18,0)</f>
        <v>0</v>
      </c>
      <c r="AL522" s="25" t="str" cm="1">
        <f t="array" ref="AL522">IF(SUMPRODUCT(--(NOT(ISERR(SEARCH({"Drive","Firmware","Host","Kernel"},AC522)))))&gt;0,"1","0")</f>
        <v>0</v>
      </c>
      <c r="AM522" s="25">
        <f>IF(AL522="1",'TOP 10 TECHNIQUES'!C$19,0)</f>
        <v>0</v>
      </c>
      <c r="AN522" s="64">
        <v>0</v>
      </c>
      <c r="AO522" s="51"/>
      <c r="AP522" s="25">
        <f>parameters!$J$21*Table1[[#This Row],[TAT Utility]]+parameters!$J$22*Table1[[#This Row],[Count Utility]]</f>
        <v>0.01</v>
      </c>
      <c r="AQ522" s="25">
        <f>(Table1[[#This Row],[Total Top Att&amp;ck Score ]]-parameters!$D$19)/(parameters!$D$20-parameters!$D$19)</f>
        <v>3.3333333333333333E-2</v>
      </c>
      <c r="AR522" s="25">
        <f>IF(Table1[[#This Row],[TAT Utility (unclipped)]]&gt;1,1, IF(Table1[[#This Row],[TAT Utility (unclipped)]]&lt;0,0, Table1[[#This Row],[TAT Utility (unclipped)]]) )</f>
        <v>3.3333333333333333E-2</v>
      </c>
      <c r="AS522" s="25">
        <f>(Table1[[#This Row],[Ransomware (Total '# of ATT&amp;CK Observations)]]-parameters!$D$21)/(parameters!$D$22-parameters!$D$21)</f>
        <v>0</v>
      </c>
      <c r="AT522" s="25">
        <f>IF(Table1[[#This Row],[Count Utility (unclipped)]]&gt;1,1, IF(Table1[[#This Row],[Count Utility (unclipped)]]&lt;0,0, Table1[[#This Row],[Count Utility (unclipped)]]) )</f>
        <v>0</v>
      </c>
      <c r="AU5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3" spans="1:47" x14ac:dyDescent="0.2">
      <c r="A523" s="25">
        <f>parameters!$J$21*Table1[[#This Row],[TAT Utility]]+parameters!$J$22*Table1[[#This Row],[Count Utility]]</f>
        <v>0.01</v>
      </c>
      <c r="B523" s="25">
        <f t="shared" si="8"/>
        <v>0.1</v>
      </c>
      <c r="C523" s="25" t="s">
        <v>1857</v>
      </c>
      <c r="D523" s="25" t="s">
        <v>1858</v>
      </c>
      <c r="E523" s="25" t="s">
        <v>89</v>
      </c>
      <c r="F523" s="51">
        <v>1</v>
      </c>
      <c r="G523" s="51">
        <v>1</v>
      </c>
      <c r="H523" s="25">
        <f>parameters!$J$10*Table1[[#This Row],[Before Utility]]+parameters!$J$11*Table1[[#This Row],[After Utility]]</f>
        <v>0.1</v>
      </c>
      <c r="I523">
        <f>(Table1[[#This Row],[Num. TID Before]]-parameters!$D$8)/(parameters!$D$9-parameters!$D$8)</f>
        <v>0.1</v>
      </c>
      <c r="J523">
        <f>IF(Table1[[#This Row],[Before Utility (unclipped)]]&gt;1,1, IF(Table1[[#This Row],[Before Utility (unclipped)]]&lt;0,0, Table1[[#This Row],[Before Utility (unclipped)]]))</f>
        <v>0.1</v>
      </c>
      <c r="K523">
        <f>(Table1[[#This Row],[Num. TID After]]-parameters!$D$10)/(parameters!$D$11-parameters!$D$10)</f>
        <v>0.1</v>
      </c>
      <c r="L523">
        <f>IF(Table1[[#This Row],[After Utility (unclipped)]]&gt;1,1, IF(Table1[[#This Row],[After Utility (unclipped)]]&lt;0,0, Table1[[#This Row],[After Utility (unclipped)]]))</f>
        <v>0.1</v>
      </c>
      <c r="M523" s="25">
        <v>0</v>
      </c>
      <c r="N523" s="51">
        <v>0</v>
      </c>
      <c r="O523" s="51">
        <v>0</v>
      </c>
      <c r="P523" s="51">
        <v>0</v>
      </c>
      <c r="Q523" s="51">
        <v>0</v>
      </c>
      <c r="R523" s="51"/>
      <c r="S523" s="51">
        <v>0</v>
      </c>
      <c r="T523" s="51"/>
      <c r="U523" s="51">
        <v>0</v>
      </c>
      <c r="V523" s="25">
        <f>parameters!$J$4*Table1[[#This Row],[Mitigations Utility]] + parameters!$J$5*Table1[[#This Row],[Detections Utility]]</f>
        <v>0</v>
      </c>
      <c r="W523">
        <f>SUM(Table1[[#This Row],[Num. 800-53 (r5)]],Table1[[#This Row],[Num. CIS Controls]])</f>
        <v>0</v>
      </c>
      <c r="X523">
        <f>(Table1[[#This Row],[Total Mitigations]]-parameters!$D$2)/(parameters!$D$3-parameters!$D$2)</f>
        <v>0</v>
      </c>
      <c r="Y523">
        <f>IF(Table1[[#This Row],[Mitigations Utility (unclipped)]]&gt;1,1, IF(Table1[[#This Row],[Mitigations Utility (unclipped)]]&lt;0,0, Table1[[#This Row],[Mitigations Utility (unclipped)]]) )</f>
        <v>0</v>
      </c>
      <c r="Z523">
        <f>SUM(Table1[[#This Row],[Num. CAR]:[Num. Splunk]])</f>
        <v>0</v>
      </c>
      <c r="AA523">
        <f>(Table1[[#This Row],[Total Detections]]-parameters!$D$4)/(parameters!$D$5-parameters!$D$4)</f>
        <v>0</v>
      </c>
      <c r="AB523">
        <f>IF(Table1[[#This Row],[Detections Utility (unclipped)]]&gt;1,1, IF(Table1[[#This Row],[Detections Utility (unclipped)]]&lt;0,0, Table1[[#This Row],[Detections Utility (unclipped)]]) )</f>
        <v>0</v>
      </c>
      <c r="AC523" s="30"/>
      <c r="AD523" s="25" t="str" cm="1">
        <f t="array" ref="AD523">IF(SUMPRODUCT(--(NOT(ISERR(SEARCH({"Process","Command","Script","WMI","Module","Pipe","Service"},AC523)))))&gt;0,"1","0")</f>
        <v>0</v>
      </c>
      <c r="AE523" s="25">
        <f>IF(AD523="1",'TOP 10 TECHNIQUES'!C$15,0)</f>
        <v>0</v>
      </c>
      <c r="AF523" s="25" t="str" cm="1">
        <f t="array" ref="AF523">IF(SUMPRODUCT(--(NOT(ISERR(SEARCH({"Network","Firewall"},AC523)))))&gt;0,"1","0")</f>
        <v>0</v>
      </c>
      <c r="AG523" s="25">
        <f>IF(AF523="1",'TOP 10 TECHNIQUES'!C$16,0)</f>
        <v>0</v>
      </c>
      <c r="AH523" s="25" t="str" cm="1">
        <f t="array" ref="AH523">IF(SUMPRODUCT(--(NOT(ISERR(SEARCH({"File","Group","Logon","Schedule","User","Registry","Active","Application"},AC523)))))&gt;0,"1","0")</f>
        <v>0</v>
      </c>
      <c r="AI523" s="25">
        <f>IF(AH523="1",'TOP 10 TECHNIQUES'!C$17,0)</f>
        <v>0</v>
      </c>
      <c r="AJ523" s="25" t="str" cm="1">
        <f t="array" ref="AJ523">IF(SUMPRODUCT(--(NOT(ISERR(SEARCH({"Cloud","Cluster","Container","Image","Instance","Pod","Snapshot","Volume"},AC523)))))&gt;0,"1","0")</f>
        <v>0</v>
      </c>
      <c r="AK523" s="25">
        <f>IF(AJ523="1",'TOP 10 TECHNIQUES'!C$18,0)</f>
        <v>0</v>
      </c>
      <c r="AL523" s="25" t="str" cm="1">
        <f t="array" ref="AL523">IF(SUMPRODUCT(--(NOT(ISERR(SEARCH({"Drive","Firmware","Host","Kernel"},AC523)))))&gt;0,"1","0")</f>
        <v>0</v>
      </c>
      <c r="AM523" s="25">
        <f>IF(AL523="1",'TOP 10 TECHNIQUES'!C$19,0)</f>
        <v>0</v>
      </c>
      <c r="AN523" s="64">
        <v>0</v>
      </c>
      <c r="AO523" s="51"/>
      <c r="AP523" s="25">
        <f>parameters!$J$21*Table1[[#This Row],[TAT Utility]]+parameters!$J$22*Table1[[#This Row],[Count Utility]]</f>
        <v>0.01</v>
      </c>
      <c r="AQ523" s="25">
        <f>(Table1[[#This Row],[Total Top Att&amp;ck Score ]]-parameters!$D$19)/(parameters!$D$20-parameters!$D$19)</f>
        <v>3.3333333333333333E-2</v>
      </c>
      <c r="AR523" s="25">
        <f>IF(Table1[[#This Row],[TAT Utility (unclipped)]]&gt;1,1, IF(Table1[[#This Row],[TAT Utility (unclipped)]]&lt;0,0, Table1[[#This Row],[TAT Utility (unclipped)]]) )</f>
        <v>3.3333333333333333E-2</v>
      </c>
      <c r="AS523" s="25">
        <f>(Table1[[#This Row],[Ransomware (Total '# of ATT&amp;CK Observations)]]-parameters!$D$21)/(parameters!$D$22-parameters!$D$21)</f>
        <v>0</v>
      </c>
      <c r="AT523" s="25">
        <f>IF(Table1[[#This Row],[Count Utility (unclipped)]]&gt;1,1, IF(Table1[[#This Row],[Count Utility (unclipped)]]&lt;0,0, Table1[[#This Row],[Count Utility (unclipped)]]) )</f>
        <v>0</v>
      </c>
      <c r="AU5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4" spans="1:47" x14ac:dyDescent="0.2">
      <c r="A524" s="25">
        <f>parameters!$J$21*Table1[[#This Row],[TAT Utility]]+parameters!$J$22*Table1[[#This Row],[Count Utility]]</f>
        <v>0.01</v>
      </c>
      <c r="B524" s="25">
        <f t="shared" si="8"/>
        <v>0.1</v>
      </c>
      <c r="C524" s="25" t="s">
        <v>1859</v>
      </c>
      <c r="D524" s="25" t="s">
        <v>1860</v>
      </c>
      <c r="E524" s="25" t="s">
        <v>89</v>
      </c>
      <c r="F524" s="51">
        <v>1</v>
      </c>
      <c r="G524" s="51">
        <v>1</v>
      </c>
      <c r="H524" s="25">
        <f>parameters!$J$10*Table1[[#This Row],[Before Utility]]+parameters!$J$11*Table1[[#This Row],[After Utility]]</f>
        <v>0.1</v>
      </c>
      <c r="I524">
        <f>(Table1[[#This Row],[Num. TID Before]]-parameters!$D$8)/(parameters!$D$9-parameters!$D$8)</f>
        <v>0.1</v>
      </c>
      <c r="J524">
        <f>IF(Table1[[#This Row],[Before Utility (unclipped)]]&gt;1,1, IF(Table1[[#This Row],[Before Utility (unclipped)]]&lt;0,0, Table1[[#This Row],[Before Utility (unclipped)]]))</f>
        <v>0.1</v>
      </c>
      <c r="K524">
        <f>(Table1[[#This Row],[Num. TID After]]-parameters!$D$10)/(parameters!$D$11-parameters!$D$10)</f>
        <v>0.1</v>
      </c>
      <c r="L524">
        <f>IF(Table1[[#This Row],[After Utility (unclipped)]]&gt;1,1, IF(Table1[[#This Row],[After Utility (unclipped)]]&lt;0,0, Table1[[#This Row],[After Utility (unclipped)]]))</f>
        <v>0.1</v>
      </c>
      <c r="M524" s="25">
        <v>0</v>
      </c>
      <c r="N524" s="51">
        <v>0</v>
      </c>
      <c r="O524" s="51">
        <v>0</v>
      </c>
      <c r="P524" s="51">
        <v>0</v>
      </c>
      <c r="Q524" s="51">
        <v>0</v>
      </c>
      <c r="R524" s="51"/>
      <c r="S524" s="51">
        <v>0</v>
      </c>
      <c r="T524" s="56" t="s">
        <v>1861</v>
      </c>
      <c r="U524" s="51">
        <v>0</v>
      </c>
      <c r="V524" s="25">
        <f>parameters!$J$4*Table1[[#This Row],[Mitigations Utility]] + parameters!$J$5*Table1[[#This Row],[Detections Utility]]</f>
        <v>0</v>
      </c>
      <c r="W524">
        <f>SUM(Table1[[#This Row],[Num. 800-53 (r5)]],Table1[[#This Row],[Num. CIS Controls]])</f>
        <v>0</v>
      </c>
      <c r="X524">
        <f>(Table1[[#This Row],[Total Mitigations]]-parameters!$D$2)/(parameters!$D$3-parameters!$D$2)</f>
        <v>0</v>
      </c>
      <c r="Y524">
        <f>IF(Table1[[#This Row],[Mitigations Utility (unclipped)]]&gt;1,1, IF(Table1[[#This Row],[Mitigations Utility (unclipped)]]&lt;0,0, Table1[[#This Row],[Mitigations Utility (unclipped)]]) )</f>
        <v>0</v>
      </c>
      <c r="Z524">
        <f>SUM(Table1[[#This Row],[Num. CAR]:[Num. Splunk]])</f>
        <v>0</v>
      </c>
      <c r="AA524">
        <f>(Table1[[#This Row],[Total Detections]]-parameters!$D$4)/(parameters!$D$5-parameters!$D$4)</f>
        <v>0</v>
      </c>
      <c r="AB524">
        <f>IF(Table1[[#This Row],[Detections Utility (unclipped)]]&gt;1,1, IF(Table1[[#This Row],[Detections Utility (unclipped)]]&lt;0,0, Table1[[#This Row],[Detections Utility (unclipped)]]) )</f>
        <v>0</v>
      </c>
      <c r="AC524" s="30"/>
      <c r="AD524" s="25" t="str" cm="1">
        <f t="array" ref="AD524">IF(SUMPRODUCT(--(NOT(ISERR(SEARCH({"Process","Command","Script","WMI","Module","Pipe","Service"},AC524)))))&gt;0,"1","0")</f>
        <v>0</v>
      </c>
      <c r="AE524" s="25">
        <f>IF(AD524="1",'TOP 10 TECHNIQUES'!C$15,0)</f>
        <v>0</v>
      </c>
      <c r="AF524" s="25" t="str" cm="1">
        <f t="array" ref="AF524">IF(SUMPRODUCT(--(NOT(ISERR(SEARCH({"Network","Firewall"},AC524)))))&gt;0,"1","0")</f>
        <v>0</v>
      </c>
      <c r="AG524" s="25">
        <f>IF(AF524="1",'TOP 10 TECHNIQUES'!C$16,0)</f>
        <v>0</v>
      </c>
      <c r="AH524" s="25" t="str" cm="1">
        <f t="array" ref="AH524">IF(SUMPRODUCT(--(NOT(ISERR(SEARCH({"File","Group","Logon","Schedule","User","Registry","Active","Application"},AC524)))))&gt;0,"1","0")</f>
        <v>0</v>
      </c>
      <c r="AI524" s="25">
        <f>IF(AH524="1",'TOP 10 TECHNIQUES'!C$17,0)</f>
        <v>0</v>
      </c>
      <c r="AJ524" s="25" t="str" cm="1">
        <f t="array" ref="AJ524">IF(SUMPRODUCT(--(NOT(ISERR(SEARCH({"Cloud","Cluster","Container","Image","Instance","Pod","Snapshot","Volume"},AC524)))))&gt;0,"1","0")</f>
        <v>0</v>
      </c>
      <c r="AK524" s="25">
        <f>IF(AJ524="1",'TOP 10 TECHNIQUES'!C$18,0)</f>
        <v>0</v>
      </c>
      <c r="AL524" s="25" t="str" cm="1">
        <f t="array" ref="AL524">IF(SUMPRODUCT(--(NOT(ISERR(SEARCH({"Drive","Firmware","Host","Kernel"},AC524)))))&gt;0,"1","0")</f>
        <v>0</v>
      </c>
      <c r="AM524" s="25">
        <f>IF(AL524="1",'TOP 10 TECHNIQUES'!C$19,0)</f>
        <v>0</v>
      </c>
      <c r="AN524" s="64">
        <v>0</v>
      </c>
      <c r="AO524" s="51"/>
      <c r="AP524" s="25">
        <f>parameters!$J$21*Table1[[#This Row],[TAT Utility]]+parameters!$J$22*Table1[[#This Row],[Count Utility]]</f>
        <v>0.01</v>
      </c>
      <c r="AQ524" s="25">
        <f>(Table1[[#This Row],[Total Top Att&amp;ck Score ]]-parameters!$D$19)/(parameters!$D$20-parameters!$D$19)</f>
        <v>3.3333333333333333E-2</v>
      </c>
      <c r="AR524" s="25">
        <f>IF(Table1[[#This Row],[TAT Utility (unclipped)]]&gt;1,1, IF(Table1[[#This Row],[TAT Utility (unclipped)]]&lt;0,0, Table1[[#This Row],[TAT Utility (unclipped)]]) )</f>
        <v>3.3333333333333333E-2</v>
      </c>
      <c r="AS524" s="25">
        <f>(Table1[[#This Row],[Ransomware (Total '# of ATT&amp;CK Observations)]]-parameters!$D$21)/(parameters!$D$22-parameters!$D$21)</f>
        <v>0</v>
      </c>
      <c r="AT524" s="25">
        <f>IF(Table1[[#This Row],[Count Utility (unclipped)]]&gt;1,1, IF(Table1[[#This Row],[Count Utility (unclipped)]]&lt;0,0, Table1[[#This Row],[Count Utility (unclipped)]]) )</f>
        <v>0</v>
      </c>
      <c r="AU5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5" spans="1:47" x14ac:dyDescent="0.2">
      <c r="A525" s="25">
        <f>parameters!$J$21*Table1[[#This Row],[TAT Utility]]+parameters!$J$22*Table1[[#This Row],[Count Utility]]</f>
        <v>0.01</v>
      </c>
      <c r="B525" s="25">
        <f t="shared" si="8"/>
        <v>0.1</v>
      </c>
      <c r="C525" s="25" t="s">
        <v>1862</v>
      </c>
      <c r="D525" s="25" t="s">
        <v>1863</v>
      </c>
      <c r="E525" s="25" t="s">
        <v>89</v>
      </c>
      <c r="F525" s="51">
        <v>1</v>
      </c>
      <c r="G525" s="51">
        <v>1</v>
      </c>
      <c r="H525" s="25">
        <f>parameters!$J$10*Table1[[#This Row],[Before Utility]]+parameters!$J$11*Table1[[#This Row],[After Utility]]</f>
        <v>0.1</v>
      </c>
      <c r="I525">
        <f>(Table1[[#This Row],[Num. TID Before]]-parameters!$D$8)/(parameters!$D$9-parameters!$D$8)</f>
        <v>0.1</v>
      </c>
      <c r="J525">
        <f>IF(Table1[[#This Row],[Before Utility (unclipped)]]&gt;1,1, IF(Table1[[#This Row],[Before Utility (unclipped)]]&lt;0,0, Table1[[#This Row],[Before Utility (unclipped)]]))</f>
        <v>0.1</v>
      </c>
      <c r="K525">
        <f>(Table1[[#This Row],[Num. TID After]]-parameters!$D$10)/(parameters!$D$11-parameters!$D$10)</f>
        <v>0.1</v>
      </c>
      <c r="L525">
        <f>IF(Table1[[#This Row],[After Utility (unclipped)]]&gt;1,1, IF(Table1[[#This Row],[After Utility (unclipped)]]&lt;0,0, Table1[[#This Row],[After Utility (unclipped)]]))</f>
        <v>0.1</v>
      </c>
      <c r="M525" s="25">
        <v>0</v>
      </c>
      <c r="N525" s="51">
        <v>0</v>
      </c>
      <c r="O525" s="51">
        <v>0</v>
      </c>
      <c r="P525" s="51">
        <v>0</v>
      </c>
      <c r="Q525" s="51">
        <v>0</v>
      </c>
      <c r="R525" s="51"/>
      <c r="S525" s="51">
        <v>0</v>
      </c>
      <c r="T525" s="51"/>
      <c r="U525" s="51">
        <v>0</v>
      </c>
      <c r="V525" s="25">
        <f>parameters!$J$4*Table1[[#This Row],[Mitigations Utility]] + parameters!$J$5*Table1[[#This Row],[Detections Utility]]</f>
        <v>0</v>
      </c>
      <c r="W525">
        <f>SUM(Table1[[#This Row],[Num. 800-53 (r5)]],Table1[[#This Row],[Num. CIS Controls]])</f>
        <v>0</v>
      </c>
      <c r="X525">
        <f>(Table1[[#This Row],[Total Mitigations]]-parameters!$D$2)/(parameters!$D$3-parameters!$D$2)</f>
        <v>0</v>
      </c>
      <c r="Y525">
        <f>IF(Table1[[#This Row],[Mitigations Utility (unclipped)]]&gt;1,1, IF(Table1[[#This Row],[Mitigations Utility (unclipped)]]&lt;0,0, Table1[[#This Row],[Mitigations Utility (unclipped)]]) )</f>
        <v>0</v>
      </c>
      <c r="Z525">
        <f>SUM(Table1[[#This Row],[Num. CAR]:[Num. Splunk]])</f>
        <v>0</v>
      </c>
      <c r="AA525">
        <f>(Table1[[#This Row],[Total Detections]]-parameters!$D$4)/(parameters!$D$5-parameters!$D$4)</f>
        <v>0</v>
      </c>
      <c r="AB525">
        <f>IF(Table1[[#This Row],[Detections Utility (unclipped)]]&gt;1,1, IF(Table1[[#This Row],[Detections Utility (unclipped)]]&lt;0,0, Table1[[#This Row],[Detections Utility (unclipped)]]) )</f>
        <v>0</v>
      </c>
      <c r="AC525" s="30"/>
      <c r="AD525" s="25" t="str" cm="1">
        <f t="array" ref="AD525">IF(SUMPRODUCT(--(NOT(ISERR(SEARCH({"Process","Command","Script","WMI","Module","Pipe","Service"},AC525)))))&gt;0,"1","0")</f>
        <v>0</v>
      </c>
      <c r="AE525" s="25">
        <f>IF(AD525="1",'TOP 10 TECHNIQUES'!C$15,0)</f>
        <v>0</v>
      </c>
      <c r="AF525" s="25" t="str" cm="1">
        <f t="array" ref="AF525">IF(SUMPRODUCT(--(NOT(ISERR(SEARCH({"Network","Firewall"},AC525)))))&gt;0,"1","0")</f>
        <v>0</v>
      </c>
      <c r="AG525" s="25">
        <f>IF(AF525="1",'TOP 10 TECHNIQUES'!C$16,0)</f>
        <v>0</v>
      </c>
      <c r="AH525" s="25" t="str" cm="1">
        <f t="array" ref="AH525">IF(SUMPRODUCT(--(NOT(ISERR(SEARCH({"File","Group","Logon","Schedule","User","Registry","Active","Application"},AC525)))))&gt;0,"1","0")</f>
        <v>0</v>
      </c>
      <c r="AI525" s="25">
        <f>IF(AH525="1",'TOP 10 TECHNIQUES'!C$17,0)</f>
        <v>0</v>
      </c>
      <c r="AJ525" s="25" t="str" cm="1">
        <f t="array" ref="AJ525">IF(SUMPRODUCT(--(NOT(ISERR(SEARCH({"Cloud","Cluster","Container","Image","Instance","Pod","Snapshot","Volume"},AC525)))))&gt;0,"1","0")</f>
        <v>0</v>
      </c>
      <c r="AK525" s="25">
        <f>IF(AJ525="1",'TOP 10 TECHNIQUES'!C$18,0)</f>
        <v>0</v>
      </c>
      <c r="AL525" s="25" t="str" cm="1">
        <f t="array" ref="AL525">IF(SUMPRODUCT(--(NOT(ISERR(SEARCH({"Drive","Firmware","Host","Kernel"},AC525)))))&gt;0,"1","0")</f>
        <v>0</v>
      </c>
      <c r="AM525" s="25">
        <f>IF(AL525="1",'TOP 10 TECHNIQUES'!C$19,0)</f>
        <v>0</v>
      </c>
      <c r="AN525" s="64">
        <v>0</v>
      </c>
      <c r="AO525" s="51"/>
      <c r="AP525" s="25">
        <f>parameters!$J$21*Table1[[#This Row],[TAT Utility]]+parameters!$J$22*Table1[[#This Row],[Count Utility]]</f>
        <v>0.01</v>
      </c>
      <c r="AQ525" s="25">
        <f>(Table1[[#This Row],[Total Top Att&amp;ck Score ]]-parameters!$D$19)/(parameters!$D$20-parameters!$D$19)</f>
        <v>3.3333333333333333E-2</v>
      </c>
      <c r="AR525" s="25">
        <f>IF(Table1[[#This Row],[TAT Utility (unclipped)]]&gt;1,1, IF(Table1[[#This Row],[TAT Utility (unclipped)]]&lt;0,0, Table1[[#This Row],[TAT Utility (unclipped)]]) )</f>
        <v>3.3333333333333333E-2</v>
      </c>
      <c r="AS525" s="25">
        <f>(Table1[[#This Row],[Ransomware (Total '# of ATT&amp;CK Observations)]]-parameters!$D$21)/(parameters!$D$22-parameters!$D$21)</f>
        <v>0</v>
      </c>
      <c r="AT525" s="25">
        <f>IF(Table1[[#This Row],[Count Utility (unclipped)]]&gt;1,1, IF(Table1[[#This Row],[Count Utility (unclipped)]]&lt;0,0, Table1[[#This Row],[Count Utility (unclipped)]]) )</f>
        <v>0</v>
      </c>
      <c r="AU5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6" spans="1:47" x14ac:dyDescent="0.2">
      <c r="A526" s="25">
        <f>parameters!$J$21*Table1[[#This Row],[TAT Utility]]+parameters!$J$22*Table1[[#This Row],[Count Utility]]</f>
        <v>7.166666666666667E-2</v>
      </c>
      <c r="B526" s="25">
        <f t="shared" si="8"/>
        <v>0.05</v>
      </c>
      <c r="C526" s="25" t="s">
        <v>1864</v>
      </c>
      <c r="D526" s="25" t="s">
        <v>1663</v>
      </c>
      <c r="E526" s="25" t="s">
        <v>1865</v>
      </c>
      <c r="F526" s="51">
        <v>0</v>
      </c>
      <c r="G526" s="51">
        <v>1</v>
      </c>
      <c r="H526" s="25">
        <f>parameters!$J$10*Table1[[#This Row],[Before Utility]]+parameters!$J$11*Table1[[#This Row],[After Utility]]</f>
        <v>0.05</v>
      </c>
      <c r="I526">
        <f>(Table1[[#This Row],[Num. TID Before]]-parameters!$D$8)/(parameters!$D$9-parameters!$D$8)</f>
        <v>0</v>
      </c>
      <c r="J526">
        <f>IF(Table1[[#This Row],[Before Utility (unclipped)]]&gt;1,1, IF(Table1[[#This Row],[Before Utility (unclipped)]]&lt;0,0, Table1[[#This Row],[Before Utility (unclipped)]]))</f>
        <v>0</v>
      </c>
      <c r="K526">
        <f>(Table1[[#This Row],[Num. TID After]]-parameters!$D$10)/(parameters!$D$11-parameters!$D$10)</f>
        <v>0.1</v>
      </c>
      <c r="L526">
        <f>IF(Table1[[#This Row],[After Utility (unclipped)]]&gt;1,1, IF(Table1[[#This Row],[After Utility (unclipped)]]&lt;0,0, Table1[[#This Row],[After Utility (unclipped)]]))</f>
        <v>0.1</v>
      </c>
      <c r="M526" s="25">
        <v>0</v>
      </c>
      <c r="N526" s="51">
        <v>0</v>
      </c>
      <c r="O526" s="51">
        <v>0</v>
      </c>
      <c r="P526" s="51">
        <v>0</v>
      </c>
      <c r="Q526" s="51">
        <v>0</v>
      </c>
      <c r="R526" s="51"/>
      <c r="S526" s="51">
        <v>0</v>
      </c>
      <c r="T526" s="51"/>
      <c r="U526" s="51">
        <v>0</v>
      </c>
      <c r="V526" s="25">
        <f>parameters!$J$4*Table1[[#This Row],[Mitigations Utility]] + parameters!$J$5*Table1[[#This Row],[Detections Utility]]</f>
        <v>0</v>
      </c>
      <c r="W526">
        <f>SUM(Table1[[#This Row],[Num. 800-53 (r5)]],Table1[[#This Row],[Num. CIS Controls]])</f>
        <v>0</v>
      </c>
      <c r="X526">
        <f>(Table1[[#This Row],[Total Mitigations]]-parameters!$D$2)/(parameters!$D$3-parameters!$D$2)</f>
        <v>0</v>
      </c>
      <c r="Y526">
        <f>IF(Table1[[#This Row],[Mitigations Utility (unclipped)]]&gt;1,1, IF(Table1[[#This Row],[Mitigations Utility (unclipped)]]&lt;0,0, Table1[[#This Row],[Mitigations Utility (unclipped)]]) )</f>
        <v>0</v>
      </c>
      <c r="Z526">
        <f>SUM(Table1[[#This Row],[Num. CAR]:[Num. Splunk]])</f>
        <v>0</v>
      </c>
      <c r="AA526">
        <f>(Table1[[#This Row],[Total Detections]]-parameters!$D$4)/(parameters!$D$5-parameters!$D$4)</f>
        <v>0</v>
      </c>
      <c r="AB526">
        <f>IF(Table1[[#This Row],[Detections Utility (unclipped)]]&gt;1,1, IF(Table1[[#This Row],[Detections Utility (unclipped)]]&lt;0,0, Table1[[#This Row],[Detections Utility (unclipped)]]) )</f>
        <v>0</v>
      </c>
      <c r="AC526" s="29"/>
      <c r="AD526" s="25" t="str" cm="1">
        <f t="array" ref="AD526">IF(SUMPRODUCT(--(NOT(ISERR(SEARCH({"Process","Command","Script","WMI","Module","Pipe","Service"},AC526)))))&gt;0,"1","0")</f>
        <v>0</v>
      </c>
      <c r="AE526" s="25">
        <f>IF(AD526="1",'TOP 10 TECHNIQUES'!C$15,0)</f>
        <v>0</v>
      </c>
      <c r="AF526" s="25" t="str" cm="1">
        <f t="array" ref="AF526">IF(SUMPRODUCT(--(NOT(ISERR(SEARCH({"Network","Firewall"},AC526)))))&gt;0,"1","0")</f>
        <v>0</v>
      </c>
      <c r="AG526" s="25">
        <f>IF(AF526="1",'TOP 10 TECHNIQUES'!C$16,0)</f>
        <v>0</v>
      </c>
      <c r="AH526" s="25" t="str" cm="1">
        <f t="array" ref="AH526">IF(SUMPRODUCT(--(NOT(ISERR(SEARCH({"File","Group","Logon","Schedule","User","Registry","Active","Application"},AC526)))))&gt;0,"1","0")</f>
        <v>0</v>
      </c>
      <c r="AI526" s="25">
        <f>IF(AH526="1",'TOP 10 TECHNIQUES'!C$17,0)</f>
        <v>0</v>
      </c>
      <c r="AJ526" s="25" t="str" cm="1">
        <f t="array" ref="AJ526">IF(SUMPRODUCT(--(NOT(ISERR(SEARCH({"Cloud","Cluster","Container","Image","Instance","Pod","Snapshot","Volume"},AC526)))))&gt;0,"1","0")</f>
        <v>0</v>
      </c>
      <c r="AK526" s="25">
        <f>IF(AJ526="1",'TOP 10 TECHNIQUES'!C$18,0)</f>
        <v>0</v>
      </c>
      <c r="AL526" s="25" t="str" cm="1">
        <f t="array" ref="AL526">IF(SUMPRODUCT(--(NOT(ISERR(SEARCH({"Drive","Firmware","Host","Kernel"},AC526)))))&gt;0,"1","0")</f>
        <v>0</v>
      </c>
      <c r="AM526" s="25">
        <f>IF(AL526="1",'TOP 10 TECHNIQUES'!C$19,0)</f>
        <v>0</v>
      </c>
      <c r="AN526" s="52">
        <v>2</v>
      </c>
      <c r="AO526" s="51">
        <v>1</v>
      </c>
      <c r="AP526" s="25">
        <f>parameters!$J$21*Table1[[#This Row],[TAT Utility]]+parameters!$J$22*Table1[[#This Row],[Count Utility]]</f>
        <v>7.166666666666667E-2</v>
      </c>
      <c r="AQ526" s="25">
        <f>(Table1[[#This Row],[Total Top Att&amp;ck Score ]]-parameters!$D$19)/(parameters!$D$20-parameters!$D$19)</f>
        <v>1.6666666666666666E-2</v>
      </c>
      <c r="AR526" s="25">
        <f>IF(Table1[[#This Row],[TAT Utility (unclipped)]]&gt;1,1, IF(Table1[[#This Row],[TAT Utility (unclipped)]]&lt;0,0, Table1[[#This Row],[TAT Utility (unclipped)]]) )</f>
        <v>1.6666666666666666E-2</v>
      </c>
      <c r="AS526" s="25">
        <f>(Table1[[#This Row],[Ransomware (Total '# of ATT&amp;CK Observations)]]-parameters!$D$21)/(parameters!$D$22-parameters!$D$21)</f>
        <v>9.5238095238095233E-2</v>
      </c>
      <c r="AT526" s="25">
        <f>IF(Table1[[#This Row],[Count Utility (unclipped)]]&gt;1,1, IF(Table1[[#This Row],[Count Utility (unclipped)]]&lt;0,0, Table1[[#This Row],[Count Utility (unclipped)]]) )</f>
        <v>9.5238095238095233E-2</v>
      </c>
      <c r="AU5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7" spans="1:47" x14ac:dyDescent="0.2">
      <c r="A527" s="25">
        <f>parameters!$J$21*Table1[[#This Row],[TAT Utility]]+parameters!$J$22*Table1[[#This Row],[Count Utility]]</f>
        <v>3.8993333333333331E-2</v>
      </c>
      <c r="B527" s="25">
        <f t="shared" si="8"/>
        <v>5.6600000000000011E-2</v>
      </c>
      <c r="C527" s="25" t="s">
        <v>1866</v>
      </c>
      <c r="D527" s="25" t="s">
        <v>1867</v>
      </c>
      <c r="E527" s="25" t="s">
        <v>1868</v>
      </c>
      <c r="F527" s="51">
        <v>0</v>
      </c>
      <c r="G527" s="51">
        <v>1</v>
      </c>
      <c r="H527" s="25">
        <f>parameters!$J$10*Table1[[#This Row],[Before Utility]]+parameters!$J$11*Table1[[#This Row],[After Utility]]</f>
        <v>0.05</v>
      </c>
      <c r="I527">
        <f>(Table1[[#This Row],[Num. TID Before]]-parameters!$D$8)/(parameters!$D$9-parameters!$D$8)</f>
        <v>0</v>
      </c>
      <c r="J527">
        <f>IF(Table1[[#This Row],[Before Utility (unclipped)]]&gt;1,1, IF(Table1[[#This Row],[Before Utility (unclipped)]]&lt;0,0, Table1[[#This Row],[Before Utility (unclipped)]]))</f>
        <v>0</v>
      </c>
      <c r="K527">
        <f>(Table1[[#This Row],[Num. TID After]]-parameters!$D$10)/(parameters!$D$11-parameters!$D$10)</f>
        <v>0.1</v>
      </c>
      <c r="L527">
        <f>IF(Table1[[#This Row],[After Utility (unclipped)]]&gt;1,1, IF(Table1[[#This Row],[After Utility (unclipped)]]&lt;0,0, Table1[[#This Row],[After Utility (unclipped)]]))</f>
        <v>0.1</v>
      </c>
      <c r="M527" s="25">
        <v>0</v>
      </c>
      <c r="N527" s="51">
        <v>0</v>
      </c>
      <c r="O527" s="51">
        <v>0</v>
      </c>
      <c r="P527" s="51">
        <v>0</v>
      </c>
      <c r="Q527" s="51">
        <v>0</v>
      </c>
      <c r="R527" s="51"/>
      <c r="S527" s="51">
        <v>0</v>
      </c>
      <c r="T527" s="51"/>
      <c r="U527" s="51">
        <v>0</v>
      </c>
      <c r="V527" s="25">
        <f>parameters!$J$4*Table1[[#This Row],[Mitigations Utility]] + parameters!$J$5*Table1[[#This Row],[Detections Utility]]</f>
        <v>0</v>
      </c>
      <c r="W527">
        <f>SUM(Table1[[#This Row],[Num. 800-53 (r5)]],Table1[[#This Row],[Num. CIS Controls]])</f>
        <v>0</v>
      </c>
      <c r="X527">
        <f>(Table1[[#This Row],[Total Mitigations]]-parameters!$D$2)/(parameters!$D$3-parameters!$D$2)</f>
        <v>0</v>
      </c>
      <c r="Y527">
        <f>IF(Table1[[#This Row],[Mitigations Utility (unclipped)]]&gt;1,1, IF(Table1[[#This Row],[Mitigations Utility (unclipped)]]&lt;0,0, Table1[[#This Row],[Mitigations Utility (unclipped)]]) )</f>
        <v>0</v>
      </c>
      <c r="Z527">
        <f>SUM(Table1[[#This Row],[Num. CAR]:[Num. Splunk]])</f>
        <v>0</v>
      </c>
      <c r="AA527">
        <f>(Table1[[#This Row],[Total Detections]]-parameters!$D$4)/(parameters!$D$5-parameters!$D$4)</f>
        <v>0</v>
      </c>
      <c r="AB527">
        <f>IF(Table1[[#This Row],[Detections Utility (unclipped)]]&gt;1,1, IF(Table1[[#This Row],[Detections Utility (unclipped)]]&lt;0,0, Table1[[#This Row],[Detections Utility (unclipped)]]) )</f>
        <v>0</v>
      </c>
      <c r="AC527" s="29" t="s">
        <v>1469</v>
      </c>
      <c r="AD527" s="25" t="str" cm="1">
        <f t="array" ref="AD527">IF(SUMPRODUCT(--(NOT(ISERR(SEARCH({"Process","Command","Script","WMI","Module","Pipe","Service"},AC527)))))&gt;0,"1","0")</f>
        <v>0</v>
      </c>
      <c r="AE527" s="25">
        <f>IF(AD527="1",'TOP 10 TECHNIQUES'!C$15,0)</f>
        <v>0</v>
      </c>
      <c r="AF527" s="25" t="str" cm="1">
        <f t="array" ref="AF527">IF(SUMPRODUCT(--(NOT(ISERR(SEARCH({"Network","Firewall"},AC527)))))&gt;0,"1","0")</f>
        <v>0</v>
      </c>
      <c r="AG527" s="25">
        <f>IF(AF527="1",'TOP 10 TECHNIQUES'!C$16,0)</f>
        <v>0</v>
      </c>
      <c r="AH527" s="25" t="str" cm="1">
        <f t="array" ref="AH527">IF(SUMPRODUCT(--(NOT(ISERR(SEARCH({"File","Group","Logon","Schedule","User","Registry","Active","Application"},AC527)))))&gt;0,"1","0")</f>
        <v>1</v>
      </c>
      <c r="AI527" s="25">
        <f>IF(AH527="1",'TOP 10 TECHNIQUES'!C$17,0)</f>
        <v>0.13200000000000001</v>
      </c>
      <c r="AJ527" s="25" t="str" cm="1">
        <f t="array" ref="AJ527">IF(SUMPRODUCT(--(NOT(ISERR(SEARCH({"Cloud","Cluster","Container","Image","Instance","Pod","Snapshot","Volume"},AC527)))))&gt;0,"1","0")</f>
        <v>0</v>
      </c>
      <c r="AK527" s="25">
        <f>IF(AJ527="1",'TOP 10 TECHNIQUES'!C$18,0)</f>
        <v>0</v>
      </c>
      <c r="AL527" s="25" t="str" cm="1">
        <f t="array" ref="AL527">IF(SUMPRODUCT(--(NOT(ISERR(SEARCH({"Drive","Firmware","Host","Kernel"},AC527)))))&gt;0,"1","0")</f>
        <v>0</v>
      </c>
      <c r="AM527" s="25">
        <f>IF(AL527="1",'TOP 10 TECHNIQUES'!C$19,0)</f>
        <v>0</v>
      </c>
      <c r="AN527" s="60">
        <v>1</v>
      </c>
      <c r="AO527" s="51">
        <v>1</v>
      </c>
      <c r="AP527" s="25">
        <f>parameters!$J$21*Table1[[#This Row],[TAT Utility]]+parameters!$J$22*Table1[[#This Row],[Count Utility]]</f>
        <v>3.8993333333333331E-2</v>
      </c>
      <c r="AQ527" s="25">
        <f>(Table1[[#This Row],[Total Top Att&amp;ck Score ]]-parameters!$D$19)/(parameters!$D$20-parameters!$D$19)</f>
        <v>1.886666666666667E-2</v>
      </c>
      <c r="AR527" s="25">
        <f>IF(Table1[[#This Row],[TAT Utility (unclipped)]]&gt;1,1, IF(Table1[[#This Row],[TAT Utility (unclipped)]]&lt;0,0, Table1[[#This Row],[TAT Utility (unclipped)]]) )</f>
        <v>1.886666666666667E-2</v>
      </c>
      <c r="AS527" s="25">
        <f>(Table1[[#This Row],[Ransomware (Total '# of ATT&amp;CK Observations)]]-parameters!$D$21)/(parameters!$D$22-parameters!$D$21)</f>
        <v>4.7619047619047616E-2</v>
      </c>
      <c r="AT527" s="25">
        <f>IF(Table1[[#This Row],[Count Utility (unclipped)]]&gt;1,1, IF(Table1[[#This Row],[Count Utility (unclipped)]]&lt;0,0, Table1[[#This Row],[Count Utility (unclipped)]]) )</f>
        <v>4.7619047619047616E-2</v>
      </c>
      <c r="AU5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8" spans="1:47" x14ac:dyDescent="0.2">
      <c r="A528" s="25">
        <f>parameters!$J$21*Table1[[#This Row],[TAT Utility]]+parameters!$J$22*Table1[[#This Row],[Count Utility]]</f>
        <v>3.833333333333333E-2</v>
      </c>
      <c r="B528" s="25">
        <f t="shared" si="8"/>
        <v>0.05</v>
      </c>
      <c r="C528" s="25" t="s">
        <v>1869</v>
      </c>
      <c r="D528" s="25" t="s">
        <v>1870</v>
      </c>
      <c r="E528" s="25" t="s">
        <v>89</v>
      </c>
      <c r="F528" s="51">
        <v>0</v>
      </c>
      <c r="G528" s="51">
        <v>1</v>
      </c>
      <c r="H528" s="25">
        <f>parameters!$J$10*Table1[[#This Row],[Before Utility]]+parameters!$J$11*Table1[[#This Row],[After Utility]]</f>
        <v>0.05</v>
      </c>
      <c r="I528">
        <f>(Table1[[#This Row],[Num. TID Before]]-parameters!$D$8)/(parameters!$D$9-parameters!$D$8)</f>
        <v>0</v>
      </c>
      <c r="J528">
        <f>IF(Table1[[#This Row],[Before Utility (unclipped)]]&gt;1,1, IF(Table1[[#This Row],[Before Utility (unclipped)]]&lt;0,0, Table1[[#This Row],[Before Utility (unclipped)]]))</f>
        <v>0</v>
      </c>
      <c r="K528">
        <f>(Table1[[#This Row],[Num. TID After]]-parameters!$D$10)/(parameters!$D$11-parameters!$D$10)</f>
        <v>0.1</v>
      </c>
      <c r="L528">
        <f>IF(Table1[[#This Row],[After Utility (unclipped)]]&gt;1,1, IF(Table1[[#This Row],[After Utility (unclipped)]]&lt;0,0, Table1[[#This Row],[After Utility (unclipped)]]))</f>
        <v>0.1</v>
      </c>
      <c r="M528" s="25">
        <v>0</v>
      </c>
      <c r="N528" s="51">
        <v>0</v>
      </c>
      <c r="O528" s="51">
        <v>0</v>
      </c>
      <c r="P528" s="51">
        <v>0</v>
      </c>
      <c r="Q528" s="51">
        <v>0</v>
      </c>
      <c r="R528" s="51"/>
      <c r="S528" s="51">
        <v>0</v>
      </c>
      <c r="T528" s="51"/>
      <c r="U528" s="51">
        <v>0</v>
      </c>
      <c r="V528" s="25">
        <f>parameters!$J$4*Table1[[#This Row],[Mitigations Utility]] + parameters!$J$5*Table1[[#This Row],[Detections Utility]]</f>
        <v>0</v>
      </c>
      <c r="W528">
        <f>SUM(Table1[[#This Row],[Num. 800-53 (r5)]],Table1[[#This Row],[Num. CIS Controls]])</f>
        <v>0</v>
      </c>
      <c r="X528">
        <f>(Table1[[#This Row],[Total Mitigations]]-parameters!$D$2)/(parameters!$D$3-parameters!$D$2)</f>
        <v>0</v>
      </c>
      <c r="Y528">
        <f>IF(Table1[[#This Row],[Mitigations Utility (unclipped)]]&gt;1,1, IF(Table1[[#This Row],[Mitigations Utility (unclipped)]]&lt;0,0, Table1[[#This Row],[Mitigations Utility (unclipped)]]) )</f>
        <v>0</v>
      </c>
      <c r="Z528">
        <f>SUM(Table1[[#This Row],[Num. CAR]:[Num. Splunk]])</f>
        <v>0</v>
      </c>
      <c r="AA528">
        <f>(Table1[[#This Row],[Total Detections]]-parameters!$D$4)/(parameters!$D$5-parameters!$D$4)</f>
        <v>0</v>
      </c>
      <c r="AB528">
        <f>IF(Table1[[#This Row],[Detections Utility (unclipped)]]&gt;1,1, IF(Table1[[#This Row],[Detections Utility (unclipped)]]&lt;0,0, Table1[[#This Row],[Detections Utility (unclipped)]]) )</f>
        <v>0</v>
      </c>
      <c r="AC528" s="29"/>
      <c r="AD528" s="25" t="str" cm="1">
        <f t="array" ref="AD528">IF(SUMPRODUCT(--(NOT(ISERR(SEARCH({"Process","Command","Script","WMI","Module","Pipe","Service"},AC528)))))&gt;0,"1","0")</f>
        <v>0</v>
      </c>
      <c r="AE528" s="25">
        <f>IF(AD528="1",'TOP 10 TECHNIQUES'!C$15,0)</f>
        <v>0</v>
      </c>
      <c r="AF528" s="25" t="str" cm="1">
        <f t="array" ref="AF528">IF(SUMPRODUCT(--(NOT(ISERR(SEARCH({"Network","Firewall"},AC528)))))&gt;0,"1","0")</f>
        <v>0</v>
      </c>
      <c r="AG528" s="25">
        <f>IF(AF528="1",'TOP 10 TECHNIQUES'!C$16,0)</f>
        <v>0</v>
      </c>
      <c r="AH528" s="25" t="str" cm="1">
        <f t="array" ref="AH528">IF(SUMPRODUCT(--(NOT(ISERR(SEARCH({"File","Group","Logon","Schedule","User","Registry","Active","Application"},AC528)))))&gt;0,"1","0")</f>
        <v>0</v>
      </c>
      <c r="AI528" s="25">
        <f>IF(AH528="1",'TOP 10 TECHNIQUES'!C$17,0)</f>
        <v>0</v>
      </c>
      <c r="AJ528" s="25" t="str" cm="1">
        <f t="array" ref="AJ528">IF(SUMPRODUCT(--(NOT(ISERR(SEARCH({"Cloud","Cluster","Container","Image","Instance","Pod","Snapshot","Volume"},AC528)))))&gt;0,"1","0")</f>
        <v>0</v>
      </c>
      <c r="AK528" s="25">
        <f>IF(AJ528="1",'TOP 10 TECHNIQUES'!C$18,0)</f>
        <v>0</v>
      </c>
      <c r="AL528" s="25" t="str" cm="1">
        <f t="array" ref="AL528">IF(SUMPRODUCT(--(NOT(ISERR(SEARCH({"Drive","Firmware","Host","Kernel"},AC528)))))&gt;0,"1","0")</f>
        <v>0</v>
      </c>
      <c r="AM528" s="25">
        <f>IF(AL528="1",'TOP 10 TECHNIQUES'!C$19,0)</f>
        <v>0</v>
      </c>
      <c r="AN528" s="52">
        <v>1</v>
      </c>
      <c r="AO528" s="51">
        <v>1</v>
      </c>
      <c r="AP528" s="25">
        <f>parameters!$J$21*Table1[[#This Row],[TAT Utility]]+parameters!$J$22*Table1[[#This Row],[Count Utility]]</f>
        <v>3.833333333333333E-2</v>
      </c>
      <c r="AQ528" s="25">
        <f>(Table1[[#This Row],[Total Top Att&amp;ck Score ]]-parameters!$D$19)/(parameters!$D$20-parameters!$D$19)</f>
        <v>1.6666666666666666E-2</v>
      </c>
      <c r="AR528" s="25">
        <f>IF(Table1[[#This Row],[TAT Utility (unclipped)]]&gt;1,1, IF(Table1[[#This Row],[TAT Utility (unclipped)]]&lt;0,0, Table1[[#This Row],[TAT Utility (unclipped)]]) )</f>
        <v>1.6666666666666666E-2</v>
      </c>
      <c r="AS528" s="25">
        <f>(Table1[[#This Row],[Ransomware (Total '# of ATT&amp;CK Observations)]]-parameters!$D$21)/(parameters!$D$22-parameters!$D$21)</f>
        <v>4.7619047619047616E-2</v>
      </c>
      <c r="AT528" s="25">
        <f>IF(Table1[[#This Row],[Count Utility (unclipped)]]&gt;1,1, IF(Table1[[#This Row],[Count Utility (unclipped)]]&lt;0,0, Table1[[#This Row],[Count Utility (unclipped)]]) )</f>
        <v>4.7619047619047616E-2</v>
      </c>
      <c r="AU5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9" spans="1:47" x14ac:dyDescent="0.2">
      <c r="A529" s="25">
        <f>parameters!$J$21*Table1[[#This Row],[TAT Utility]]+parameters!$J$22*Table1[[#This Row],[Count Utility]]</f>
        <v>3.833333333333333E-2</v>
      </c>
      <c r="B529" s="25">
        <f t="shared" si="8"/>
        <v>0.05</v>
      </c>
      <c r="C529" s="25" t="s">
        <v>1871</v>
      </c>
      <c r="D529" s="25" t="s">
        <v>1626</v>
      </c>
      <c r="E529" s="25" t="s">
        <v>1865</v>
      </c>
      <c r="F529" s="51">
        <v>0</v>
      </c>
      <c r="G529" s="51">
        <v>1</v>
      </c>
      <c r="H529" s="25">
        <f>parameters!$J$10*Table1[[#This Row],[Before Utility]]+parameters!$J$11*Table1[[#This Row],[After Utility]]</f>
        <v>0.05</v>
      </c>
      <c r="I529">
        <f>(Table1[[#This Row],[Num. TID Before]]-parameters!$D$8)/(parameters!$D$9-parameters!$D$8)</f>
        <v>0</v>
      </c>
      <c r="J529">
        <f>IF(Table1[[#This Row],[Before Utility (unclipped)]]&gt;1,1, IF(Table1[[#This Row],[Before Utility (unclipped)]]&lt;0,0, Table1[[#This Row],[Before Utility (unclipped)]]))</f>
        <v>0</v>
      </c>
      <c r="K529">
        <f>(Table1[[#This Row],[Num. TID After]]-parameters!$D$10)/(parameters!$D$11-parameters!$D$10)</f>
        <v>0.1</v>
      </c>
      <c r="L529">
        <f>IF(Table1[[#This Row],[After Utility (unclipped)]]&gt;1,1, IF(Table1[[#This Row],[After Utility (unclipped)]]&lt;0,0, Table1[[#This Row],[After Utility (unclipped)]]))</f>
        <v>0.1</v>
      </c>
      <c r="M529" s="25">
        <v>0</v>
      </c>
      <c r="N529" s="51">
        <v>0</v>
      </c>
      <c r="O529" s="51">
        <v>0</v>
      </c>
      <c r="P529" s="51">
        <v>0</v>
      </c>
      <c r="Q529" s="51">
        <v>0</v>
      </c>
      <c r="R529" s="51"/>
      <c r="S529" s="51">
        <v>0</v>
      </c>
      <c r="T529" s="51"/>
      <c r="U529" s="51">
        <v>0</v>
      </c>
      <c r="V529" s="25">
        <f>parameters!$J$4*Table1[[#This Row],[Mitigations Utility]] + parameters!$J$5*Table1[[#This Row],[Detections Utility]]</f>
        <v>0</v>
      </c>
      <c r="W529">
        <f>SUM(Table1[[#This Row],[Num. 800-53 (r5)]],Table1[[#This Row],[Num. CIS Controls]])</f>
        <v>0</v>
      </c>
      <c r="X529">
        <f>(Table1[[#This Row],[Total Mitigations]]-parameters!$D$2)/(parameters!$D$3-parameters!$D$2)</f>
        <v>0</v>
      </c>
      <c r="Y529">
        <f>IF(Table1[[#This Row],[Mitigations Utility (unclipped)]]&gt;1,1, IF(Table1[[#This Row],[Mitigations Utility (unclipped)]]&lt;0,0, Table1[[#This Row],[Mitigations Utility (unclipped)]]) )</f>
        <v>0</v>
      </c>
      <c r="Z529">
        <f>SUM(Table1[[#This Row],[Num. CAR]:[Num. Splunk]])</f>
        <v>0</v>
      </c>
      <c r="AA529">
        <f>(Table1[[#This Row],[Total Detections]]-parameters!$D$4)/(parameters!$D$5-parameters!$D$4)</f>
        <v>0</v>
      </c>
      <c r="AB529">
        <f>IF(Table1[[#This Row],[Detections Utility (unclipped)]]&gt;1,1, IF(Table1[[#This Row],[Detections Utility (unclipped)]]&lt;0,0, Table1[[#This Row],[Detections Utility (unclipped)]]) )</f>
        <v>0</v>
      </c>
      <c r="AC529" s="29"/>
      <c r="AD529" s="25" t="str" cm="1">
        <f t="array" ref="AD529">IF(SUMPRODUCT(--(NOT(ISERR(SEARCH({"Process","Command","Script","WMI","Module","Pipe","Service"},AC529)))))&gt;0,"1","0")</f>
        <v>0</v>
      </c>
      <c r="AE529" s="25">
        <f>IF(AD529="1",'TOP 10 TECHNIQUES'!C$15,0)</f>
        <v>0</v>
      </c>
      <c r="AF529" s="25" t="str" cm="1">
        <f t="array" ref="AF529">IF(SUMPRODUCT(--(NOT(ISERR(SEARCH({"Network","Firewall"},AC529)))))&gt;0,"1","0")</f>
        <v>0</v>
      </c>
      <c r="AG529" s="25">
        <f>IF(AF529="1",'TOP 10 TECHNIQUES'!C$16,0)</f>
        <v>0</v>
      </c>
      <c r="AH529" s="25" t="str" cm="1">
        <f t="array" ref="AH529">IF(SUMPRODUCT(--(NOT(ISERR(SEARCH({"File","Group","Logon","Schedule","User","Registry","Active","Application"},AC529)))))&gt;0,"1","0")</f>
        <v>0</v>
      </c>
      <c r="AI529" s="25">
        <f>IF(AH529="1",'TOP 10 TECHNIQUES'!C$17,0)</f>
        <v>0</v>
      </c>
      <c r="AJ529" s="25" t="str" cm="1">
        <f t="array" ref="AJ529">IF(SUMPRODUCT(--(NOT(ISERR(SEARCH({"Cloud","Cluster","Container","Image","Instance","Pod","Snapshot","Volume"},AC529)))))&gt;0,"1","0")</f>
        <v>0</v>
      </c>
      <c r="AK529" s="25">
        <f>IF(AJ529="1",'TOP 10 TECHNIQUES'!C$18,0)</f>
        <v>0</v>
      </c>
      <c r="AL529" s="25" t="str" cm="1">
        <f t="array" ref="AL529">IF(SUMPRODUCT(--(NOT(ISERR(SEARCH({"Drive","Firmware","Host","Kernel"},AC529)))))&gt;0,"1","0")</f>
        <v>0</v>
      </c>
      <c r="AM529" s="25">
        <f>IF(AL529="1",'TOP 10 TECHNIQUES'!C$19,0)</f>
        <v>0</v>
      </c>
      <c r="AN529" s="52">
        <v>1</v>
      </c>
      <c r="AO529" s="51">
        <v>1</v>
      </c>
      <c r="AP529" s="25">
        <f>parameters!$J$21*Table1[[#This Row],[TAT Utility]]+parameters!$J$22*Table1[[#This Row],[Count Utility]]</f>
        <v>3.833333333333333E-2</v>
      </c>
      <c r="AQ529" s="25">
        <f>(Table1[[#This Row],[Total Top Att&amp;ck Score ]]-parameters!$D$19)/(parameters!$D$20-parameters!$D$19)</f>
        <v>1.6666666666666666E-2</v>
      </c>
      <c r="AR529" s="25">
        <f>IF(Table1[[#This Row],[TAT Utility (unclipped)]]&gt;1,1, IF(Table1[[#This Row],[TAT Utility (unclipped)]]&lt;0,0, Table1[[#This Row],[TAT Utility (unclipped)]]) )</f>
        <v>1.6666666666666666E-2</v>
      </c>
      <c r="AS529" s="25">
        <f>(Table1[[#This Row],[Ransomware (Total '# of ATT&amp;CK Observations)]]-parameters!$D$21)/(parameters!$D$22-parameters!$D$21)</f>
        <v>4.7619047619047616E-2</v>
      </c>
      <c r="AT529" s="25">
        <f>IF(Table1[[#This Row],[Count Utility (unclipped)]]&gt;1,1, IF(Table1[[#This Row],[Count Utility (unclipped)]]&lt;0,0, Table1[[#This Row],[Count Utility (unclipped)]]) )</f>
        <v>4.7619047619047616E-2</v>
      </c>
      <c r="AU5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0" spans="1:47" x14ac:dyDescent="0.2">
      <c r="A530" s="25">
        <f>parameters!$J$21*Table1[[#This Row],[TAT Utility]]+parameters!$J$22*Table1[[#This Row],[Count Utility]]</f>
        <v>3.833333333333333E-2</v>
      </c>
      <c r="B530" s="25">
        <f t="shared" si="8"/>
        <v>0.05</v>
      </c>
      <c r="C530" s="25" t="s">
        <v>1872</v>
      </c>
      <c r="D530" s="25" t="s">
        <v>1663</v>
      </c>
      <c r="E530" s="25" t="s">
        <v>1873</v>
      </c>
      <c r="F530" s="51">
        <v>0</v>
      </c>
      <c r="G530" s="51">
        <v>1</v>
      </c>
      <c r="H530" s="25">
        <f>parameters!$J$10*Table1[[#This Row],[Before Utility]]+parameters!$J$11*Table1[[#This Row],[After Utility]]</f>
        <v>0.05</v>
      </c>
      <c r="I530">
        <f>(Table1[[#This Row],[Num. TID Before]]-parameters!$D$8)/(parameters!$D$9-parameters!$D$8)</f>
        <v>0</v>
      </c>
      <c r="J530">
        <f>IF(Table1[[#This Row],[Before Utility (unclipped)]]&gt;1,1, IF(Table1[[#This Row],[Before Utility (unclipped)]]&lt;0,0, Table1[[#This Row],[Before Utility (unclipped)]]))</f>
        <v>0</v>
      </c>
      <c r="K530">
        <f>(Table1[[#This Row],[Num. TID After]]-parameters!$D$10)/(parameters!$D$11-parameters!$D$10)</f>
        <v>0.1</v>
      </c>
      <c r="L530">
        <f>IF(Table1[[#This Row],[After Utility (unclipped)]]&gt;1,1, IF(Table1[[#This Row],[After Utility (unclipped)]]&lt;0,0, Table1[[#This Row],[After Utility (unclipped)]]))</f>
        <v>0.1</v>
      </c>
      <c r="M530" s="25">
        <v>0</v>
      </c>
      <c r="N530" s="51">
        <v>0</v>
      </c>
      <c r="O530" s="51">
        <v>0</v>
      </c>
      <c r="P530" s="51">
        <v>0</v>
      </c>
      <c r="Q530" s="51">
        <v>0</v>
      </c>
      <c r="R530" s="51"/>
      <c r="S530" s="51">
        <v>0</v>
      </c>
      <c r="T530" s="51"/>
      <c r="U530" s="51">
        <v>0</v>
      </c>
      <c r="V530" s="25">
        <f>parameters!$J$4*Table1[[#This Row],[Mitigations Utility]] + parameters!$J$5*Table1[[#This Row],[Detections Utility]]</f>
        <v>0</v>
      </c>
      <c r="W530">
        <f>SUM(Table1[[#This Row],[Num. 800-53 (r5)]],Table1[[#This Row],[Num. CIS Controls]])</f>
        <v>0</v>
      </c>
      <c r="X530">
        <f>(Table1[[#This Row],[Total Mitigations]]-parameters!$D$2)/(parameters!$D$3-parameters!$D$2)</f>
        <v>0</v>
      </c>
      <c r="Y530">
        <f>IF(Table1[[#This Row],[Mitigations Utility (unclipped)]]&gt;1,1, IF(Table1[[#This Row],[Mitigations Utility (unclipped)]]&lt;0,0, Table1[[#This Row],[Mitigations Utility (unclipped)]]) )</f>
        <v>0</v>
      </c>
      <c r="Z530">
        <f>SUM(Table1[[#This Row],[Num. CAR]:[Num. Splunk]])</f>
        <v>0</v>
      </c>
      <c r="AA530">
        <f>(Table1[[#This Row],[Total Detections]]-parameters!$D$4)/(parameters!$D$5-parameters!$D$4)</f>
        <v>0</v>
      </c>
      <c r="AB530">
        <f>IF(Table1[[#This Row],[Detections Utility (unclipped)]]&gt;1,1, IF(Table1[[#This Row],[Detections Utility (unclipped)]]&lt;0,0, Table1[[#This Row],[Detections Utility (unclipped)]]) )</f>
        <v>0</v>
      </c>
      <c r="AC530" s="29"/>
      <c r="AD530" s="25" t="str" cm="1">
        <f t="array" ref="AD530">IF(SUMPRODUCT(--(NOT(ISERR(SEARCH({"Process","Command","Script","WMI","Module","Pipe","Service"},AC530)))))&gt;0,"1","0")</f>
        <v>0</v>
      </c>
      <c r="AE530" s="25">
        <f>IF(AD530="1",'TOP 10 TECHNIQUES'!C$15,0)</f>
        <v>0</v>
      </c>
      <c r="AF530" s="25" t="str" cm="1">
        <f t="array" ref="AF530">IF(SUMPRODUCT(--(NOT(ISERR(SEARCH({"Network","Firewall"},AC530)))))&gt;0,"1","0")</f>
        <v>0</v>
      </c>
      <c r="AG530" s="25">
        <f>IF(AF530="1",'TOP 10 TECHNIQUES'!C$16,0)</f>
        <v>0</v>
      </c>
      <c r="AH530" s="25" t="str" cm="1">
        <f t="array" ref="AH530">IF(SUMPRODUCT(--(NOT(ISERR(SEARCH({"File","Group","Logon","Schedule","User","Registry","Active","Application"},AC530)))))&gt;0,"1","0")</f>
        <v>0</v>
      </c>
      <c r="AI530" s="25">
        <f>IF(AH530="1",'TOP 10 TECHNIQUES'!C$17,0)</f>
        <v>0</v>
      </c>
      <c r="AJ530" s="25" t="str" cm="1">
        <f t="array" ref="AJ530">IF(SUMPRODUCT(--(NOT(ISERR(SEARCH({"Cloud","Cluster","Container","Image","Instance","Pod","Snapshot","Volume"},AC530)))))&gt;0,"1","0")</f>
        <v>0</v>
      </c>
      <c r="AK530" s="25">
        <f>IF(AJ530="1",'TOP 10 TECHNIQUES'!C$18,0)</f>
        <v>0</v>
      </c>
      <c r="AL530" s="25" t="str" cm="1">
        <f t="array" ref="AL530">IF(SUMPRODUCT(--(NOT(ISERR(SEARCH({"Drive","Firmware","Host","Kernel"},AC530)))))&gt;0,"1","0")</f>
        <v>0</v>
      </c>
      <c r="AM530" s="25">
        <f>IF(AL530="1",'TOP 10 TECHNIQUES'!C$19,0)</f>
        <v>0</v>
      </c>
      <c r="AN530" s="60">
        <v>1</v>
      </c>
      <c r="AO530" s="51">
        <v>1</v>
      </c>
      <c r="AP530" s="25">
        <f>parameters!$J$21*Table1[[#This Row],[TAT Utility]]+parameters!$J$22*Table1[[#This Row],[Count Utility]]</f>
        <v>3.833333333333333E-2</v>
      </c>
      <c r="AQ530" s="25">
        <f>(Table1[[#This Row],[Total Top Att&amp;ck Score ]]-parameters!$D$19)/(parameters!$D$20-parameters!$D$19)</f>
        <v>1.6666666666666666E-2</v>
      </c>
      <c r="AR530" s="25">
        <f>IF(Table1[[#This Row],[TAT Utility (unclipped)]]&gt;1,1, IF(Table1[[#This Row],[TAT Utility (unclipped)]]&lt;0,0, Table1[[#This Row],[TAT Utility (unclipped)]]) )</f>
        <v>1.6666666666666666E-2</v>
      </c>
      <c r="AS530" s="25">
        <f>(Table1[[#This Row],[Ransomware (Total '# of ATT&amp;CK Observations)]]-parameters!$D$21)/(parameters!$D$22-parameters!$D$21)</f>
        <v>4.7619047619047616E-2</v>
      </c>
      <c r="AT530" s="25">
        <f>IF(Table1[[#This Row],[Count Utility (unclipped)]]&gt;1,1, IF(Table1[[#This Row],[Count Utility (unclipped)]]&lt;0,0, Table1[[#This Row],[Count Utility (unclipped)]]) )</f>
        <v>4.7619047619047616E-2</v>
      </c>
      <c r="AU5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1" spans="1:47" x14ac:dyDescent="0.2">
      <c r="A531" s="25">
        <f>parameters!$J$21*Table1[[#This Row],[TAT Utility]]+parameters!$J$22*Table1[[#This Row],[Count Utility]]</f>
        <v>3.833333333333333E-2</v>
      </c>
      <c r="B531" s="25">
        <f t="shared" si="8"/>
        <v>0.05</v>
      </c>
      <c r="C531" s="25" t="s">
        <v>1874</v>
      </c>
      <c r="D531" s="25" t="s">
        <v>1663</v>
      </c>
      <c r="E531" s="25" t="s">
        <v>1875</v>
      </c>
      <c r="F531" s="51">
        <v>0</v>
      </c>
      <c r="G531" s="51">
        <v>1</v>
      </c>
      <c r="H531" s="25">
        <f>parameters!$J$10*Table1[[#This Row],[Before Utility]]+parameters!$J$11*Table1[[#This Row],[After Utility]]</f>
        <v>0.05</v>
      </c>
      <c r="I531">
        <f>(Table1[[#This Row],[Num. TID Before]]-parameters!$D$8)/(parameters!$D$9-parameters!$D$8)</f>
        <v>0</v>
      </c>
      <c r="J531">
        <f>IF(Table1[[#This Row],[Before Utility (unclipped)]]&gt;1,1, IF(Table1[[#This Row],[Before Utility (unclipped)]]&lt;0,0, Table1[[#This Row],[Before Utility (unclipped)]]))</f>
        <v>0</v>
      </c>
      <c r="K531">
        <f>(Table1[[#This Row],[Num. TID After]]-parameters!$D$10)/(parameters!$D$11-parameters!$D$10)</f>
        <v>0.1</v>
      </c>
      <c r="L531">
        <f>IF(Table1[[#This Row],[After Utility (unclipped)]]&gt;1,1, IF(Table1[[#This Row],[After Utility (unclipped)]]&lt;0,0, Table1[[#This Row],[After Utility (unclipped)]]))</f>
        <v>0.1</v>
      </c>
      <c r="M531" s="25">
        <v>0</v>
      </c>
      <c r="N531" s="51">
        <v>0</v>
      </c>
      <c r="O531" s="51">
        <v>0</v>
      </c>
      <c r="P531" s="51">
        <v>0</v>
      </c>
      <c r="Q531" s="51">
        <v>0</v>
      </c>
      <c r="R531" s="51"/>
      <c r="S531" s="51">
        <v>0</v>
      </c>
      <c r="T531" s="51"/>
      <c r="U531" s="51">
        <v>0</v>
      </c>
      <c r="V531" s="25">
        <f>parameters!$J$4*Table1[[#This Row],[Mitigations Utility]] + parameters!$J$5*Table1[[#This Row],[Detections Utility]]</f>
        <v>0</v>
      </c>
      <c r="W531">
        <f>SUM(Table1[[#This Row],[Num. 800-53 (r5)]],Table1[[#This Row],[Num. CIS Controls]])</f>
        <v>0</v>
      </c>
      <c r="X531">
        <f>(Table1[[#This Row],[Total Mitigations]]-parameters!$D$2)/(parameters!$D$3-parameters!$D$2)</f>
        <v>0</v>
      </c>
      <c r="Y531">
        <f>IF(Table1[[#This Row],[Mitigations Utility (unclipped)]]&gt;1,1, IF(Table1[[#This Row],[Mitigations Utility (unclipped)]]&lt;0,0, Table1[[#This Row],[Mitigations Utility (unclipped)]]) )</f>
        <v>0</v>
      </c>
      <c r="Z531">
        <f>SUM(Table1[[#This Row],[Num. CAR]:[Num. Splunk]])</f>
        <v>0</v>
      </c>
      <c r="AA531">
        <f>(Table1[[#This Row],[Total Detections]]-parameters!$D$4)/(parameters!$D$5-parameters!$D$4)</f>
        <v>0</v>
      </c>
      <c r="AB531">
        <f>IF(Table1[[#This Row],[Detections Utility (unclipped)]]&gt;1,1, IF(Table1[[#This Row],[Detections Utility (unclipped)]]&lt;0,0, Table1[[#This Row],[Detections Utility (unclipped)]]) )</f>
        <v>0</v>
      </c>
      <c r="AC531" s="29"/>
      <c r="AD531" s="25" t="str" cm="1">
        <f t="array" ref="AD531">IF(SUMPRODUCT(--(NOT(ISERR(SEARCH({"Process","Command","Script","WMI","Module","Pipe","Service"},AC531)))))&gt;0,"1","0")</f>
        <v>0</v>
      </c>
      <c r="AE531" s="25">
        <f>IF(AD531="1",'TOP 10 TECHNIQUES'!C$15,0)</f>
        <v>0</v>
      </c>
      <c r="AF531" s="25" t="str" cm="1">
        <f t="array" ref="AF531">IF(SUMPRODUCT(--(NOT(ISERR(SEARCH({"Network","Firewall"},AC531)))))&gt;0,"1","0")</f>
        <v>0</v>
      </c>
      <c r="AG531" s="25">
        <f>IF(AF531="1",'TOP 10 TECHNIQUES'!C$16,0)</f>
        <v>0</v>
      </c>
      <c r="AH531" s="25" t="str" cm="1">
        <f t="array" ref="AH531">IF(SUMPRODUCT(--(NOT(ISERR(SEARCH({"File","Group","Logon","Schedule","User","Registry","Active","Application"},AC531)))))&gt;0,"1","0")</f>
        <v>0</v>
      </c>
      <c r="AI531" s="25">
        <f>IF(AH531="1",'TOP 10 TECHNIQUES'!C$17,0)</f>
        <v>0</v>
      </c>
      <c r="AJ531" s="25" t="str" cm="1">
        <f t="array" ref="AJ531">IF(SUMPRODUCT(--(NOT(ISERR(SEARCH({"Cloud","Cluster","Container","Image","Instance","Pod","Snapshot","Volume"},AC531)))))&gt;0,"1","0")</f>
        <v>0</v>
      </c>
      <c r="AK531" s="25">
        <f>IF(AJ531="1",'TOP 10 TECHNIQUES'!C$18,0)</f>
        <v>0</v>
      </c>
      <c r="AL531" s="25" t="str" cm="1">
        <f t="array" ref="AL531">IF(SUMPRODUCT(--(NOT(ISERR(SEARCH({"Drive","Firmware","Host","Kernel"},AC531)))))&gt;0,"1","0")</f>
        <v>0</v>
      </c>
      <c r="AM531" s="25">
        <f>IF(AL531="1",'TOP 10 TECHNIQUES'!C$19,0)</f>
        <v>0</v>
      </c>
      <c r="AN531" s="52">
        <v>1</v>
      </c>
      <c r="AO531" s="51">
        <v>1</v>
      </c>
      <c r="AP531" s="25">
        <f>parameters!$J$21*Table1[[#This Row],[TAT Utility]]+parameters!$J$22*Table1[[#This Row],[Count Utility]]</f>
        <v>3.833333333333333E-2</v>
      </c>
      <c r="AQ531" s="25">
        <f>(Table1[[#This Row],[Total Top Att&amp;ck Score ]]-parameters!$D$19)/(parameters!$D$20-parameters!$D$19)</f>
        <v>1.6666666666666666E-2</v>
      </c>
      <c r="AR531" s="25">
        <f>IF(Table1[[#This Row],[TAT Utility (unclipped)]]&gt;1,1, IF(Table1[[#This Row],[TAT Utility (unclipped)]]&lt;0,0, Table1[[#This Row],[TAT Utility (unclipped)]]) )</f>
        <v>1.6666666666666666E-2</v>
      </c>
      <c r="AS531" s="25">
        <f>(Table1[[#This Row],[Ransomware (Total '# of ATT&amp;CK Observations)]]-parameters!$D$21)/(parameters!$D$22-parameters!$D$21)</f>
        <v>4.7619047619047616E-2</v>
      </c>
      <c r="AT531" s="25">
        <f>IF(Table1[[#This Row],[Count Utility (unclipped)]]&gt;1,1, IF(Table1[[#This Row],[Count Utility (unclipped)]]&lt;0,0, Table1[[#This Row],[Count Utility (unclipped)]]) )</f>
        <v>4.7619047619047616E-2</v>
      </c>
      <c r="AU5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2" spans="1:47" x14ac:dyDescent="0.2">
      <c r="A532" s="25">
        <f>parameters!$J$21*Table1[[#This Row],[TAT Utility]]+parameters!$J$22*Table1[[#This Row],[Count Utility]]</f>
        <v>3.833333333333333E-2</v>
      </c>
      <c r="B532" s="25">
        <f t="shared" si="8"/>
        <v>0.05</v>
      </c>
      <c r="C532" s="25" t="s">
        <v>1876</v>
      </c>
      <c r="D532" s="25" t="s">
        <v>1708</v>
      </c>
      <c r="E532" s="25" t="s">
        <v>1877</v>
      </c>
      <c r="F532" s="51">
        <v>0</v>
      </c>
      <c r="G532" s="51">
        <v>1</v>
      </c>
      <c r="H532" s="25">
        <f>parameters!$J$10*Table1[[#This Row],[Before Utility]]+parameters!$J$11*Table1[[#This Row],[After Utility]]</f>
        <v>0.05</v>
      </c>
      <c r="I532">
        <f>(Table1[[#This Row],[Num. TID Before]]-parameters!$D$8)/(parameters!$D$9-parameters!$D$8)</f>
        <v>0</v>
      </c>
      <c r="J532">
        <f>IF(Table1[[#This Row],[Before Utility (unclipped)]]&gt;1,1, IF(Table1[[#This Row],[Before Utility (unclipped)]]&lt;0,0, Table1[[#This Row],[Before Utility (unclipped)]]))</f>
        <v>0</v>
      </c>
      <c r="K532">
        <f>(Table1[[#This Row],[Num. TID After]]-parameters!$D$10)/(parameters!$D$11-parameters!$D$10)</f>
        <v>0.1</v>
      </c>
      <c r="L532">
        <f>IF(Table1[[#This Row],[After Utility (unclipped)]]&gt;1,1, IF(Table1[[#This Row],[After Utility (unclipped)]]&lt;0,0, Table1[[#This Row],[After Utility (unclipped)]]))</f>
        <v>0.1</v>
      </c>
      <c r="M532" s="25">
        <v>0</v>
      </c>
      <c r="N532" s="51">
        <v>0</v>
      </c>
      <c r="O532" s="51">
        <v>0</v>
      </c>
      <c r="P532" s="51">
        <v>0</v>
      </c>
      <c r="Q532" s="51">
        <v>0</v>
      </c>
      <c r="R532" s="51"/>
      <c r="S532" s="51">
        <v>0</v>
      </c>
      <c r="T532" s="51"/>
      <c r="U532" s="51">
        <v>0</v>
      </c>
      <c r="V532" s="25">
        <f>parameters!$J$4*Table1[[#This Row],[Mitigations Utility]] + parameters!$J$5*Table1[[#This Row],[Detections Utility]]</f>
        <v>0</v>
      </c>
      <c r="W532">
        <f>SUM(Table1[[#This Row],[Num. 800-53 (r5)]],Table1[[#This Row],[Num. CIS Controls]])</f>
        <v>0</v>
      </c>
      <c r="X532">
        <f>(Table1[[#This Row],[Total Mitigations]]-parameters!$D$2)/(parameters!$D$3-parameters!$D$2)</f>
        <v>0</v>
      </c>
      <c r="Y532">
        <f>IF(Table1[[#This Row],[Mitigations Utility (unclipped)]]&gt;1,1, IF(Table1[[#This Row],[Mitigations Utility (unclipped)]]&lt;0,0, Table1[[#This Row],[Mitigations Utility (unclipped)]]) )</f>
        <v>0</v>
      </c>
      <c r="Z532">
        <f>SUM(Table1[[#This Row],[Num. CAR]:[Num. Splunk]])</f>
        <v>0</v>
      </c>
      <c r="AA532">
        <f>(Table1[[#This Row],[Total Detections]]-parameters!$D$4)/(parameters!$D$5-parameters!$D$4)</f>
        <v>0</v>
      </c>
      <c r="AB532">
        <f>IF(Table1[[#This Row],[Detections Utility (unclipped)]]&gt;1,1, IF(Table1[[#This Row],[Detections Utility (unclipped)]]&lt;0,0, Table1[[#This Row],[Detections Utility (unclipped)]]) )</f>
        <v>0</v>
      </c>
      <c r="AC532" s="29"/>
      <c r="AD532" s="25" t="str" cm="1">
        <f t="array" ref="AD532">IF(SUMPRODUCT(--(NOT(ISERR(SEARCH({"Process","Command","Script","WMI","Module","Pipe","Service"},AC532)))))&gt;0,"1","0")</f>
        <v>0</v>
      </c>
      <c r="AE532" s="25">
        <f>IF(AD532="1",'TOP 10 TECHNIQUES'!C$15,0)</f>
        <v>0</v>
      </c>
      <c r="AF532" s="25" t="str" cm="1">
        <f t="array" ref="AF532">IF(SUMPRODUCT(--(NOT(ISERR(SEARCH({"Network","Firewall"},AC532)))))&gt;0,"1","0")</f>
        <v>0</v>
      </c>
      <c r="AG532" s="25">
        <f>IF(AF532="1",'TOP 10 TECHNIQUES'!C$16,0)</f>
        <v>0</v>
      </c>
      <c r="AH532" s="25" t="str" cm="1">
        <f t="array" ref="AH532">IF(SUMPRODUCT(--(NOT(ISERR(SEARCH({"File","Group","Logon","Schedule","User","Registry","Active","Application"},AC532)))))&gt;0,"1","0")</f>
        <v>0</v>
      </c>
      <c r="AI532" s="25">
        <f>IF(AH532="1",'TOP 10 TECHNIQUES'!C$17,0)</f>
        <v>0</v>
      </c>
      <c r="AJ532" s="25" t="str" cm="1">
        <f t="array" ref="AJ532">IF(SUMPRODUCT(--(NOT(ISERR(SEARCH({"Cloud","Cluster","Container","Image","Instance","Pod","Snapshot","Volume"},AC532)))))&gt;0,"1","0")</f>
        <v>0</v>
      </c>
      <c r="AK532" s="25">
        <f>IF(AJ532="1",'TOP 10 TECHNIQUES'!C$18,0)</f>
        <v>0</v>
      </c>
      <c r="AL532" s="25" t="str" cm="1">
        <f t="array" ref="AL532">IF(SUMPRODUCT(--(NOT(ISERR(SEARCH({"Drive","Firmware","Host","Kernel"},AC532)))))&gt;0,"1","0")</f>
        <v>0</v>
      </c>
      <c r="AM532" s="25">
        <f>IF(AL532="1",'TOP 10 TECHNIQUES'!C$19,0)</f>
        <v>0</v>
      </c>
      <c r="AN532" s="60">
        <v>1</v>
      </c>
      <c r="AO532" s="51">
        <v>1</v>
      </c>
      <c r="AP532" s="25">
        <f>parameters!$J$21*Table1[[#This Row],[TAT Utility]]+parameters!$J$22*Table1[[#This Row],[Count Utility]]</f>
        <v>3.833333333333333E-2</v>
      </c>
      <c r="AQ532" s="25">
        <f>(Table1[[#This Row],[Total Top Att&amp;ck Score ]]-parameters!$D$19)/(parameters!$D$20-parameters!$D$19)</f>
        <v>1.6666666666666666E-2</v>
      </c>
      <c r="AR532" s="25">
        <f>IF(Table1[[#This Row],[TAT Utility (unclipped)]]&gt;1,1, IF(Table1[[#This Row],[TAT Utility (unclipped)]]&lt;0,0, Table1[[#This Row],[TAT Utility (unclipped)]]) )</f>
        <v>1.6666666666666666E-2</v>
      </c>
      <c r="AS532" s="25">
        <f>(Table1[[#This Row],[Ransomware (Total '# of ATT&amp;CK Observations)]]-parameters!$D$21)/(parameters!$D$22-parameters!$D$21)</f>
        <v>4.7619047619047616E-2</v>
      </c>
      <c r="AT532" s="25">
        <f>IF(Table1[[#This Row],[Count Utility (unclipped)]]&gt;1,1, IF(Table1[[#This Row],[Count Utility (unclipped)]]&lt;0,0, Table1[[#This Row],[Count Utility (unclipped)]]) )</f>
        <v>4.7619047619047616E-2</v>
      </c>
      <c r="AU5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3" spans="1:47" x14ac:dyDescent="0.2">
      <c r="A533" s="25">
        <f>parameters!$J$21*Table1[[#This Row],[TAT Utility]]+parameters!$J$22*Table1[[#This Row],[Count Utility]]</f>
        <v>3.833333333333333E-2</v>
      </c>
      <c r="B533" s="25">
        <f t="shared" si="8"/>
        <v>0.05</v>
      </c>
      <c r="C533" s="25" t="s">
        <v>1878</v>
      </c>
      <c r="D533" s="25" t="s">
        <v>1609</v>
      </c>
      <c r="E533" s="25" t="s">
        <v>1879</v>
      </c>
      <c r="F533" s="51">
        <v>0</v>
      </c>
      <c r="G533" s="51">
        <v>1</v>
      </c>
      <c r="H533" s="25">
        <f>parameters!$J$10*Table1[[#This Row],[Before Utility]]+parameters!$J$11*Table1[[#This Row],[After Utility]]</f>
        <v>0.05</v>
      </c>
      <c r="I533">
        <f>(Table1[[#This Row],[Num. TID Before]]-parameters!$D$8)/(parameters!$D$9-parameters!$D$8)</f>
        <v>0</v>
      </c>
      <c r="J533">
        <f>IF(Table1[[#This Row],[Before Utility (unclipped)]]&gt;1,1, IF(Table1[[#This Row],[Before Utility (unclipped)]]&lt;0,0, Table1[[#This Row],[Before Utility (unclipped)]]))</f>
        <v>0</v>
      </c>
      <c r="K533">
        <f>(Table1[[#This Row],[Num. TID After]]-parameters!$D$10)/(parameters!$D$11-parameters!$D$10)</f>
        <v>0.1</v>
      </c>
      <c r="L533">
        <f>IF(Table1[[#This Row],[After Utility (unclipped)]]&gt;1,1, IF(Table1[[#This Row],[After Utility (unclipped)]]&lt;0,0, Table1[[#This Row],[After Utility (unclipped)]]))</f>
        <v>0.1</v>
      </c>
      <c r="M533" s="25">
        <v>0</v>
      </c>
      <c r="N533" s="51">
        <v>0</v>
      </c>
      <c r="O533" s="51">
        <v>0</v>
      </c>
      <c r="P533" s="51">
        <v>0</v>
      </c>
      <c r="Q533" s="51">
        <v>0</v>
      </c>
      <c r="R533" s="51"/>
      <c r="S533" s="51">
        <v>0</v>
      </c>
      <c r="T533" s="51"/>
      <c r="U533" s="51">
        <v>0</v>
      </c>
      <c r="V533" s="25">
        <f>parameters!$J$4*Table1[[#This Row],[Mitigations Utility]] + parameters!$J$5*Table1[[#This Row],[Detections Utility]]</f>
        <v>0</v>
      </c>
      <c r="W533">
        <f>SUM(Table1[[#This Row],[Num. 800-53 (r5)]],Table1[[#This Row],[Num. CIS Controls]])</f>
        <v>0</v>
      </c>
      <c r="X533">
        <f>(Table1[[#This Row],[Total Mitigations]]-parameters!$D$2)/(parameters!$D$3-parameters!$D$2)</f>
        <v>0</v>
      </c>
      <c r="Y533">
        <f>IF(Table1[[#This Row],[Mitigations Utility (unclipped)]]&gt;1,1, IF(Table1[[#This Row],[Mitigations Utility (unclipped)]]&lt;0,0, Table1[[#This Row],[Mitigations Utility (unclipped)]]) )</f>
        <v>0</v>
      </c>
      <c r="Z533">
        <f>SUM(Table1[[#This Row],[Num. CAR]:[Num. Splunk]])</f>
        <v>0</v>
      </c>
      <c r="AA533">
        <f>(Table1[[#This Row],[Total Detections]]-parameters!$D$4)/(parameters!$D$5-parameters!$D$4)</f>
        <v>0</v>
      </c>
      <c r="AB533">
        <f>IF(Table1[[#This Row],[Detections Utility (unclipped)]]&gt;1,1, IF(Table1[[#This Row],[Detections Utility (unclipped)]]&lt;0,0, Table1[[#This Row],[Detections Utility (unclipped)]]) )</f>
        <v>0</v>
      </c>
      <c r="AC533" s="29"/>
      <c r="AD533" s="25" t="str" cm="1">
        <f t="array" ref="AD533">IF(SUMPRODUCT(--(NOT(ISERR(SEARCH({"Process","Command","Script","WMI","Module","Pipe","Service"},AC533)))))&gt;0,"1","0")</f>
        <v>0</v>
      </c>
      <c r="AE533" s="25">
        <f>IF(AD533="1",'TOP 10 TECHNIQUES'!C$15,0)</f>
        <v>0</v>
      </c>
      <c r="AF533" s="25" t="str" cm="1">
        <f t="array" ref="AF533">IF(SUMPRODUCT(--(NOT(ISERR(SEARCH({"Network","Firewall"},AC533)))))&gt;0,"1","0")</f>
        <v>0</v>
      </c>
      <c r="AG533" s="25">
        <f>IF(AF533="1",'TOP 10 TECHNIQUES'!C$16,0)</f>
        <v>0</v>
      </c>
      <c r="AH533" s="25" t="str" cm="1">
        <f t="array" ref="AH533">IF(SUMPRODUCT(--(NOT(ISERR(SEARCH({"File","Group","Logon","Schedule","User","Registry","Active","Application"},AC533)))))&gt;0,"1","0")</f>
        <v>0</v>
      </c>
      <c r="AI533" s="25">
        <f>IF(AH533="1",'TOP 10 TECHNIQUES'!C$17,0)</f>
        <v>0</v>
      </c>
      <c r="AJ533" s="25" t="str" cm="1">
        <f t="array" ref="AJ533">IF(SUMPRODUCT(--(NOT(ISERR(SEARCH({"Cloud","Cluster","Container","Image","Instance","Pod","Snapshot","Volume"},AC533)))))&gt;0,"1","0")</f>
        <v>0</v>
      </c>
      <c r="AK533" s="25">
        <f>IF(AJ533="1",'TOP 10 TECHNIQUES'!C$18,0)</f>
        <v>0</v>
      </c>
      <c r="AL533" s="25" t="str" cm="1">
        <f t="array" ref="AL533">IF(SUMPRODUCT(--(NOT(ISERR(SEARCH({"Drive","Firmware","Host","Kernel"},AC533)))))&gt;0,"1","0")</f>
        <v>0</v>
      </c>
      <c r="AM533" s="25">
        <f>IF(AL533="1",'TOP 10 TECHNIQUES'!C$19,0)</f>
        <v>0</v>
      </c>
      <c r="AN533" s="52">
        <v>1</v>
      </c>
      <c r="AO533" s="51">
        <v>1</v>
      </c>
      <c r="AP533" s="25">
        <f>parameters!$J$21*Table1[[#This Row],[TAT Utility]]+parameters!$J$22*Table1[[#This Row],[Count Utility]]</f>
        <v>3.833333333333333E-2</v>
      </c>
      <c r="AQ533" s="25">
        <f>(Table1[[#This Row],[Total Top Att&amp;ck Score ]]-parameters!$D$19)/(parameters!$D$20-parameters!$D$19)</f>
        <v>1.6666666666666666E-2</v>
      </c>
      <c r="AR533" s="25">
        <f>IF(Table1[[#This Row],[TAT Utility (unclipped)]]&gt;1,1, IF(Table1[[#This Row],[TAT Utility (unclipped)]]&lt;0,0, Table1[[#This Row],[TAT Utility (unclipped)]]) )</f>
        <v>1.6666666666666666E-2</v>
      </c>
      <c r="AS533" s="25">
        <f>(Table1[[#This Row],[Ransomware (Total '# of ATT&amp;CK Observations)]]-parameters!$D$21)/(parameters!$D$22-parameters!$D$21)</f>
        <v>4.7619047619047616E-2</v>
      </c>
      <c r="AT533" s="25">
        <f>IF(Table1[[#This Row],[Count Utility (unclipped)]]&gt;1,1, IF(Table1[[#This Row],[Count Utility (unclipped)]]&lt;0,0, Table1[[#This Row],[Count Utility (unclipped)]]) )</f>
        <v>4.7619047619047616E-2</v>
      </c>
      <c r="AU5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4" spans="1:47" x14ac:dyDescent="0.2">
      <c r="A534" s="25">
        <f>parameters!$J$21*Table1[[#This Row],[TAT Utility]]+parameters!$J$22*Table1[[#This Row],[Count Utility]]</f>
        <v>3.833333333333333E-2</v>
      </c>
      <c r="B534" s="25">
        <f t="shared" si="8"/>
        <v>0.05</v>
      </c>
      <c r="C534" s="25" t="s">
        <v>1880</v>
      </c>
      <c r="D534" s="25" t="s">
        <v>1881</v>
      </c>
      <c r="E534" s="25" t="s">
        <v>89</v>
      </c>
      <c r="F534" s="51">
        <v>1</v>
      </c>
      <c r="G534" s="51">
        <v>0</v>
      </c>
      <c r="H534" s="25">
        <f>parameters!$J$10*Table1[[#This Row],[Before Utility]]+parameters!$J$11*Table1[[#This Row],[After Utility]]</f>
        <v>0.05</v>
      </c>
      <c r="I534">
        <f>(Table1[[#This Row],[Num. TID Before]]-parameters!$D$8)/(parameters!$D$9-parameters!$D$8)</f>
        <v>0.1</v>
      </c>
      <c r="J534">
        <f>IF(Table1[[#This Row],[Before Utility (unclipped)]]&gt;1,1, IF(Table1[[#This Row],[Before Utility (unclipped)]]&lt;0,0, Table1[[#This Row],[Before Utility (unclipped)]]))</f>
        <v>0.1</v>
      </c>
      <c r="K534">
        <f>(Table1[[#This Row],[Num. TID After]]-parameters!$D$10)/(parameters!$D$11-parameters!$D$10)</f>
        <v>0</v>
      </c>
      <c r="L534">
        <f>IF(Table1[[#This Row],[After Utility (unclipped)]]&gt;1,1, IF(Table1[[#This Row],[After Utility (unclipped)]]&lt;0,0, Table1[[#This Row],[After Utility (unclipped)]]))</f>
        <v>0</v>
      </c>
      <c r="M534" s="25">
        <v>0</v>
      </c>
      <c r="N534" s="51">
        <v>0</v>
      </c>
      <c r="O534" s="51">
        <v>0</v>
      </c>
      <c r="P534" s="51">
        <v>0</v>
      </c>
      <c r="Q534" s="51">
        <v>0</v>
      </c>
      <c r="R534" s="51"/>
      <c r="S534" s="51">
        <v>0</v>
      </c>
      <c r="T534" s="51"/>
      <c r="U534" s="51">
        <v>0</v>
      </c>
      <c r="V534" s="25">
        <f>parameters!$J$4*Table1[[#This Row],[Mitigations Utility]] + parameters!$J$5*Table1[[#This Row],[Detections Utility]]</f>
        <v>0</v>
      </c>
      <c r="W534">
        <f>SUM(Table1[[#This Row],[Num. 800-53 (r5)]],Table1[[#This Row],[Num. CIS Controls]])</f>
        <v>0</v>
      </c>
      <c r="X534">
        <f>(Table1[[#This Row],[Total Mitigations]]-parameters!$D$2)/(parameters!$D$3-parameters!$D$2)</f>
        <v>0</v>
      </c>
      <c r="Y534">
        <f>IF(Table1[[#This Row],[Mitigations Utility (unclipped)]]&gt;1,1, IF(Table1[[#This Row],[Mitigations Utility (unclipped)]]&lt;0,0, Table1[[#This Row],[Mitigations Utility (unclipped)]]) )</f>
        <v>0</v>
      </c>
      <c r="Z534">
        <f>SUM(Table1[[#This Row],[Num. CAR]:[Num. Splunk]])</f>
        <v>0</v>
      </c>
      <c r="AA534">
        <f>(Table1[[#This Row],[Total Detections]]-parameters!$D$4)/(parameters!$D$5-parameters!$D$4)</f>
        <v>0</v>
      </c>
      <c r="AB534">
        <f>IF(Table1[[#This Row],[Detections Utility (unclipped)]]&gt;1,1, IF(Table1[[#This Row],[Detections Utility (unclipped)]]&lt;0,0, Table1[[#This Row],[Detections Utility (unclipped)]]) )</f>
        <v>0</v>
      </c>
      <c r="AC534" s="29" t="s">
        <v>665</v>
      </c>
      <c r="AD534" s="25" t="str" cm="1">
        <f t="array" ref="AD534">IF(SUMPRODUCT(--(NOT(ISERR(SEARCH({"Process","Command","Script","WMI","Module","Pipe","Service"},AC534)))))&gt;0,"1","0")</f>
        <v>0</v>
      </c>
      <c r="AE534" s="25">
        <f>IF(AD534="1",'TOP 10 TECHNIQUES'!C$15,0)</f>
        <v>0</v>
      </c>
      <c r="AF534" s="25" t="str" cm="1">
        <f t="array" ref="AF534">IF(SUMPRODUCT(--(NOT(ISERR(SEARCH({"Network","Firewall"},AC534)))))&gt;0,"1","0")</f>
        <v>0</v>
      </c>
      <c r="AG534" s="25">
        <f>IF(AF534="1",'TOP 10 TECHNIQUES'!C$16,0)</f>
        <v>0</v>
      </c>
      <c r="AH534" s="25" t="str" cm="1">
        <f t="array" ref="AH534">IF(SUMPRODUCT(--(NOT(ISERR(SEARCH({"File","Group","Logon","Schedule","User","Registry","Active","Application"},AC534)))))&gt;0,"1","0")</f>
        <v>0</v>
      </c>
      <c r="AI534" s="25">
        <f>IF(AH534="1",'TOP 10 TECHNIQUES'!C$17,0)</f>
        <v>0</v>
      </c>
      <c r="AJ534" s="25" t="str" cm="1">
        <f t="array" ref="AJ534">IF(SUMPRODUCT(--(NOT(ISERR(SEARCH({"Cloud","Cluster","Container","Image","Instance","Pod","Snapshot","Volume"},AC534)))))&gt;0,"1","0")</f>
        <v>0</v>
      </c>
      <c r="AK534" s="25">
        <f>IF(AJ534="1",'TOP 10 TECHNIQUES'!C$18,0)</f>
        <v>0</v>
      </c>
      <c r="AL534" s="25" t="str" cm="1">
        <f t="array" ref="AL534">IF(SUMPRODUCT(--(NOT(ISERR(SEARCH({"Drive","Firmware","Host","Kernel"},AC534)))))&gt;0,"1","0")</f>
        <v>0</v>
      </c>
      <c r="AM534" s="25">
        <f>IF(AL534="1",'TOP 10 TECHNIQUES'!C$19,0)</f>
        <v>0</v>
      </c>
      <c r="AN534" s="60">
        <v>1</v>
      </c>
      <c r="AO534" s="51">
        <v>1</v>
      </c>
      <c r="AP534" s="25">
        <f>parameters!$J$21*Table1[[#This Row],[TAT Utility]]+parameters!$J$22*Table1[[#This Row],[Count Utility]]</f>
        <v>3.833333333333333E-2</v>
      </c>
      <c r="AQ534" s="25">
        <f>(Table1[[#This Row],[Total Top Att&amp;ck Score ]]-parameters!$D$19)/(parameters!$D$20-parameters!$D$19)</f>
        <v>1.6666666666666666E-2</v>
      </c>
      <c r="AR534" s="25">
        <f>IF(Table1[[#This Row],[TAT Utility (unclipped)]]&gt;1,1, IF(Table1[[#This Row],[TAT Utility (unclipped)]]&lt;0,0, Table1[[#This Row],[TAT Utility (unclipped)]]) )</f>
        <v>1.6666666666666666E-2</v>
      </c>
      <c r="AS534" s="25">
        <f>(Table1[[#This Row],[Ransomware (Total '# of ATT&amp;CK Observations)]]-parameters!$D$21)/(parameters!$D$22-parameters!$D$21)</f>
        <v>4.7619047619047616E-2</v>
      </c>
      <c r="AT534" s="25">
        <f>IF(Table1[[#This Row],[Count Utility (unclipped)]]&gt;1,1, IF(Table1[[#This Row],[Count Utility (unclipped)]]&lt;0,0, Table1[[#This Row],[Count Utility (unclipped)]]) )</f>
        <v>4.7619047619047616E-2</v>
      </c>
      <c r="AU5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5" spans="1:47" x14ac:dyDescent="0.2">
      <c r="A535" s="25">
        <f>parameters!$J$21*Table1[[#This Row],[TAT Utility]]+parameters!$J$22*Table1[[#This Row],[Count Utility]]</f>
        <v>3.833333333333333E-2</v>
      </c>
      <c r="B535" s="25">
        <f t="shared" si="8"/>
        <v>0.05</v>
      </c>
      <c r="C535" s="25" t="s">
        <v>1882</v>
      </c>
      <c r="D535" s="25" t="s">
        <v>1881</v>
      </c>
      <c r="E535" s="25" t="s">
        <v>1883</v>
      </c>
      <c r="F535" s="51">
        <v>1</v>
      </c>
      <c r="G535" s="51">
        <v>0</v>
      </c>
      <c r="H535" s="25">
        <f>parameters!$J$10*Table1[[#This Row],[Before Utility]]+parameters!$J$11*Table1[[#This Row],[After Utility]]</f>
        <v>0.05</v>
      </c>
      <c r="I535">
        <f>(Table1[[#This Row],[Num. TID Before]]-parameters!$D$8)/(parameters!$D$9-parameters!$D$8)</f>
        <v>0.1</v>
      </c>
      <c r="J535">
        <f>IF(Table1[[#This Row],[Before Utility (unclipped)]]&gt;1,1, IF(Table1[[#This Row],[Before Utility (unclipped)]]&lt;0,0, Table1[[#This Row],[Before Utility (unclipped)]]))</f>
        <v>0.1</v>
      </c>
      <c r="K535">
        <f>(Table1[[#This Row],[Num. TID After]]-parameters!$D$10)/(parameters!$D$11-parameters!$D$10)</f>
        <v>0</v>
      </c>
      <c r="L535">
        <f>IF(Table1[[#This Row],[After Utility (unclipped)]]&gt;1,1, IF(Table1[[#This Row],[After Utility (unclipped)]]&lt;0,0, Table1[[#This Row],[After Utility (unclipped)]]))</f>
        <v>0</v>
      </c>
      <c r="M535" s="25">
        <v>0</v>
      </c>
      <c r="N535" s="51">
        <v>0</v>
      </c>
      <c r="O535" s="51">
        <v>0</v>
      </c>
      <c r="P535" s="51">
        <v>0</v>
      </c>
      <c r="Q535" s="51">
        <v>0</v>
      </c>
      <c r="R535" s="51"/>
      <c r="S535" s="51">
        <v>0</v>
      </c>
      <c r="T535" s="51"/>
      <c r="U535" s="51">
        <v>0</v>
      </c>
      <c r="V535" s="25">
        <f>parameters!$J$4*Table1[[#This Row],[Mitigations Utility]] + parameters!$J$5*Table1[[#This Row],[Detections Utility]]</f>
        <v>0</v>
      </c>
      <c r="W535">
        <f>SUM(Table1[[#This Row],[Num. 800-53 (r5)]],Table1[[#This Row],[Num. CIS Controls]])</f>
        <v>0</v>
      </c>
      <c r="X535">
        <f>(Table1[[#This Row],[Total Mitigations]]-parameters!$D$2)/(parameters!$D$3-parameters!$D$2)</f>
        <v>0</v>
      </c>
      <c r="Y535">
        <f>IF(Table1[[#This Row],[Mitigations Utility (unclipped)]]&gt;1,1, IF(Table1[[#This Row],[Mitigations Utility (unclipped)]]&lt;0,0, Table1[[#This Row],[Mitigations Utility (unclipped)]]) )</f>
        <v>0</v>
      </c>
      <c r="Z535">
        <f>SUM(Table1[[#This Row],[Num. CAR]:[Num. Splunk]])</f>
        <v>0</v>
      </c>
      <c r="AA535">
        <f>(Table1[[#This Row],[Total Detections]]-parameters!$D$4)/(parameters!$D$5-parameters!$D$4)</f>
        <v>0</v>
      </c>
      <c r="AB535">
        <f>IF(Table1[[#This Row],[Detections Utility (unclipped)]]&gt;1,1, IF(Table1[[#This Row],[Detections Utility (unclipped)]]&lt;0,0, Table1[[#This Row],[Detections Utility (unclipped)]]) )</f>
        <v>0</v>
      </c>
      <c r="AC535" s="29" t="s">
        <v>665</v>
      </c>
      <c r="AD535" s="25" t="str" cm="1">
        <f t="array" ref="AD535">IF(SUMPRODUCT(--(NOT(ISERR(SEARCH({"Process","Command","Script","WMI","Module","Pipe","Service"},AC535)))))&gt;0,"1","0")</f>
        <v>0</v>
      </c>
      <c r="AE535" s="25">
        <f>IF(AD535="1",'TOP 10 TECHNIQUES'!C$15,0)</f>
        <v>0</v>
      </c>
      <c r="AF535" s="25" t="str" cm="1">
        <f t="array" ref="AF535">IF(SUMPRODUCT(--(NOT(ISERR(SEARCH({"Network","Firewall"},AC535)))))&gt;0,"1","0")</f>
        <v>0</v>
      </c>
      <c r="AG535" s="25">
        <f>IF(AF535="1",'TOP 10 TECHNIQUES'!C$16,0)</f>
        <v>0</v>
      </c>
      <c r="AH535" s="25" t="str" cm="1">
        <f t="array" ref="AH535">IF(SUMPRODUCT(--(NOT(ISERR(SEARCH({"File","Group","Logon","Schedule","User","Registry","Active","Application"},AC535)))))&gt;0,"1","0")</f>
        <v>0</v>
      </c>
      <c r="AI535" s="25">
        <f>IF(AH535="1",'TOP 10 TECHNIQUES'!C$17,0)</f>
        <v>0</v>
      </c>
      <c r="AJ535" s="25" t="str" cm="1">
        <f t="array" ref="AJ535">IF(SUMPRODUCT(--(NOT(ISERR(SEARCH({"Cloud","Cluster","Container","Image","Instance","Pod","Snapshot","Volume"},AC535)))))&gt;0,"1","0")</f>
        <v>0</v>
      </c>
      <c r="AK535" s="25">
        <f>IF(AJ535="1",'TOP 10 TECHNIQUES'!C$18,0)</f>
        <v>0</v>
      </c>
      <c r="AL535" s="25" t="str" cm="1">
        <f t="array" ref="AL535">IF(SUMPRODUCT(--(NOT(ISERR(SEARCH({"Drive","Firmware","Host","Kernel"},AC535)))))&gt;0,"1","0")</f>
        <v>0</v>
      </c>
      <c r="AM535" s="25">
        <f>IF(AL535="1",'TOP 10 TECHNIQUES'!C$19,0)</f>
        <v>0</v>
      </c>
      <c r="AN535" s="60">
        <v>1</v>
      </c>
      <c r="AO535" s="51">
        <v>1</v>
      </c>
      <c r="AP535" s="25">
        <f>parameters!$J$21*Table1[[#This Row],[TAT Utility]]+parameters!$J$22*Table1[[#This Row],[Count Utility]]</f>
        <v>3.833333333333333E-2</v>
      </c>
      <c r="AQ535" s="25">
        <f>(Table1[[#This Row],[Total Top Att&amp;ck Score ]]-parameters!$D$19)/(parameters!$D$20-parameters!$D$19)</f>
        <v>1.6666666666666666E-2</v>
      </c>
      <c r="AR535" s="25">
        <f>IF(Table1[[#This Row],[TAT Utility (unclipped)]]&gt;1,1, IF(Table1[[#This Row],[TAT Utility (unclipped)]]&lt;0,0, Table1[[#This Row],[TAT Utility (unclipped)]]) )</f>
        <v>1.6666666666666666E-2</v>
      </c>
      <c r="AS535" s="25">
        <f>(Table1[[#This Row],[Ransomware (Total '# of ATT&amp;CK Observations)]]-parameters!$D$21)/(parameters!$D$22-parameters!$D$21)</f>
        <v>4.7619047619047616E-2</v>
      </c>
      <c r="AT535" s="25">
        <f>IF(Table1[[#This Row],[Count Utility (unclipped)]]&gt;1,1, IF(Table1[[#This Row],[Count Utility (unclipped)]]&lt;0,0, Table1[[#This Row],[Count Utility (unclipped)]]) )</f>
        <v>4.7619047619047616E-2</v>
      </c>
      <c r="AU5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6" spans="1:47" ht="32" x14ac:dyDescent="0.2">
      <c r="A536" s="25">
        <f>parameters!$J$21*Table1[[#This Row],[TAT Utility]]+parameters!$J$22*Table1[[#This Row],[Count Utility]]</f>
        <v>3.833333333333333E-2</v>
      </c>
      <c r="B536" s="25">
        <f t="shared" si="8"/>
        <v>0.05</v>
      </c>
      <c r="C536" s="25" t="s">
        <v>1884</v>
      </c>
      <c r="D536" s="25" t="s">
        <v>1870</v>
      </c>
      <c r="E536" s="25" t="s">
        <v>1885</v>
      </c>
      <c r="F536" s="51">
        <v>0</v>
      </c>
      <c r="G536" s="51">
        <v>1</v>
      </c>
      <c r="H536" s="25">
        <f>parameters!$J$10*Table1[[#This Row],[Before Utility]]+parameters!$J$11*Table1[[#This Row],[After Utility]]</f>
        <v>0.05</v>
      </c>
      <c r="I536">
        <f>(Table1[[#This Row],[Num. TID Before]]-parameters!$D$8)/(parameters!$D$9-parameters!$D$8)</f>
        <v>0</v>
      </c>
      <c r="J536">
        <f>IF(Table1[[#This Row],[Before Utility (unclipped)]]&gt;1,1, IF(Table1[[#This Row],[Before Utility (unclipped)]]&lt;0,0, Table1[[#This Row],[Before Utility (unclipped)]]))</f>
        <v>0</v>
      </c>
      <c r="K536">
        <f>(Table1[[#This Row],[Num. TID After]]-parameters!$D$10)/(parameters!$D$11-parameters!$D$10)</f>
        <v>0.1</v>
      </c>
      <c r="L536">
        <f>IF(Table1[[#This Row],[After Utility (unclipped)]]&gt;1,1, IF(Table1[[#This Row],[After Utility (unclipped)]]&lt;0,0, Table1[[#This Row],[After Utility (unclipped)]]))</f>
        <v>0.1</v>
      </c>
      <c r="M536" s="25">
        <v>0</v>
      </c>
      <c r="N536" s="51">
        <v>0</v>
      </c>
      <c r="O536" s="51">
        <v>0</v>
      </c>
      <c r="P536" s="51">
        <v>0</v>
      </c>
      <c r="Q536" s="51">
        <v>0</v>
      </c>
      <c r="R536" s="51"/>
      <c r="S536" s="51">
        <v>0</v>
      </c>
      <c r="T536" s="51"/>
      <c r="U536" s="51">
        <v>0</v>
      </c>
      <c r="V536" s="25">
        <f>parameters!$J$4*Table1[[#This Row],[Mitigations Utility]] + parameters!$J$5*Table1[[#This Row],[Detections Utility]]</f>
        <v>0</v>
      </c>
      <c r="W536">
        <f>SUM(Table1[[#This Row],[Num. 800-53 (r5)]],Table1[[#This Row],[Num. CIS Controls]])</f>
        <v>0</v>
      </c>
      <c r="X536">
        <f>(Table1[[#This Row],[Total Mitigations]]-parameters!$D$2)/(parameters!$D$3-parameters!$D$2)</f>
        <v>0</v>
      </c>
      <c r="Y536">
        <f>IF(Table1[[#This Row],[Mitigations Utility (unclipped)]]&gt;1,1, IF(Table1[[#This Row],[Mitigations Utility (unclipped)]]&lt;0,0, Table1[[#This Row],[Mitigations Utility (unclipped)]]) )</f>
        <v>0</v>
      </c>
      <c r="Z536">
        <f>SUM(Table1[[#This Row],[Num. CAR]:[Num. Splunk]])</f>
        <v>0</v>
      </c>
      <c r="AA536">
        <f>(Table1[[#This Row],[Total Detections]]-parameters!$D$4)/(parameters!$D$5-parameters!$D$4)</f>
        <v>0</v>
      </c>
      <c r="AB536">
        <f>IF(Table1[[#This Row],[Detections Utility (unclipped)]]&gt;1,1, IF(Table1[[#This Row],[Detections Utility (unclipped)]]&lt;0,0, Table1[[#This Row],[Detections Utility (unclipped)]]) )</f>
        <v>0</v>
      </c>
      <c r="AC536" s="29" t="s">
        <v>1886</v>
      </c>
      <c r="AD536" s="25" t="str" cm="1">
        <f t="array" ref="AD536">IF(SUMPRODUCT(--(NOT(ISERR(SEARCH({"Process","Command","Script","WMI","Module","Pipe","Service"},AC536)))))&gt;0,"1","0")</f>
        <v>0</v>
      </c>
      <c r="AE536" s="25">
        <f>IF(AD536="1",'TOP 10 TECHNIQUES'!C$15,0)</f>
        <v>0</v>
      </c>
      <c r="AF536" s="25" t="str" cm="1">
        <f t="array" ref="AF536">IF(SUMPRODUCT(--(NOT(ISERR(SEARCH({"Network","Firewall"},AC536)))))&gt;0,"1","0")</f>
        <v>1</v>
      </c>
      <c r="AG536" s="25">
        <f>IF(AF536="1",'TOP 10 TECHNIQUES'!C$16,0)</f>
        <v>0</v>
      </c>
      <c r="AH536" s="25" t="str" cm="1">
        <f t="array" ref="AH536">IF(SUMPRODUCT(--(NOT(ISERR(SEARCH({"File","Group","Logon","Schedule","User","Registry","Active","Application"},AC536)))))&gt;0,"1","0")</f>
        <v>0</v>
      </c>
      <c r="AI536" s="25">
        <f>IF(AH536="1",'TOP 10 TECHNIQUES'!C$17,0)</f>
        <v>0</v>
      </c>
      <c r="AJ536" s="25" t="str" cm="1">
        <f t="array" ref="AJ536">IF(SUMPRODUCT(--(NOT(ISERR(SEARCH({"Cloud","Cluster","Container","Image","Instance","Pod","Snapshot","Volume"},AC536)))))&gt;0,"1","0")</f>
        <v>0</v>
      </c>
      <c r="AK536" s="25">
        <f>IF(AJ536="1",'TOP 10 TECHNIQUES'!C$18,0)</f>
        <v>0</v>
      </c>
      <c r="AL536" s="25" t="str" cm="1">
        <f t="array" ref="AL536">IF(SUMPRODUCT(--(NOT(ISERR(SEARCH({"Drive","Firmware","Host","Kernel"},AC536)))))&gt;0,"1","0")</f>
        <v>0</v>
      </c>
      <c r="AM536" s="25">
        <f>IF(AL536="1",'TOP 10 TECHNIQUES'!C$19,0)</f>
        <v>0</v>
      </c>
      <c r="AN536" s="60">
        <v>1</v>
      </c>
      <c r="AO536" s="51">
        <v>0</v>
      </c>
      <c r="AP536" s="25">
        <f>parameters!$J$21*Table1[[#This Row],[TAT Utility]]+parameters!$J$22*Table1[[#This Row],[Count Utility]]</f>
        <v>3.833333333333333E-2</v>
      </c>
      <c r="AQ536" s="25">
        <f>(Table1[[#This Row],[Total Top Att&amp;ck Score ]]-parameters!$D$19)/(parameters!$D$20-parameters!$D$19)</f>
        <v>1.6666666666666666E-2</v>
      </c>
      <c r="AR536" s="25">
        <f>IF(Table1[[#This Row],[TAT Utility (unclipped)]]&gt;1,1, IF(Table1[[#This Row],[TAT Utility (unclipped)]]&lt;0,0, Table1[[#This Row],[TAT Utility (unclipped)]]) )</f>
        <v>1.6666666666666666E-2</v>
      </c>
      <c r="AS536" s="25">
        <f>(Table1[[#This Row],[Ransomware (Total '# of ATT&amp;CK Observations)]]-parameters!$D$21)/(parameters!$D$22-parameters!$D$21)</f>
        <v>4.7619047619047616E-2</v>
      </c>
      <c r="AT536" s="25">
        <f>IF(Table1[[#This Row],[Count Utility (unclipped)]]&gt;1,1, IF(Table1[[#This Row],[Count Utility (unclipped)]]&lt;0,0, Table1[[#This Row],[Count Utility (unclipped)]]) )</f>
        <v>4.7619047619047616E-2</v>
      </c>
      <c r="AU5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7" spans="1:47" ht="32" x14ac:dyDescent="0.2">
      <c r="A537" s="25">
        <f>parameters!$J$21*Table1[[#This Row],[TAT Utility]]+parameters!$J$22*Table1[[#This Row],[Count Utility]]</f>
        <v>3.833333333333333E-2</v>
      </c>
      <c r="B537" s="25">
        <f t="shared" si="8"/>
        <v>0.05</v>
      </c>
      <c r="C537" s="25" t="s">
        <v>1887</v>
      </c>
      <c r="D537" s="25" t="s">
        <v>1870</v>
      </c>
      <c r="E537" s="25" t="s">
        <v>1888</v>
      </c>
      <c r="F537" s="51">
        <v>0</v>
      </c>
      <c r="G537" s="51">
        <v>1</v>
      </c>
      <c r="H537" s="25">
        <f>parameters!$J$10*Table1[[#This Row],[Before Utility]]+parameters!$J$11*Table1[[#This Row],[After Utility]]</f>
        <v>0.05</v>
      </c>
      <c r="I537">
        <f>(Table1[[#This Row],[Num. TID Before]]-parameters!$D$8)/(parameters!$D$9-parameters!$D$8)</f>
        <v>0</v>
      </c>
      <c r="J537">
        <f>IF(Table1[[#This Row],[Before Utility (unclipped)]]&gt;1,1, IF(Table1[[#This Row],[Before Utility (unclipped)]]&lt;0,0, Table1[[#This Row],[Before Utility (unclipped)]]))</f>
        <v>0</v>
      </c>
      <c r="K537">
        <f>(Table1[[#This Row],[Num. TID After]]-parameters!$D$10)/(parameters!$D$11-parameters!$D$10)</f>
        <v>0.1</v>
      </c>
      <c r="L537">
        <f>IF(Table1[[#This Row],[After Utility (unclipped)]]&gt;1,1, IF(Table1[[#This Row],[After Utility (unclipped)]]&lt;0,0, Table1[[#This Row],[After Utility (unclipped)]]))</f>
        <v>0.1</v>
      </c>
      <c r="M537" s="25">
        <v>0</v>
      </c>
      <c r="N537" s="51">
        <v>0</v>
      </c>
      <c r="O537" s="51">
        <v>0</v>
      </c>
      <c r="P537" s="51">
        <v>0</v>
      </c>
      <c r="Q537" s="51">
        <v>0</v>
      </c>
      <c r="R537" s="51"/>
      <c r="S537" s="51">
        <v>0</v>
      </c>
      <c r="T537" s="51"/>
      <c r="U537" s="51">
        <v>0</v>
      </c>
      <c r="V537" s="25">
        <f>parameters!$J$4*Table1[[#This Row],[Mitigations Utility]] + parameters!$J$5*Table1[[#This Row],[Detections Utility]]</f>
        <v>0</v>
      </c>
      <c r="W537">
        <f>SUM(Table1[[#This Row],[Num. 800-53 (r5)]],Table1[[#This Row],[Num. CIS Controls]])</f>
        <v>0</v>
      </c>
      <c r="X537">
        <f>(Table1[[#This Row],[Total Mitigations]]-parameters!$D$2)/(parameters!$D$3-parameters!$D$2)</f>
        <v>0</v>
      </c>
      <c r="Y537">
        <f>IF(Table1[[#This Row],[Mitigations Utility (unclipped)]]&gt;1,1, IF(Table1[[#This Row],[Mitigations Utility (unclipped)]]&lt;0,0, Table1[[#This Row],[Mitigations Utility (unclipped)]]) )</f>
        <v>0</v>
      </c>
      <c r="Z537">
        <f>SUM(Table1[[#This Row],[Num. CAR]:[Num. Splunk]])</f>
        <v>0</v>
      </c>
      <c r="AA537">
        <f>(Table1[[#This Row],[Total Detections]]-parameters!$D$4)/(parameters!$D$5-parameters!$D$4)</f>
        <v>0</v>
      </c>
      <c r="AB537">
        <f>IF(Table1[[#This Row],[Detections Utility (unclipped)]]&gt;1,1, IF(Table1[[#This Row],[Detections Utility (unclipped)]]&lt;0,0, Table1[[#This Row],[Detections Utility (unclipped)]]) )</f>
        <v>0</v>
      </c>
      <c r="AC537" s="29" t="s">
        <v>1886</v>
      </c>
      <c r="AD537" s="25" t="str" cm="1">
        <f t="array" ref="AD537">IF(SUMPRODUCT(--(NOT(ISERR(SEARCH({"Process","Command","Script","WMI","Module","Pipe","Service"},AC537)))))&gt;0,"1","0")</f>
        <v>0</v>
      </c>
      <c r="AE537" s="25">
        <f>IF(AD537="1",'TOP 10 TECHNIQUES'!C$15,0)</f>
        <v>0</v>
      </c>
      <c r="AF537" s="25" t="str" cm="1">
        <f t="array" ref="AF537">IF(SUMPRODUCT(--(NOT(ISERR(SEARCH({"Network","Firewall"},AC537)))))&gt;0,"1","0")</f>
        <v>1</v>
      </c>
      <c r="AG537" s="25">
        <f>IF(AF537="1",'TOP 10 TECHNIQUES'!C$16,0)</f>
        <v>0</v>
      </c>
      <c r="AH537" s="25" t="str" cm="1">
        <f t="array" ref="AH537">IF(SUMPRODUCT(--(NOT(ISERR(SEARCH({"File","Group","Logon","Schedule","User","Registry","Active","Application"},AC537)))))&gt;0,"1","0")</f>
        <v>0</v>
      </c>
      <c r="AI537" s="25">
        <f>IF(AH537="1",'TOP 10 TECHNIQUES'!C$17,0)</f>
        <v>0</v>
      </c>
      <c r="AJ537" s="25" t="str" cm="1">
        <f t="array" ref="AJ537">IF(SUMPRODUCT(--(NOT(ISERR(SEARCH({"Cloud","Cluster","Container","Image","Instance","Pod","Snapshot","Volume"},AC537)))))&gt;0,"1","0")</f>
        <v>0</v>
      </c>
      <c r="AK537" s="25">
        <f>IF(AJ537="1",'TOP 10 TECHNIQUES'!C$18,0)</f>
        <v>0</v>
      </c>
      <c r="AL537" s="25" t="str" cm="1">
        <f t="array" ref="AL537">IF(SUMPRODUCT(--(NOT(ISERR(SEARCH({"Drive","Firmware","Host","Kernel"},AC537)))))&gt;0,"1","0")</f>
        <v>0</v>
      </c>
      <c r="AM537" s="25">
        <f>IF(AL537="1",'TOP 10 TECHNIQUES'!C$19,0)</f>
        <v>0</v>
      </c>
      <c r="AN537" s="52">
        <v>1</v>
      </c>
      <c r="AO537" s="51">
        <v>0</v>
      </c>
      <c r="AP537" s="25">
        <f>parameters!$J$21*Table1[[#This Row],[TAT Utility]]+parameters!$J$22*Table1[[#This Row],[Count Utility]]</f>
        <v>3.833333333333333E-2</v>
      </c>
      <c r="AQ537" s="25">
        <f>(Table1[[#This Row],[Total Top Att&amp;ck Score ]]-parameters!$D$19)/(parameters!$D$20-parameters!$D$19)</f>
        <v>1.6666666666666666E-2</v>
      </c>
      <c r="AR537" s="25">
        <f>IF(Table1[[#This Row],[TAT Utility (unclipped)]]&gt;1,1, IF(Table1[[#This Row],[TAT Utility (unclipped)]]&lt;0,0, Table1[[#This Row],[TAT Utility (unclipped)]]) )</f>
        <v>1.6666666666666666E-2</v>
      </c>
      <c r="AS537" s="25">
        <f>(Table1[[#This Row],[Ransomware (Total '# of ATT&amp;CK Observations)]]-parameters!$D$21)/(parameters!$D$22-parameters!$D$21)</f>
        <v>4.7619047619047616E-2</v>
      </c>
      <c r="AT537" s="25">
        <f>IF(Table1[[#This Row],[Count Utility (unclipped)]]&gt;1,1, IF(Table1[[#This Row],[Count Utility (unclipped)]]&lt;0,0, Table1[[#This Row],[Count Utility (unclipped)]]) )</f>
        <v>4.7619047619047616E-2</v>
      </c>
      <c r="AU5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8" spans="1:47" ht="48" x14ac:dyDescent="0.2">
      <c r="A538" s="25">
        <f>parameters!$J$21*Table1[[#This Row],[TAT Utility]]+parameters!$J$22*Table1[[#This Row],[Count Utility]]</f>
        <v>5.660000000000001E-3</v>
      </c>
      <c r="B538" s="25">
        <f t="shared" si="8"/>
        <v>5.6600000000000011E-2</v>
      </c>
      <c r="C538" s="25" t="s">
        <v>1889</v>
      </c>
      <c r="D538" s="25" t="s">
        <v>1867</v>
      </c>
      <c r="E538" s="25" t="s">
        <v>89</v>
      </c>
      <c r="F538" s="51">
        <v>0</v>
      </c>
      <c r="G538" s="51">
        <v>1</v>
      </c>
      <c r="H538" s="35">
        <f>parameters!$J$10*Table1[[#This Row],[Before Utility]]+parameters!$J$11*Table1[[#This Row],[After Utility]]</f>
        <v>0.05</v>
      </c>
      <c r="I538">
        <f>(Table1[[#This Row],[Num. TID Before]]-parameters!$D$8)/(parameters!$D$9-parameters!$D$8)</f>
        <v>0</v>
      </c>
      <c r="J538">
        <f>IF(Table1[[#This Row],[Before Utility (unclipped)]]&gt;1,1, IF(Table1[[#This Row],[Before Utility (unclipped)]]&lt;0,0, Table1[[#This Row],[Before Utility (unclipped)]]))</f>
        <v>0</v>
      </c>
      <c r="K538">
        <f>(Table1[[#This Row],[Num. TID After]]-parameters!$D$10)/(parameters!$D$11-parameters!$D$10)</f>
        <v>0.1</v>
      </c>
      <c r="L538">
        <f>IF(Table1[[#This Row],[After Utility (unclipped)]]&gt;1,1, IF(Table1[[#This Row],[After Utility (unclipped)]]&lt;0,0, Table1[[#This Row],[After Utility (unclipped)]]))</f>
        <v>0.1</v>
      </c>
      <c r="M538" s="25">
        <v>0</v>
      </c>
      <c r="N538" s="51">
        <v>0</v>
      </c>
      <c r="O538" s="51">
        <v>0</v>
      </c>
      <c r="P538" s="51">
        <v>0</v>
      </c>
      <c r="Q538" s="51">
        <v>0</v>
      </c>
      <c r="R538" s="51"/>
      <c r="S538" s="51">
        <v>0</v>
      </c>
      <c r="T538" s="51"/>
      <c r="U538" s="51">
        <v>0</v>
      </c>
      <c r="V538" s="25">
        <f>parameters!$J$4*Table1[[#This Row],[Mitigations Utility]] + parameters!$J$5*Table1[[#This Row],[Detections Utility]]</f>
        <v>0</v>
      </c>
      <c r="W538">
        <f>SUM(Table1[[#This Row],[Num. 800-53 (r5)]],Table1[[#This Row],[Num. CIS Controls]])</f>
        <v>0</v>
      </c>
      <c r="X538">
        <f>(Table1[[#This Row],[Total Mitigations]]-parameters!$D$2)/(parameters!$D$3-parameters!$D$2)</f>
        <v>0</v>
      </c>
      <c r="Y538">
        <f>IF(Table1[[#This Row],[Mitigations Utility (unclipped)]]&gt;1,1, IF(Table1[[#This Row],[Mitigations Utility (unclipped)]]&lt;0,0, Table1[[#This Row],[Mitigations Utility (unclipped)]]) )</f>
        <v>0</v>
      </c>
      <c r="Z538">
        <f>SUM(Table1[[#This Row],[Num. CAR]:[Num. Splunk]])</f>
        <v>0</v>
      </c>
      <c r="AA538">
        <f>(Table1[[#This Row],[Total Detections]]-parameters!$D$4)/(parameters!$D$5-parameters!$D$4)</f>
        <v>0</v>
      </c>
      <c r="AB538">
        <f>IF(Table1[[#This Row],[Detections Utility (unclipped)]]&gt;1,1, IF(Table1[[#This Row],[Detections Utility (unclipped)]]&lt;0,0, Table1[[#This Row],[Detections Utility (unclipped)]]) )</f>
        <v>0</v>
      </c>
      <c r="AC538" s="29" t="s">
        <v>938</v>
      </c>
      <c r="AD538" s="25" t="str" cm="1">
        <f t="array" ref="AD538">IF(SUMPRODUCT(--(NOT(ISERR(SEARCH({"Process","Command","Script","WMI","Module","Pipe","Service"},AC538)))))&gt;0,"1","0")</f>
        <v>0</v>
      </c>
      <c r="AE538" s="25">
        <f>IF(AD538="1",'TOP 10 TECHNIQUES'!C$15,0)</f>
        <v>0</v>
      </c>
      <c r="AF538" s="25" t="str" cm="1">
        <f t="array" ref="AF538">IF(SUMPRODUCT(--(NOT(ISERR(SEARCH({"Network","Firewall"},AC538)))))&gt;0,"1","0")</f>
        <v>1</v>
      </c>
      <c r="AG538" s="25">
        <f>IF(AF538="1",'TOP 10 TECHNIQUES'!C$16,0)</f>
        <v>0</v>
      </c>
      <c r="AH538" s="25" t="str" cm="1">
        <f t="array" ref="AH538">IF(SUMPRODUCT(--(NOT(ISERR(SEARCH({"File","Group","Logon","Schedule","User","Registry","Active","Application"},AC538)))))&gt;0,"1","0")</f>
        <v>1</v>
      </c>
      <c r="AI538" s="25">
        <f>IF(AH538="1",'TOP 10 TECHNIQUES'!C$17,0)</f>
        <v>0.13200000000000001</v>
      </c>
      <c r="AJ538" s="25" t="str" cm="1">
        <f t="array" ref="AJ538">IF(SUMPRODUCT(--(NOT(ISERR(SEARCH({"Cloud","Cluster","Container","Image","Instance","Pod","Snapshot","Volume"},AC538)))))&gt;0,"1","0")</f>
        <v>0</v>
      </c>
      <c r="AK538" s="25">
        <f>IF(AJ538="1",'TOP 10 TECHNIQUES'!C$18,0)</f>
        <v>0</v>
      </c>
      <c r="AL538" s="25" t="str" cm="1">
        <f t="array" ref="AL538">IF(SUMPRODUCT(--(NOT(ISERR(SEARCH({"Drive","Firmware","Host","Kernel"},AC538)))))&gt;0,"1","0")</f>
        <v>0</v>
      </c>
      <c r="AM538" s="25">
        <f>IF(AL538="1",'TOP 10 TECHNIQUES'!C$19,0)</f>
        <v>0</v>
      </c>
      <c r="AN538" s="52">
        <v>0</v>
      </c>
      <c r="AO538" s="51">
        <v>0</v>
      </c>
      <c r="AP538" s="25">
        <f>parameters!$J$21*Table1[[#This Row],[TAT Utility]]+parameters!$J$22*Table1[[#This Row],[Count Utility]]</f>
        <v>5.660000000000001E-3</v>
      </c>
      <c r="AQ538" s="25">
        <f>(Table1[[#This Row],[Total Top Att&amp;ck Score ]]-parameters!$D$19)/(parameters!$D$20-parameters!$D$19)</f>
        <v>1.886666666666667E-2</v>
      </c>
      <c r="AR538" s="25">
        <f>IF(Table1[[#This Row],[TAT Utility (unclipped)]]&gt;1,1, IF(Table1[[#This Row],[TAT Utility (unclipped)]]&lt;0,0, Table1[[#This Row],[TAT Utility (unclipped)]]) )</f>
        <v>1.886666666666667E-2</v>
      </c>
      <c r="AS538" s="25">
        <f>(Table1[[#This Row],[Ransomware (Total '# of ATT&amp;CK Observations)]]-parameters!$D$21)/(parameters!$D$22-parameters!$D$21)</f>
        <v>0</v>
      </c>
      <c r="AT538" s="25">
        <f>IF(Table1[[#This Row],[Count Utility (unclipped)]]&gt;1,1, IF(Table1[[#This Row],[Count Utility (unclipped)]]&lt;0,0, Table1[[#This Row],[Count Utility (unclipped)]]) )</f>
        <v>0</v>
      </c>
      <c r="AU5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9" spans="1:47" ht="48" x14ac:dyDescent="0.2">
      <c r="A539" s="25">
        <f>parameters!$J$21*Table1[[#This Row],[TAT Utility]]+parameters!$J$22*Table1[[#This Row],[Count Utility]]</f>
        <v>6.6500000000000005E-3</v>
      </c>
      <c r="B539" s="25">
        <f t="shared" si="8"/>
        <v>6.6500000000000004E-2</v>
      </c>
      <c r="C539" s="25" t="s">
        <v>1890</v>
      </c>
      <c r="D539" s="25" t="s">
        <v>1891</v>
      </c>
      <c r="E539" s="25" t="s">
        <v>1892</v>
      </c>
      <c r="F539" s="51">
        <v>0</v>
      </c>
      <c r="G539" s="51">
        <v>1</v>
      </c>
      <c r="H539" s="25">
        <f>parameters!$J$10*Table1[[#This Row],[Before Utility]]+parameters!$J$11*Table1[[#This Row],[After Utility]]</f>
        <v>0.05</v>
      </c>
      <c r="I539">
        <f>(Table1[[#This Row],[Num. TID Before]]-parameters!$D$8)/(parameters!$D$9-parameters!$D$8)</f>
        <v>0</v>
      </c>
      <c r="J539">
        <f>IF(Table1[[#This Row],[Before Utility (unclipped)]]&gt;1,1, IF(Table1[[#This Row],[Before Utility (unclipped)]]&lt;0,0, Table1[[#This Row],[Before Utility (unclipped)]]))</f>
        <v>0</v>
      </c>
      <c r="K539">
        <f>(Table1[[#This Row],[Num. TID After]]-parameters!$D$10)/(parameters!$D$11-parameters!$D$10)</f>
        <v>0.1</v>
      </c>
      <c r="L539">
        <f>IF(Table1[[#This Row],[After Utility (unclipped)]]&gt;1,1, IF(Table1[[#This Row],[After Utility (unclipped)]]&lt;0,0, Table1[[#This Row],[After Utility (unclipped)]]))</f>
        <v>0.1</v>
      </c>
      <c r="M539" s="25">
        <v>0</v>
      </c>
      <c r="N539" s="51">
        <v>0</v>
      </c>
      <c r="O539" s="51">
        <v>0</v>
      </c>
      <c r="P539" s="51">
        <v>0</v>
      </c>
      <c r="Q539" s="51">
        <v>0</v>
      </c>
      <c r="R539" s="51"/>
      <c r="S539" s="51">
        <v>0</v>
      </c>
      <c r="T539" s="51"/>
      <c r="U539" s="51">
        <v>0</v>
      </c>
      <c r="V539" s="25">
        <f>parameters!$J$4*Table1[[#This Row],[Mitigations Utility]] + parameters!$J$5*Table1[[#This Row],[Detections Utility]]</f>
        <v>0</v>
      </c>
      <c r="W539">
        <f>SUM(Table1[[#This Row],[Num. 800-53 (r5)]],Table1[[#This Row],[Num. CIS Controls]])</f>
        <v>0</v>
      </c>
      <c r="X539">
        <f>(Table1[[#This Row],[Total Mitigations]]-parameters!$D$2)/(parameters!$D$3-parameters!$D$2)</f>
        <v>0</v>
      </c>
      <c r="Y539">
        <f>IF(Table1[[#This Row],[Mitigations Utility (unclipped)]]&gt;1,1, IF(Table1[[#This Row],[Mitigations Utility (unclipped)]]&lt;0,0, Table1[[#This Row],[Mitigations Utility (unclipped)]]) )</f>
        <v>0</v>
      </c>
      <c r="Z539">
        <f>SUM(Table1[[#This Row],[Num. CAR]:[Num. Splunk]])</f>
        <v>0</v>
      </c>
      <c r="AA539">
        <f>(Table1[[#This Row],[Total Detections]]-parameters!$D$4)/(parameters!$D$5-parameters!$D$4)</f>
        <v>0</v>
      </c>
      <c r="AB539">
        <f>IF(Table1[[#This Row],[Detections Utility (unclipped)]]&gt;1,1, IF(Table1[[#This Row],[Detections Utility (unclipped)]]&lt;0,0, Table1[[#This Row],[Detections Utility (unclipped)]]) )</f>
        <v>0</v>
      </c>
      <c r="AC539" s="29" t="s">
        <v>1893</v>
      </c>
      <c r="AD539" s="25" t="str" cm="1">
        <f t="array" ref="AD539">IF(SUMPRODUCT(--(NOT(ISERR(SEARCH({"Process","Command","Script","WMI","Module","Pipe","Service"},AC539)))))&gt;0,"1","0")</f>
        <v>1</v>
      </c>
      <c r="AE539" s="25">
        <f>IF(AD539="1",'TOP 10 TECHNIQUES'!C$15,0)</f>
        <v>0.19800000000000001</v>
      </c>
      <c r="AF539" s="25" t="str" cm="1">
        <f t="array" ref="AF539">IF(SUMPRODUCT(--(NOT(ISERR(SEARCH({"Network","Firewall"},AC539)))))&gt;0,"1","0")</f>
        <v>1</v>
      </c>
      <c r="AG539" s="25">
        <f>IF(AF539="1",'TOP 10 TECHNIQUES'!C$16,0)</f>
        <v>0</v>
      </c>
      <c r="AH539" s="25" t="str" cm="1">
        <f t="array" ref="AH539">IF(SUMPRODUCT(--(NOT(ISERR(SEARCH({"File","Group","Logon","Schedule","User","Registry","Active","Application"},AC539)))))&gt;0,"1","0")</f>
        <v>1</v>
      </c>
      <c r="AI539" s="25">
        <f>IF(AH539="1",'TOP 10 TECHNIQUES'!C$17,0)</f>
        <v>0.13200000000000001</v>
      </c>
      <c r="AJ539" s="25" t="str" cm="1">
        <f t="array" ref="AJ539">IF(SUMPRODUCT(--(NOT(ISERR(SEARCH({"Cloud","Cluster","Container","Image","Instance","Pod","Snapshot","Volume"},AC539)))))&gt;0,"1","0")</f>
        <v>0</v>
      </c>
      <c r="AK539" s="25">
        <f>IF(AJ539="1",'TOP 10 TECHNIQUES'!C$18,0)</f>
        <v>0</v>
      </c>
      <c r="AL539" s="25" t="str" cm="1">
        <f t="array" ref="AL539">IF(SUMPRODUCT(--(NOT(ISERR(SEARCH({"Drive","Firmware","Host","Kernel"},AC539)))))&gt;0,"1","0")</f>
        <v>0</v>
      </c>
      <c r="AM539" s="25">
        <f>IF(AL539="1",'TOP 10 TECHNIQUES'!C$19,0)</f>
        <v>0</v>
      </c>
      <c r="AN539" s="64">
        <v>0</v>
      </c>
      <c r="AO539" s="51"/>
      <c r="AP539" s="25">
        <f>parameters!$J$21*Table1[[#This Row],[TAT Utility]]+parameters!$J$22*Table1[[#This Row],[Count Utility]]</f>
        <v>6.6500000000000005E-3</v>
      </c>
      <c r="AQ539" s="25">
        <f>(Table1[[#This Row],[Total Top Att&amp;ck Score ]]-parameters!$D$19)/(parameters!$D$20-parameters!$D$19)</f>
        <v>2.2166666666666668E-2</v>
      </c>
      <c r="AR539" s="25">
        <f>IF(Table1[[#This Row],[TAT Utility (unclipped)]]&gt;1,1, IF(Table1[[#This Row],[TAT Utility (unclipped)]]&lt;0,0, Table1[[#This Row],[TAT Utility (unclipped)]]) )</f>
        <v>2.2166666666666668E-2</v>
      </c>
      <c r="AS539" s="25">
        <f>(Table1[[#This Row],[Ransomware (Total '# of ATT&amp;CK Observations)]]-parameters!$D$21)/(parameters!$D$22-parameters!$D$21)</f>
        <v>0</v>
      </c>
      <c r="AT539" s="25">
        <f>IF(Table1[[#This Row],[Count Utility (unclipped)]]&gt;1,1, IF(Table1[[#This Row],[Count Utility (unclipped)]]&lt;0,0, Table1[[#This Row],[Count Utility (unclipped)]]) )</f>
        <v>0</v>
      </c>
      <c r="AU5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0" spans="1:47" x14ac:dyDescent="0.2">
      <c r="A540" s="25">
        <f>parameters!$J$21*Table1[[#This Row],[TAT Utility]]+parameters!$J$22*Table1[[#This Row],[Count Utility]]</f>
        <v>5.660000000000001E-3</v>
      </c>
      <c r="B540" s="25">
        <f t="shared" si="8"/>
        <v>5.6600000000000011E-2</v>
      </c>
      <c r="C540" s="25" t="s">
        <v>1894</v>
      </c>
      <c r="D540" s="25" t="s">
        <v>1714</v>
      </c>
      <c r="E540" s="25" t="s">
        <v>1895</v>
      </c>
      <c r="F540" s="51">
        <v>0</v>
      </c>
      <c r="G540" s="51">
        <v>1</v>
      </c>
      <c r="H540" s="25">
        <f>parameters!$J$10*Table1[[#This Row],[Before Utility]]+parameters!$J$11*Table1[[#This Row],[After Utility]]</f>
        <v>0.05</v>
      </c>
      <c r="I540">
        <f>(Table1[[#This Row],[Num. TID Before]]-parameters!$D$8)/(parameters!$D$9-parameters!$D$8)</f>
        <v>0</v>
      </c>
      <c r="J540">
        <f>IF(Table1[[#This Row],[Before Utility (unclipped)]]&gt;1,1, IF(Table1[[#This Row],[Before Utility (unclipped)]]&lt;0,0, Table1[[#This Row],[Before Utility (unclipped)]]))</f>
        <v>0</v>
      </c>
      <c r="K540">
        <f>(Table1[[#This Row],[Num. TID After]]-parameters!$D$10)/(parameters!$D$11-parameters!$D$10)</f>
        <v>0.1</v>
      </c>
      <c r="L540">
        <f>IF(Table1[[#This Row],[After Utility (unclipped)]]&gt;1,1, IF(Table1[[#This Row],[After Utility (unclipped)]]&lt;0,0, Table1[[#This Row],[After Utility (unclipped)]]))</f>
        <v>0.1</v>
      </c>
      <c r="M540" s="25">
        <v>0</v>
      </c>
      <c r="N540" s="51">
        <v>0</v>
      </c>
      <c r="O540" s="51">
        <v>0</v>
      </c>
      <c r="P540" s="51">
        <v>0</v>
      </c>
      <c r="Q540" s="51">
        <v>0</v>
      </c>
      <c r="R540" s="51"/>
      <c r="S540" s="51">
        <v>0</v>
      </c>
      <c r="T540" s="51"/>
      <c r="U540" s="51">
        <v>0</v>
      </c>
      <c r="V540" s="25">
        <f>parameters!$J$4*Table1[[#This Row],[Mitigations Utility]] + parameters!$J$5*Table1[[#This Row],[Detections Utility]]</f>
        <v>0</v>
      </c>
      <c r="W540">
        <f>SUM(Table1[[#This Row],[Num. 800-53 (r5)]],Table1[[#This Row],[Num. CIS Controls]])</f>
        <v>0</v>
      </c>
      <c r="X540">
        <f>(Table1[[#This Row],[Total Mitigations]]-parameters!$D$2)/(parameters!$D$3-parameters!$D$2)</f>
        <v>0</v>
      </c>
      <c r="Y540">
        <f>IF(Table1[[#This Row],[Mitigations Utility (unclipped)]]&gt;1,1, IF(Table1[[#This Row],[Mitigations Utility (unclipped)]]&lt;0,0, Table1[[#This Row],[Mitigations Utility (unclipped)]]) )</f>
        <v>0</v>
      </c>
      <c r="Z540">
        <f>SUM(Table1[[#This Row],[Num. CAR]:[Num. Splunk]])</f>
        <v>0</v>
      </c>
      <c r="AA540">
        <f>(Table1[[#This Row],[Total Detections]]-parameters!$D$4)/(parameters!$D$5-parameters!$D$4)</f>
        <v>0</v>
      </c>
      <c r="AB540">
        <f>IF(Table1[[#This Row],[Detections Utility (unclipped)]]&gt;1,1, IF(Table1[[#This Row],[Detections Utility (unclipped)]]&lt;0,0, Table1[[#This Row],[Detections Utility (unclipped)]]) )</f>
        <v>0</v>
      </c>
      <c r="AC540" s="29" t="s">
        <v>1067</v>
      </c>
      <c r="AD540" s="25" t="str" cm="1">
        <f t="array" ref="AD540">IF(SUMPRODUCT(--(NOT(ISERR(SEARCH({"Process","Command","Script","WMI","Module","Pipe","Service"},AC540)))))&gt;0,"1","0")</f>
        <v>0</v>
      </c>
      <c r="AE540" s="25">
        <f>IF(AD540="1",'TOP 10 TECHNIQUES'!C$15,0)</f>
        <v>0</v>
      </c>
      <c r="AF540" s="25" t="str" cm="1">
        <f t="array" ref="AF540">IF(SUMPRODUCT(--(NOT(ISERR(SEARCH({"Network","Firewall"},AC540)))))&gt;0,"1","0")</f>
        <v>0</v>
      </c>
      <c r="AG540" s="25">
        <f>IF(AF540="1",'TOP 10 TECHNIQUES'!C$16,0)</f>
        <v>0</v>
      </c>
      <c r="AH540" s="25" t="str" cm="1">
        <f t="array" ref="AH540">IF(SUMPRODUCT(--(NOT(ISERR(SEARCH({"File","Group","Logon","Schedule","User","Registry","Active","Application"},AC540)))))&gt;0,"1","0")</f>
        <v>1</v>
      </c>
      <c r="AI540" s="25">
        <f>IF(AH540="1",'TOP 10 TECHNIQUES'!C$17,0)</f>
        <v>0.13200000000000001</v>
      </c>
      <c r="AJ540" s="25" t="str" cm="1">
        <f t="array" ref="AJ540">IF(SUMPRODUCT(--(NOT(ISERR(SEARCH({"Cloud","Cluster","Container","Image","Instance","Pod","Snapshot","Volume"},AC540)))))&gt;0,"1","0")</f>
        <v>0</v>
      </c>
      <c r="AK540" s="25">
        <f>IF(AJ540="1",'TOP 10 TECHNIQUES'!C$18,0)</f>
        <v>0</v>
      </c>
      <c r="AL540" s="25" t="str" cm="1">
        <f t="array" ref="AL540">IF(SUMPRODUCT(--(NOT(ISERR(SEARCH({"Drive","Firmware","Host","Kernel"},AC540)))))&gt;0,"1","0")</f>
        <v>0</v>
      </c>
      <c r="AM540" s="25">
        <f>IF(AL540="1",'TOP 10 TECHNIQUES'!C$19,0)</f>
        <v>0</v>
      </c>
      <c r="AN540" s="52">
        <v>0</v>
      </c>
      <c r="AO540" s="51">
        <v>0</v>
      </c>
      <c r="AP540" s="25">
        <f>parameters!$J$21*Table1[[#This Row],[TAT Utility]]+parameters!$J$22*Table1[[#This Row],[Count Utility]]</f>
        <v>5.660000000000001E-3</v>
      </c>
      <c r="AQ540" s="25">
        <f>(Table1[[#This Row],[Total Top Att&amp;ck Score ]]-parameters!$D$19)/(parameters!$D$20-parameters!$D$19)</f>
        <v>1.886666666666667E-2</v>
      </c>
      <c r="AR540" s="25">
        <f>IF(Table1[[#This Row],[TAT Utility (unclipped)]]&gt;1,1, IF(Table1[[#This Row],[TAT Utility (unclipped)]]&lt;0,0, Table1[[#This Row],[TAT Utility (unclipped)]]) )</f>
        <v>1.886666666666667E-2</v>
      </c>
      <c r="AS540" s="25">
        <f>(Table1[[#This Row],[Ransomware (Total '# of ATT&amp;CK Observations)]]-parameters!$D$21)/(parameters!$D$22-parameters!$D$21)</f>
        <v>0</v>
      </c>
      <c r="AT540" s="25">
        <f>IF(Table1[[#This Row],[Count Utility (unclipped)]]&gt;1,1, IF(Table1[[#This Row],[Count Utility (unclipped)]]&lt;0,0, Table1[[#This Row],[Count Utility (unclipped)]]) )</f>
        <v>0</v>
      </c>
      <c r="AU5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1" spans="1:47" x14ac:dyDescent="0.2">
      <c r="A541" s="25">
        <f>parameters!$J$21*Table1[[#This Row],[TAT Utility]]+parameters!$J$22*Table1[[#This Row],[Count Utility]]</f>
        <v>5.660000000000001E-3</v>
      </c>
      <c r="B541" s="25">
        <f t="shared" si="8"/>
        <v>5.6600000000000011E-2</v>
      </c>
      <c r="C541" s="25" t="s">
        <v>1896</v>
      </c>
      <c r="D541" s="25" t="s">
        <v>1867</v>
      </c>
      <c r="E541" s="25" t="s">
        <v>1873</v>
      </c>
      <c r="F541" s="51">
        <v>0</v>
      </c>
      <c r="G541" s="51">
        <v>1</v>
      </c>
      <c r="H541" s="25">
        <f>parameters!$J$10*Table1[[#This Row],[Before Utility]]+parameters!$J$11*Table1[[#This Row],[After Utility]]</f>
        <v>0.05</v>
      </c>
      <c r="I541">
        <f>(Table1[[#This Row],[Num. TID Before]]-parameters!$D$8)/(parameters!$D$9-parameters!$D$8)</f>
        <v>0</v>
      </c>
      <c r="J541">
        <f>IF(Table1[[#This Row],[Before Utility (unclipped)]]&gt;1,1, IF(Table1[[#This Row],[Before Utility (unclipped)]]&lt;0,0, Table1[[#This Row],[Before Utility (unclipped)]]))</f>
        <v>0</v>
      </c>
      <c r="K541">
        <f>(Table1[[#This Row],[Num. TID After]]-parameters!$D$10)/(parameters!$D$11-parameters!$D$10)</f>
        <v>0.1</v>
      </c>
      <c r="L541">
        <f>IF(Table1[[#This Row],[After Utility (unclipped)]]&gt;1,1, IF(Table1[[#This Row],[After Utility (unclipped)]]&lt;0,0, Table1[[#This Row],[After Utility (unclipped)]]))</f>
        <v>0.1</v>
      </c>
      <c r="M541" s="25">
        <v>0</v>
      </c>
      <c r="N541" s="51">
        <v>0</v>
      </c>
      <c r="O541" s="51">
        <v>0</v>
      </c>
      <c r="P541" s="51">
        <v>0</v>
      </c>
      <c r="Q541" s="51">
        <v>0</v>
      </c>
      <c r="R541" s="51"/>
      <c r="S541" s="51">
        <v>0</v>
      </c>
      <c r="T541" s="51"/>
      <c r="U541" s="51">
        <v>0</v>
      </c>
      <c r="V541" s="25">
        <f>parameters!$J$4*Table1[[#This Row],[Mitigations Utility]] + parameters!$J$5*Table1[[#This Row],[Detections Utility]]</f>
        <v>0</v>
      </c>
      <c r="W541">
        <f>SUM(Table1[[#This Row],[Num. 800-53 (r5)]],Table1[[#This Row],[Num. CIS Controls]])</f>
        <v>0</v>
      </c>
      <c r="X541">
        <f>(Table1[[#This Row],[Total Mitigations]]-parameters!$D$2)/(parameters!$D$3-parameters!$D$2)</f>
        <v>0</v>
      </c>
      <c r="Y541">
        <f>IF(Table1[[#This Row],[Mitigations Utility (unclipped)]]&gt;1,1, IF(Table1[[#This Row],[Mitigations Utility (unclipped)]]&lt;0,0, Table1[[#This Row],[Mitigations Utility (unclipped)]]) )</f>
        <v>0</v>
      </c>
      <c r="Z541">
        <f>SUM(Table1[[#This Row],[Num. CAR]:[Num. Splunk]])</f>
        <v>0</v>
      </c>
      <c r="AA541">
        <f>(Table1[[#This Row],[Total Detections]]-parameters!$D$4)/(parameters!$D$5-parameters!$D$4)</f>
        <v>0</v>
      </c>
      <c r="AB541">
        <f>IF(Table1[[#This Row],[Detections Utility (unclipped)]]&gt;1,1, IF(Table1[[#This Row],[Detections Utility (unclipped)]]&lt;0,0, Table1[[#This Row],[Detections Utility (unclipped)]]) )</f>
        <v>0</v>
      </c>
      <c r="AC541" s="29" t="s">
        <v>1469</v>
      </c>
      <c r="AD541" s="25" t="str" cm="1">
        <f t="array" ref="AD541">IF(SUMPRODUCT(--(NOT(ISERR(SEARCH({"Process","Command","Script","WMI","Module","Pipe","Service"},AC541)))))&gt;0,"1","0")</f>
        <v>0</v>
      </c>
      <c r="AE541" s="25">
        <f>IF(AD541="1",'TOP 10 TECHNIQUES'!C$15,0)</f>
        <v>0</v>
      </c>
      <c r="AF541" s="25" t="str" cm="1">
        <f t="array" ref="AF541">IF(SUMPRODUCT(--(NOT(ISERR(SEARCH({"Network","Firewall"},AC541)))))&gt;0,"1","0")</f>
        <v>0</v>
      </c>
      <c r="AG541" s="25">
        <f>IF(AF541="1",'TOP 10 TECHNIQUES'!C$16,0)</f>
        <v>0</v>
      </c>
      <c r="AH541" s="25" t="str" cm="1">
        <f t="array" ref="AH541">IF(SUMPRODUCT(--(NOT(ISERR(SEARCH({"File","Group","Logon","Schedule","User","Registry","Active","Application"},AC541)))))&gt;0,"1","0")</f>
        <v>1</v>
      </c>
      <c r="AI541" s="25">
        <f>IF(AH541="1",'TOP 10 TECHNIQUES'!C$17,0)</f>
        <v>0.13200000000000001</v>
      </c>
      <c r="AJ541" s="25" t="str" cm="1">
        <f t="array" ref="AJ541">IF(SUMPRODUCT(--(NOT(ISERR(SEARCH({"Cloud","Cluster","Container","Image","Instance","Pod","Snapshot","Volume"},AC541)))))&gt;0,"1","0")</f>
        <v>0</v>
      </c>
      <c r="AK541" s="25">
        <f>IF(AJ541="1",'TOP 10 TECHNIQUES'!C$18,0)</f>
        <v>0</v>
      </c>
      <c r="AL541" s="25" t="str" cm="1">
        <f t="array" ref="AL541">IF(SUMPRODUCT(--(NOT(ISERR(SEARCH({"Drive","Firmware","Host","Kernel"},AC541)))))&gt;0,"1","0")</f>
        <v>0</v>
      </c>
      <c r="AM541" s="25">
        <f>IF(AL541="1",'TOP 10 TECHNIQUES'!C$19,0)</f>
        <v>0</v>
      </c>
      <c r="AN541" s="60">
        <v>0</v>
      </c>
      <c r="AO541" s="51">
        <v>0</v>
      </c>
      <c r="AP541" s="25">
        <f>parameters!$J$21*Table1[[#This Row],[TAT Utility]]+parameters!$J$22*Table1[[#This Row],[Count Utility]]</f>
        <v>5.660000000000001E-3</v>
      </c>
      <c r="AQ541" s="25">
        <f>(Table1[[#This Row],[Total Top Att&amp;ck Score ]]-parameters!$D$19)/(parameters!$D$20-parameters!$D$19)</f>
        <v>1.886666666666667E-2</v>
      </c>
      <c r="AR541" s="25">
        <f>IF(Table1[[#This Row],[TAT Utility (unclipped)]]&gt;1,1, IF(Table1[[#This Row],[TAT Utility (unclipped)]]&lt;0,0, Table1[[#This Row],[TAT Utility (unclipped)]]) )</f>
        <v>1.886666666666667E-2</v>
      </c>
      <c r="AS541" s="25">
        <f>(Table1[[#This Row],[Ransomware (Total '# of ATT&amp;CK Observations)]]-parameters!$D$21)/(parameters!$D$22-parameters!$D$21)</f>
        <v>0</v>
      </c>
      <c r="AT541" s="25">
        <f>IF(Table1[[#This Row],[Count Utility (unclipped)]]&gt;1,1, IF(Table1[[#This Row],[Count Utility (unclipped)]]&lt;0,0, Table1[[#This Row],[Count Utility (unclipped)]]) )</f>
        <v>0</v>
      </c>
      <c r="AU5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2" spans="1:47" x14ac:dyDescent="0.2">
      <c r="A542" s="25">
        <f>parameters!$J$21*Table1[[#This Row],[TAT Utility]]+parameters!$J$22*Table1[[#This Row],[Count Utility]]</f>
        <v>5.660000000000001E-3</v>
      </c>
      <c r="B542" s="25">
        <f t="shared" si="8"/>
        <v>5.6600000000000011E-2</v>
      </c>
      <c r="C542" s="25" t="s">
        <v>1897</v>
      </c>
      <c r="D542" s="25" t="s">
        <v>1867</v>
      </c>
      <c r="E542" s="25" t="s">
        <v>1898</v>
      </c>
      <c r="F542" s="51">
        <v>0</v>
      </c>
      <c r="G542" s="51">
        <v>1</v>
      </c>
      <c r="H542" s="25">
        <f>parameters!$J$10*Table1[[#This Row],[Before Utility]]+parameters!$J$11*Table1[[#This Row],[After Utility]]</f>
        <v>0.05</v>
      </c>
      <c r="I542">
        <f>(Table1[[#This Row],[Num. TID Before]]-parameters!$D$8)/(parameters!$D$9-parameters!$D$8)</f>
        <v>0</v>
      </c>
      <c r="J542">
        <f>IF(Table1[[#This Row],[Before Utility (unclipped)]]&gt;1,1, IF(Table1[[#This Row],[Before Utility (unclipped)]]&lt;0,0, Table1[[#This Row],[Before Utility (unclipped)]]))</f>
        <v>0</v>
      </c>
      <c r="K542">
        <f>(Table1[[#This Row],[Num. TID After]]-parameters!$D$10)/(parameters!$D$11-parameters!$D$10)</f>
        <v>0.1</v>
      </c>
      <c r="L542">
        <f>IF(Table1[[#This Row],[After Utility (unclipped)]]&gt;1,1, IF(Table1[[#This Row],[After Utility (unclipped)]]&lt;0,0, Table1[[#This Row],[After Utility (unclipped)]]))</f>
        <v>0.1</v>
      </c>
      <c r="M542" s="25">
        <v>0</v>
      </c>
      <c r="N542" s="51">
        <v>0</v>
      </c>
      <c r="O542" s="51">
        <v>0</v>
      </c>
      <c r="P542" s="51">
        <v>0</v>
      </c>
      <c r="Q542" s="51">
        <v>0</v>
      </c>
      <c r="R542" s="51"/>
      <c r="S542" s="51">
        <v>0</v>
      </c>
      <c r="T542" s="51"/>
      <c r="U542" s="51">
        <v>0</v>
      </c>
      <c r="V542" s="25">
        <f>parameters!$J$4*Table1[[#This Row],[Mitigations Utility]] + parameters!$J$5*Table1[[#This Row],[Detections Utility]]</f>
        <v>0</v>
      </c>
      <c r="W542">
        <f>SUM(Table1[[#This Row],[Num. 800-53 (r5)]],Table1[[#This Row],[Num. CIS Controls]])</f>
        <v>0</v>
      </c>
      <c r="X542">
        <f>(Table1[[#This Row],[Total Mitigations]]-parameters!$D$2)/(parameters!$D$3-parameters!$D$2)</f>
        <v>0</v>
      </c>
      <c r="Y542">
        <f>IF(Table1[[#This Row],[Mitigations Utility (unclipped)]]&gt;1,1, IF(Table1[[#This Row],[Mitigations Utility (unclipped)]]&lt;0,0, Table1[[#This Row],[Mitigations Utility (unclipped)]]) )</f>
        <v>0</v>
      </c>
      <c r="Z542">
        <f>SUM(Table1[[#This Row],[Num. CAR]:[Num. Splunk]])</f>
        <v>0</v>
      </c>
      <c r="AA542">
        <f>(Table1[[#This Row],[Total Detections]]-parameters!$D$4)/(parameters!$D$5-parameters!$D$4)</f>
        <v>0</v>
      </c>
      <c r="AB542">
        <f>IF(Table1[[#This Row],[Detections Utility (unclipped)]]&gt;1,1, IF(Table1[[#This Row],[Detections Utility (unclipped)]]&lt;0,0, Table1[[#This Row],[Detections Utility (unclipped)]]) )</f>
        <v>0</v>
      </c>
      <c r="AC542" s="29" t="s">
        <v>1469</v>
      </c>
      <c r="AD542" s="25" t="str" cm="1">
        <f t="array" ref="AD542">IF(SUMPRODUCT(--(NOT(ISERR(SEARCH({"Process","Command","Script","WMI","Module","Pipe","Service"},AC542)))))&gt;0,"1","0")</f>
        <v>0</v>
      </c>
      <c r="AE542" s="25">
        <f>IF(AD542="1",'TOP 10 TECHNIQUES'!C$15,0)</f>
        <v>0</v>
      </c>
      <c r="AF542" s="25" t="str" cm="1">
        <f t="array" ref="AF542">IF(SUMPRODUCT(--(NOT(ISERR(SEARCH({"Network","Firewall"},AC542)))))&gt;0,"1","0")</f>
        <v>0</v>
      </c>
      <c r="AG542" s="25">
        <f>IF(AF542="1",'TOP 10 TECHNIQUES'!C$16,0)</f>
        <v>0</v>
      </c>
      <c r="AH542" s="25" t="str" cm="1">
        <f t="array" ref="AH542">IF(SUMPRODUCT(--(NOT(ISERR(SEARCH({"File","Group","Logon","Schedule","User","Registry","Active","Application"},AC542)))))&gt;0,"1","0")</f>
        <v>1</v>
      </c>
      <c r="AI542" s="25">
        <f>IF(AH542="1",'TOP 10 TECHNIQUES'!C$17,0)</f>
        <v>0.13200000000000001</v>
      </c>
      <c r="AJ542" s="25" t="str" cm="1">
        <f t="array" ref="AJ542">IF(SUMPRODUCT(--(NOT(ISERR(SEARCH({"Cloud","Cluster","Container","Image","Instance","Pod","Snapshot","Volume"},AC542)))))&gt;0,"1","0")</f>
        <v>0</v>
      </c>
      <c r="AK542" s="25">
        <f>IF(AJ542="1",'TOP 10 TECHNIQUES'!C$18,0)</f>
        <v>0</v>
      </c>
      <c r="AL542" s="25" t="str" cm="1">
        <f t="array" ref="AL542">IF(SUMPRODUCT(--(NOT(ISERR(SEARCH({"Drive","Firmware","Host","Kernel"},AC542)))))&gt;0,"1","0")</f>
        <v>0</v>
      </c>
      <c r="AM542" s="25">
        <f>IF(AL542="1",'TOP 10 TECHNIQUES'!C$19,0)</f>
        <v>0</v>
      </c>
      <c r="AN542" s="52">
        <v>0</v>
      </c>
      <c r="AO542" s="51">
        <v>0</v>
      </c>
      <c r="AP542" s="25">
        <f>parameters!$J$21*Table1[[#This Row],[TAT Utility]]+parameters!$J$22*Table1[[#This Row],[Count Utility]]</f>
        <v>5.660000000000001E-3</v>
      </c>
      <c r="AQ542" s="25">
        <f>(Table1[[#This Row],[Total Top Att&amp;ck Score ]]-parameters!$D$19)/(parameters!$D$20-parameters!$D$19)</f>
        <v>1.886666666666667E-2</v>
      </c>
      <c r="AR542" s="25">
        <f>IF(Table1[[#This Row],[TAT Utility (unclipped)]]&gt;1,1, IF(Table1[[#This Row],[TAT Utility (unclipped)]]&lt;0,0, Table1[[#This Row],[TAT Utility (unclipped)]]) )</f>
        <v>1.886666666666667E-2</v>
      </c>
      <c r="AS542" s="25">
        <f>(Table1[[#This Row],[Ransomware (Total '# of ATT&amp;CK Observations)]]-parameters!$D$21)/(parameters!$D$22-parameters!$D$21)</f>
        <v>0</v>
      </c>
      <c r="AT542" s="25">
        <f>IF(Table1[[#This Row],[Count Utility (unclipped)]]&gt;1,1, IF(Table1[[#This Row],[Count Utility (unclipped)]]&lt;0,0, Table1[[#This Row],[Count Utility (unclipped)]]) )</f>
        <v>0</v>
      </c>
      <c r="AU5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3" spans="1:47" x14ac:dyDescent="0.2">
      <c r="A543" s="25">
        <f>parameters!$J$21*Table1[[#This Row],[TAT Utility]]+parameters!$J$22*Table1[[#This Row],[Count Utility]]</f>
        <v>5.660000000000001E-3</v>
      </c>
      <c r="B543" s="25">
        <f t="shared" si="8"/>
        <v>5.6600000000000011E-2</v>
      </c>
      <c r="C543" s="25" t="s">
        <v>1899</v>
      </c>
      <c r="D543" s="25" t="s">
        <v>1900</v>
      </c>
      <c r="E543" s="25" t="s">
        <v>89</v>
      </c>
      <c r="F543" s="51">
        <v>0</v>
      </c>
      <c r="G543" s="51">
        <v>1</v>
      </c>
      <c r="H543" s="35">
        <f>parameters!$J$10*Table1[[#This Row],[Before Utility]]+parameters!$J$11*Table1[[#This Row],[After Utility]]</f>
        <v>0.05</v>
      </c>
      <c r="I543">
        <f>(Table1[[#This Row],[Num. TID Before]]-parameters!$D$8)/(parameters!$D$9-parameters!$D$8)</f>
        <v>0</v>
      </c>
      <c r="J543">
        <f>IF(Table1[[#This Row],[Before Utility (unclipped)]]&gt;1,1, IF(Table1[[#This Row],[Before Utility (unclipped)]]&lt;0,0, Table1[[#This Row],[Before Utility (unclipped)]]))</f>
        <v>0</v>
      </c>
      <c r="K543">
        <f>(Table1[[#This Row],[Num. TID After]]-parameters!$D$10)/(parameters!$D$11-parameters!$D$10)</f>
        <v>0.1</v>
      </c>
      <c r="L543">
        <f>IF(Table1[[#This Row],[After Utility (unclipped)]]&gt;1,1, IF(Table1[[#This Row],[After Utility (unclipped)]]&lt;0,0, Table1[[#This Row],[After Utility (unclipped)]]))</f>
        <v>0.1</v>
      </c>
      <c r="M543" s="25">
        <v>0</v>
      </c>
      <c r="N543" s="51">
        <v>0</v>
      </c>
      <c r="O543" s="51">
        <v>0</v>
      </c>
      <c r="P543" s="51">
        <v>0</v>
      </c>
      <c r="Q543" s="51">
        <v>0</v>
      </c>
      <c r="R543" s="51"/>
      <c r="S543" s="51">
        <v>0</v>
      </c>
      <c r="T543" s="51"/>
      <c r="U543" s="51">
        <v>0</v>
      </c>
      <c r="V543" s="25">
        <f>parameters!$J$4*Table1[[#This Row],[Mitigations Utility]] + parameters!$J$5*Table1[[#This Row],[Detections Utility]]</f>
        <v>0</v>
      </c>
      <c r="W543">
        <f>SUM(Table1[[#This Row],[Num. 800-53 (r5)]],Table1[[#This Row],[Num. CIS Controls]])</f>
        <v>0</v>
      </c>
      <c r="X543">
        <f>(Table1[[#This Row],[Total Mitigations]]-parameters!$D$2)/(parameters!$D$3-parameters!$D$2)</f>
        <v>0</v>
      </c>
      <c r="Y543">
        <f>IF(Table1[[#This Row],[Mitigations Utility (unclipped)]]&gt;1,1, IF(Table1[[#This Row],[Mitigations Utility (unclipped)]]&lt;0,0, Table1[[#This Row],[Mitigations Utility (unclipped)]]) )</f>
        <v>0</v>
      </c>
      <c r="Z543">
        <f>SUM(Table1[[#This Row],[Num. CAR]:[Num. Splunk]])</f>
        <v>0</v>
      </c>
      <c r="AA543">
        <f>(Table1[[#This Row],[Total Detections]]-parameters!$D$4)/(parameters!$D$5-parameters!$D$4)</f>
        <v>0</v>
      </c>
      <c r="AB543">
        <f>IF(Table1[[#This Row],[Detections Utility (unclipped)]]&gt;1,1, IF(Table1[[#This Row],[Detections Utility (unclipped)]]&lt;0,0, Table1[[#This Row],[Detections Utility (unclipped)]]) )</f>
        <v>0</v>
      </c>
      <c r="AC543" s="29" t="s">
        <v>1469</v>
      </c>
      <c r="AD543" s="25" t="str" cm="1">
        <f t="array" ref="AD543">IF(SUMPRODUCT(--(NOT(ISERR(SEARCH({"Process","Command","Script","WMI","Module","Pipe","Service"},AC543)))))&gt;0,"1","0")</f>
        <v>0</v>
      </c>
      <c r="AE543" s="25">
        <f>IF(AD543="1",'TOP 10 TECHNIQUES'!C$15,0)</f>
        <v>0</v>
      </c>
      <c r="AF543" s="25" t="str" cm="1">
        <f t="array" ref="AF543">IF(SUMPRODUCT(--(NOT(ISERR(SEARCH({"Network","Firewall"},AC543)))))&gt;0,"1","0")</f>
        <v>0</v>
      </c>
      <c r="AG543" s="25">
        <f>IF(AF543="1",'TOP 10 TECHNIQUES'!C$16,0)</f>
        <v>0</v>
      </c>
      <c r="AH543" s="25" t="str" cm="1">
        <f t="array" ref="AH543">IF(SUMPRODUCT(--(NOT(ISERR(SEARCH({"File","Group","Logon","Schedule","User","Registry","Active","Application"},AC543)))))&gt;0,"1","0")</f>
        <v>1</v>
      </c>
      <c r="AI543" s="25">
        <f>IF(AH543="1",'TOP 10 TECHNIQUES'!C$17,0)</f>
        <v>0.13200000000000001</v>
      </c>
      <c r="AJ543" s="25" t="str" cm="1">
        <f t="array" ref="AJ543">IF(SUMPRODUCT(--(NOT(ISERR(SEARCH({"Cloud","Cluster","Container","Image","Instance","Pod","Snapshot","Volume"},AC543)))))&gt;0,"1","0")</f>
        <v>0</v>
      </c>
      <c r="AK543" s="25">
        <f>IF(AJ543="1",'TOP 10 TECHNIQUES'!C$18,0)</f>
        <v>0</v>
      </c>
      <c r="AL543" s="25" t="str" cm="1">
        <f t="array" ref="AL543">IF(SUMPRODUCT(--(NOT(ISERR(SEARCH({"Drive","Firmware","Host","Kernel"},AC543)))))&gt;0,"1","0")</f>
        <v>0</v>
      </c>
      <c r="AM543" s="25">
        <f>IF(AL543="1",'TOP 10 TECHNIQUES'!C$19,0)</f>
        <v>0</v>
      </c>
      <c r="AN543" s="52">
        <v>0</v>
      </c>
      <c r="AO543" s="51">
        <v>0</v>
      </c>
      <c r="AP543" s="25">
        <f>parameters!$J$21*Table1[[#This Row],[TAT Utility]]+parameters!$J$22*Table1[[#This Row],[Count Utility]]</f>
        <v>5.660000000000001E-3</v>
      </c>
      <c r="AQ543" s="25">
        <f>(Table1[[#This Row],[Total Top Att&amp;ck Score ]]-parameters!$D$19)/(parameters!$D$20-parameters!$D$19)</f>
        <v>1.886666666666667E-2</v>
      </c>
      <c r="AR543" s="25">
        <f>IF(Table1[[#This Row],[TAT Utility (unclipped)]]&gt;1,1, IF(Table1[[#This Row],[TAT Utility (unclipped)]]&lt;0,0, Table1[[#This Row],[TAT Utility (unclipped)]]) )</f>
        <v>1.886666666666667E-2</v>
      </c>
      <c r="AS543" s="25">
        <f>(Table1[[#This Row],[Ransomware (Total '# of ATT&amp;CK Observations)]]-parameters!$D$21)/(parameters!$D$22-parameters!$D$21)</f>
        <v>0</v>
      </c>
      <c r="AT543" s="25">
        <f>IF(Table1[[#This Row],[Count Utility (unclipped)]]&gt;1,1, IF(Table1[[#This Row],[Count Utility (unclipped)]]&lt;0,0, Table1[[#This Row],[Count Utility (unclipped)]]) )</f>
        <v>0</v>
      </c>
      <c r="AU5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4" spans="1:47" x14ac:dyDescent="0.2">
      <c r="A544" s="25">
        <f>parameters!$J$21*Table1[[#This Row],[TAT Utility]]+parameters!$J$22*Table1[[#This Row],[Count Utility]]</f>
        <v>5.660000000000001E-3</v>
      </c>
      <c r="B544" s="25">
        <f t="shared" si="8"/>
        <v>5.6600000000000011E-2</v>
      </c>
      <c r="C544" s="25" t="s">
        <v>1901</v>
      </c>
      <c r="D544" s="25" t="s">
        <v>1900</v>
      </c>
      <c r="E544" s="25" t="s">
        <v>1902</v>
      </c>
      <c r="F544" s="51">
        <v>0</v>
      </c>
      <c r="G544" s="51">
        <v>1</v>
      </c>
      <c r="H544" s="25">
        <f>parameters!$J$10*Table1[[#This Row],[Before Utility]]+parameters!$J$11*Table1[[#This Row],[After Utility]]</f>
        <v>0.05</v>
      </c>
      <c r="I544">
        <f>(Table1[[#This Row],[Num. TID Before]]-parameters!$D$8)/(parameters!$D$9-parameters!$D$8)</f>
        <v>0</v>
      </c>
      <c r="J544">
        <f>IF(Table1[[#This Row],[Before Utility (unclipped)]]&gt;1,1, IF(Table1[[#This Row],[Before Utility (unclipped)]]&lt;0,0, Table1[[#This Row],[Before Utility (unclipped)]]))</f>
        <v>0</v>
      </c>
      <c r="K544">
        <f>(Table1[[#This Row],[Num. TID After]]-parameters!$D$10)/(parameters!$D$11-parameters!$D$10)</f>
        <v>0.1</v>
      </c>
      <c r="L544">
        <f>IF(Table1[[#This Row],[After Utility (unclipped)]]&gt;1,1, IF(Table1[[#This Row],[After Utility (unclipped)]]&lt;0,0, Table1[[#This Row],[After Utility (unclipped)]]))</f>
        <v>0.1</v>
      </c>
      <c r="M544" s="25">
        <v>0</v>
      </c>
      <c r="N544" s="51">
        <v>0</v>
      </c>
      <c r="O544" s="51">
        <v>0</v>
      </c>
      <c r="P544" s="51">
        <v>0</v>
      </c>
      <c r="Q544" s="51">
        <v>0</v>
      </c>
      <c r="R544" s="51"/>
      <c r="S544" s="51">
        <v>0</v>
      </c>
      <c r="T544" s="51"/>
      <c r="U544" s="51">
        <v>0</v>
      </c>
      <c r="V544" s="25">
        <f>parameters!$J$4*Table1[[#This Row],[Mitigations Utility]] + parameters!$J$5*Table1[[#This Row],[Detections Utility]]</f>
        <v>0</v>
      </c>
      <c r="W544">
        <f>SUM(Table1[[#This Row],[Num. 800-53 (r5)]],Table1[[#This Row],[Num. CIS Controls]])</f>
        <v>0</v>
      </c>
      <c r="X544">
        <f>(Table1[[#This Row],[Total Mitigations]]-parameters!$D$2)/(parameters!$D$3-parameters!$D$2)</f>
        <v>0</v>
      </c>
      <c r="Y544">
        <f>IF(Table1[[#This Row],[Mitigations Utility (unclipped)]]&gt;1,1, IF(Table1[[#This Row],[Mitigations Utility (unclipped)]]&lt;0,0, Table1[[#This Row],[Mitigations Utility (unclipped)]]) )</f>
        <v>0</v>
      </c>
      <c r="Z544">
        <f>SUM(Table1[[#This Row],[Num. CAR]:[Num. Splunk]])</f>
        <v>0</v>
      </c>
      <c r="AA544">
        <f>(Table1[[#This Row],[Total Detections]]-parameters!$D$4)/(parameters!$D$5-parameters!$D$4)</f>
        <v>0</v>
      </c>
      <c r="AB544">
        <f>IF(Table1[[#This Row],[Detections Utility (unclipped)]]&gt;1,1, IF(Table1[[#This Row],[Detections Utility (unclipped)]]&lt;0,0, Table1[[#This Row],[Detections Utility (unclipped)]]) )</f>
        <v>0</v>
      </c>
      <c r="AC544" s="29" t="s">
        <v>1469</v>
      </c>
      <c r="AD544" s="25" t="str" cm="1">
        <f t="array" ref="AD544">IF(SUMPRODUCT(--(NOT(ISERR(SEARCH({"Process","Command","Script","WMI","Module","Pipe","Service"},AC544)))))&gt;0,"1","0")</f>
        <v>0</v>
      </c>
      <c r="AE544" s="25">
        <f>IF(AD544="1",'TOP 10 TECHNIQUES'!C$15,0)</f>
        <v>0</v>
      </c>
      <c r="AF544" s="25" t="str" cm="1">
        <f t="array" ref="AF544">IF(SUMPRODUCT(--(NOT(ISERR(SEARCH({"Network","Firewall"},AC544)))))&gt;0,"1","0")</f>
        <v>0</v>
      </c>
      <c r="AG544" s="25">
        <f>IF(AF544="1",'TOP 10 TECHNIQUES'!C$16,0)</f>
        <v>0</v>
      </c>
      <c r="AH544" s="25" t="str" cm="1">
        <f t="array" ref="AH544">IF(SUMPRODUCT(--(NOT(ISERR(SEARCH({"File","Group","Logon","Schedule","User","Registry","Active","Application"},AC544)))))&gt;0,"1","0")</f>
        <v>1</v>
      </c>
      <c r="AI544" s="25">
        <f>IF(AH544="1",'TOP 10 TECHNIQUES'!C$17,0)</f>
        <v>0.13200000000000001</v>
      </c>
      <c r="AJ544" s="25" t="str" cm="1">
        <f t="array" ref="AJ544">IF(SUMPRODUCT(--(NOT(ISERR(SEARCH({"Cloud","Cluster","Container","Image","Instance","Pod","Snapshot","Volume"},AC544)))))&gt;0,"1","0")</f>
        <v>0</v>
      </c>
      <c r="AK544" s="25">
        <f>IF(AJ544="1",'TOP 10 TECHNIQUES'!C$18,0)</f>
        <v>0</v>
      </c>
      <c r="AL544" s="25" t="str" cm="1">
        <f t="array" ref="AL544">IF(SUMPRODUCT(--(NOT(ISERR(SEARCH({"Drive","Firmware","Host","Kernel"},AC544)))))&gt;0,"1","0")</f>
        <v>0</v>
      </c>
      <c r="AM544" s="25">
        <f>IF(AL544="1",'TOP 10 TECHNIQUES'!C$19,0)</f>
        <v>0</v>
      </c>
      <c r="AN544" s="60">
        <v>0</v>
      </c>
      <c r="AO544" s="51">
        <v>0</v>
      </c>
      <c r="AP544" s="25">
        <f>parameters!$J$21*Table1[[#This Row],[TAT Utility]]+parameters!$J$22*Table1[[#This Row],[Count Utility]]</f>
        <v>5.660000000000001E-3</v>
      </c>
      <c r="AQ544" s="25">
        <f>(Table1[[#This Row],[Total Top Att&amp;ck Score ]]-parameters!$D$19)/(parameters!$D$20-parameters!$D$19)</f>
        <v>1.886666666666667E-2</v>
      </c>
      <c r="AR544" s="25">
        <f>IF(Table1[[#This Row],[TAT Utility (unclipped)]]&gt;1,1, IF(Table1[[#This Row],[TAT Utility (unclipped)]]&lt;0,0, Table1[[#This Row],[TAT Utility (unclipped)]]) )</f>
        <v>1.886666666666667E-2</v>
      </c>
      <c r="AS544" s="25">
        <f>(Table1[[#This Row],[Ransomware (Total '# of ATT&amp;CK Observations)]]-parameters!$D$21)/(parameters!$D$22-parameters!$D$21)</f>
        <v>0</v>
      </c>
      <c r="AT544" s="25">
        <f>IF(Table1[[#This Row],[Count Utility (unclipped)]]&gt;1,1, IF(Table1[[#This Row],[Count Utility (unclipped)]]&lt;0,0, Table1[[#This Row],[Count Utility (unclipped)]]) )</f>
        <v>0</v>
      </c>
      <c r="AU5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5" spans="1:47" x14ac:dyDescent="0.2">
      <c r="A545" s="25">
        <f>parameters!$J$21*Table1[[#This Row],[TAT Utility]]+parameters!$J$22*Table1[[#This Row],[Count Utility]]</f>
        <v>5.660000000000001E-3</v>
      </c>
      <c r="B545" s="25">
        <f t="shared" si="8"/>
        <v>5.6600000000000011E-2</v>
      </c>
      <c r="C545" s="25" t="s">
        <v>1903</v>
      </c>
      <c r="D545" s="25" t="s">
        <v>1900</v>
      </c>
      <c r="E545" s="25" t="s">
        <v>1904</v>
      </c>
      <c r="F545" s="51">
        <v>0</v>
      </c>
      <c r="G545" s="51">
        <v>1</v>
      </c>
      <c r="H545" s="25">
        <f>parameters!$J$10*Table1[[#This Row],[Before Utility]]+parameters!$J$11*Table1[[#This Row],[After Utility]]</f>
        <v>0.05</v>
      </c>
      <c r="I545">
        <f>(Table1[[#This Row],[Num. TID Before]]-parameters!$D$8)/(parameters!$D$9-parameters!$D$8)</f>
        <v>0</v>
      </c>
      <c r="J545">
        <f>IF(Table1[[#This Row],[Before Utility (unclipped)]]&gt;1,1, IF(Table1[[#This Row],[Before Utility (unclipped)]]&lt;0,0, Table1[[#This Row],[Before Utility (unclipped)]]))</f>
        <v>0</v>
      </c>
      <c r="K545">
        <f>(Table1[[#This Row],[Num. TID After]]-parameters!$D$10)/(parameters!$D$11-parameters!$D$10)</f>
        <v>0.1</v>
      </c>
      <c r="L545">
        <f>IF(Table1[[#This Row],[After Utility (unclipped)]]&gt;1,1, IF(Table1[[#This Row],[After Utility (unclipped)]]&lt;0,0, Table1[[#This Row],[After Utility (unclipped)]]))</f>
        <v>0.1</v>
      </c>
      <c r="M545" s="25">
        <v>0</v>
      </c>
      <c r="N545" s="51">
        <v>0</v>
      </c>
      <c r="O545" s="51">
        <v>0</v>
      </c>
      <c r="P545" s="51">
        <v>0</v>
      </c>
      <c r="Q545" s="51">
        <v>0</v>
      </c>
      <c r="R545" s="51"/>
      <c r="S545" s="51">
        <v>0</v>
      </c>
      <c r="T545" s="51"/>
      <c r="U545" s="51">
        <v>0</v>
      </c>
      <c r="V545" s="25">
        <f>parameters!$J$4*Table1[[#This Row],[Mitigations Utility]] + parameters!$J$5*Table1[[#This Row],[Detections Utility]]</f>
        <v>0</v>
      </c>
      <c r="W545">
        <f>SUM(Table1[[#This Row],[Num. 800-53 (r5)]],Table1[[#This Row],[Num. CIS Controls]])</f>
        <v>0</v>
      </c>
      <c r="X545">
        <f>(Table1[[#This Row],[Total Mitigations]]-parameters!$D$2)/(parameters!$D$3-parameters!$D$2)</f>
        <v>0</v>
      </c>
      <c r="Y545">
        <f>IF(Table1[[#This Row],[Mitigations Utility (unclipped)]]&gt;1,1, IF(Table1[[#This Row],[Mitigations Utility (unclipped)]]&lt;0,0, Table1[[#This Row],[Mitigations Utility (unclipped)]]) )</f>
        <v>0</v>
      </c>
      <c r="Z545">
        <f>SUM(Table1[[#This Row],[Num. CAR]:[Num. Splunk]])</f>
        <v>0</v>
      </c>
      <c r="AA545">
        <f>(Table1[[#This Row],[Total Detections]]-parameters!$D$4)/(parameters!$D$5-parameters!$D$4)</f>
        <v>0</v>
      </c>
      <c r="AB545">
        <f>IF(Table1[[#This Row],[Detections Utility (unclipped)]]&gt;1,1, IF(Table1[[#This Row],[Detections Utility (unclipped)]]&lt;0,0, Table1[[#This Row],[Detections Utility (unclipped)]]) )</f>
        <v>0</v>
      </c>
      <c r="AC545" s="29" t="s">
        <v>1469</v>
      </c>
      <c r="AD545" s="25" t="str" cm="1">
        <f t="array" ref="AD545">IF(SUMPRODUCT(--(NOT(ISERR(SEARCH({"Process","Command","Script","WMI","Module","Pipe","Service"},AC545)))))&gt;0,"1","0")</f>
        <v>0</v>
      </c>
      <c r="AE545" s="25">
        <f>IF(AD545="1",'TOP 10 TECHNIQUES'!C$15,0)</f>
        <v>0</v>
      </c>
      <c r="AF545" s="25" t="str" cm="1">
        <f t="array" ref="AF545">IF(SUMPRODUCT(--(NOT(ISERR(SEARCH({"Network","Firewall"},AC545)))))&gt;0,"1","0")</f>
        <v>0</v>
      </c>
      <c r="AG545" s="25">
        <f>IF(AF545="1",'TOP 10 TECHNIQUES'!C$16,0)</f>
        <v>0</v>
      </c>
      <c r="AH545" s="25" t="str" cm="1">
        <f t="array" ref="AH545">IF(SUMPRODUCT(--(NOT(ISERR(SEARCH({"File","Group","Logon","Schedule","User","Registry","Active","Application"},AC545)))))&gt;0,"1","0")</f>
        <v>1</v>
      </c>
      <c r="AI545" s="25">
        <f>IF(AH545="1",'TOP 10 TECHNIQUES'!C$17,0)</f>
        <v>0.13200000000000001</v>
      </c>
      <c r="AJ545" s="25" t="str" cm="1">
        <f t="array" ref="AJ545">IF(SUMPRODUCT(--(NOT(ISERR(SEARCH({"Cloud","Cluster","Container","Image","Instance","Pod","Snapshot","Volume"},AC545)))))&gt;0,"1","0")</f>
        <v>0</v>
      </c>
      <c r="AK545" s="25">
        <f>IF(AJ545="1",'TOP 10 TECHNIQUES'!C$18,0)</f>
        <v>0</v>
      </c>
      <c r="AL545" s="25" t="str" cm="1">
        <f t="array" ref="AL545">IF(SUMPRODUCT(--(NOT(ISERR(SEARCH({"Drive","Firmware","Host","Kernel"},AC545)))))&gt;0,"1","0")</f>
        <v>0</v>
      </c>
      <c r="AM545" s="25">
        <f>IF(AL545="1",'TOP 10 TECHNIQUES'!C$19,0)</f>
        <v>0</v>
      </c>
      <c r="AN545" s="52">
        <v>0</v>
      </c>
      <c r="AO545" s="51">
        <v>0</v>
      </c>
      <c r="AP545" s="25">
        <f>parameters!$J$21*Table1[[#This Row],[TAT Utility]]+parameters!$J$22*Table1[[#This Row],[Count Utility]]</f>
        <v>5.660000000000001E-3</v>
      </c>
      <c r="AQ545" s="25">
        <f>(Table1[[#This Row],[Total Top Att&amp;ck Score ]]-parameters!$D$19)/(parameters!$D$20-parameters!$D$19)</f>
        <v>1.886666666666667E-2</v>
      </c>
      <c r="AR545" s="25">
        <f>IF(Table1[[#This Row],[TAT Utility (unclipped)]]&gt;1,1, IF(Table1[[#This Row],[TAT Utility (unclipped)]]&lt;0,0, Table1[[#This Row],[TAT Utility (unclipped)]]) )</f>
        <v>1.886666666666667E-2</v>
      </c>
      <c r="AS545" s="25">
        <f>(Table1[[#This Row],[Ransomware (Total '# of ATT&amp;CK Observations)]]-parameters!$D$21)/(parameters!$D$22-parameters!$D$21)</f>
        <v>0</v>
      </c>
      <c r="AT545" s="25">
        <f>IF(Table1[[#This Row],[Count Utility (unclipped)]]&gt;1,1, IF(Table1[[#This Row],[Count Utility (unclipped)]]&lt;0,0, Table1[[#This Row],[Count Utility (unclipped)]]) )</f>
        <v>0</v>
      </c>
      <c r="AU5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6" spans="1:47" ht="48" x14ac:dyDescent="0.2">
      <c r="A546" s="25">
        <f>parameters!$J$21*Table1[[#This Row],[TAT Utility]]+parameters!$J$22*Table1[[#This Row],[Count Utility]]</f>
        <v>6.6500000000000005E-3</v>
      </c>
      <c r="B546" s="25">
        <f t="shared" si="8"/>
        <v>6.6500000000000004E-2</v>
      </c>
      <c r="C546" s="25" t="s">
        <v>1905</v>
      </c>
      <c r="D546" s="25" t="s">
        <v>1891</v>
      </c>
      <c r="E546" s="25" t="s">
        <v>89</v>
      </c>
      <c r="F546" s="51">
        <v>0</v>
      </c>
      <c r="G546" s="51">
        <v>1</v>
      </c>
      <c r="H546" s="25">
        <f>parameters!$J$10*Table1[[#This Row],[Before Utility]]+parameters!$J$11*Table1[[#This Row],[After Utility]]</f>
        <v>0.05</v>
      </c>
      <c r="I546">
        <f>(Table1[[#This Row],[Num. TID Before]]-parameters!$D$8)/(parameters!$D$9-parameters!$D$8)</f>
        <v>0</v>
      </c>
      <c r="J546">
        <f>IF(Table1[[#This Row],[Before Utility (unclipped)]]&gt;1,1, IF(Table1[[#This Row],[Before Utility (unclipped)]]&lt;0,0, Table1[[#This Row],[Before Utility (unclipped)]]))</f>
        <v>0</v>
      </c>
      <c r="K546">
        <f>(Table1[[#This Row],[Num. TID After]]-parameters!$D$10)/(parameters!$D$11-parameters!$D$10)</f>
        <v>0.1</v>
      </c>
      <c r="L546">
        <f>IF(Table1[[#This Row],[After Utility (unclipped)]]&gt;1,1, IF(Table1[[#This Row],[After Utility (unclipped)]]&lt;0,0, Table1[[#This Row],[After Utility (unclipped)]]))</f>
        <v>0.1</v>
      </c>
      <c r="M546" s="25">
        <v>0</v>
      </c>
      <c r="N546" s="51">
        <v>0</v>
      </c>
      <c r="O546" s="51">
        <v>0</v>
      </c>
      <c r="P546" s="51">
        <v>0</v>
      </c>
      <c r="Q546" s="51">
        <v>0</v>
      </c>
      <c r="R546" s="51"/>
      <c r="S546" s="51">
        <v>0</v>
      </c>
      <c r="T546" s="51"/>
      <c r="U546" s="51">
        <v>0</v>
      </c>
      <c r="V546" s="25">
        <f>parameters!$J$4*Table1[[#This Row],[Mitigations Utility]] + parameters!$J$5*Table1[[#This Row],[Detections Utility]]</f>
        <v>0</v>
      </c>
      <c r="W546">
        <f>SUM(Table1[[#This Row],[Num. 800-53 (r5)]],Table1[[#This Row],[Num. CIS Controls]])</f>
        <v>0</v>
      </c>
      <c r="X546">
        <f>(Table1[[#This Row],[Total Mitigations]]-parameters!$D$2)/(parameters!$D$3-parameters!$D$2)</f>
        <v>0</v>
      </c>
      <c r="Y546">
        <f>IF(Table1[[#This Row],[Mitigations Utility (unclipped)]]&gt;1,1, IF(Table1[[#This Row],[Mitigations Utility (unclipped)]]&lt;0,0, Table1[[#This Row],[Mitigations Utility (unclipped)]]) )</f>
        <v>0</v>
      </c>
      <c r="Z546">
        <f>SUM(Table1[[#This Row],[Num. CAR]:[Num. Splunk]])</f>
        <v>0</v>
      </c>
      <c r="AA546">
        <f>(Table1[[#This Row],[Total Detections]]-parameters!$D$4)/(parameters!$D$5-parameters!$D$4)</f>
        <v>0</v>
      </c>
      <c r="AB546">
        <f>IF(Table1[[#This Row],[Detections Utility (unclipped)]]&gt;1,1, IF(Table1[[#This Row],[Detections Utility (unclipped)]]&lt;0,0, Table1[[#This Row],[Detections Utility (unclipped)]]) )</f>
        <v>0</v>
      </c>
      <c r="AC546" s="29" t="s">
        <v>229</v>
      </c>
      <c r="AD546" s="25" t="str" cm="1">
        <f t="array" ref="AD546">IF(SUMPRODUCT(--(NOT(ISERR(SEARCH({"Process","Command","Script","WMI","Module","Pipe","Service"},AC546)))))&gt;0,"1","0")</f>
        <v>1</v>
      </c>
      <c r="AE546" s="25">
        <f>IF(AD546="1",'TOP 10 TECHNIQUES'!C$15,0)</f>
        <v>0.19800000000000001</v>
      </c>
      <c r="AF546" s="25" t="str" cm="1">
        <f t="array" ref="AF546">IF(SUMPRODUCT(--(NOT(ISERR(SEARCH({"Network","Firewall"},AC546)))))&gt;0,"1","0")</f>
        <v>0</v>
      </c>
      <c r="AG546" s="25">
        <f>IF(AF546="1",'TOP 10 TECHNIQUES'!C$16,0)</f>
        <v>0</v>
      </c>
      <c r="AH546" s="25" t="str" cm="1">
        <f t="array" ref="AH546">IF(SUMPRODUCT(--(NOT(ISERR(SEARCH({"File","Group","Logon","Schedule","User","Registry","Active","Application"},AC546)))))&gt;0,"1","0")</f>
        <v>1</v>
      </c>
      <c r="AI546" s="25">
        <f>IF(AH546="1",'TOP 10 TECHNIQUES'!C$17,0)</f>
        <v>0.13200000000000001</v>
      </c>
      <c r="AJ546" s="25" t="str" cm="1">
        <f t="array" ref="AJ546">IF(SUMPRODUCT(--(NOT(ISERR(SEARCH({"Cloud","Cluster","Container","Image","Instance","Pod","Snapshot","Volume"},AC546)))))&gt;0,"1","0")</f>
        <v>0</v>
      </c>
      <c r="AK546" s="25">
        <f>IF(AJ546="1",'TOP 10 TECHNIQUES'!C$18,0)</f>
        <v>0</v>
      </c>
      <c r="AL546" s="25" t="str" cm="1">
        <f t="array" ref="AL546">IF(SUMPRODUCT(--(NOT(ISERR(SEARCH({"Drive","Firmware","Host","Kernel"},AC546)))))&gt;0,"1","0")</f>
        <v>0</v>
      </c>
      <c r="AM546" s="25">
        <f>IF(AL546="1",'TOP 10 TECHNIQUES'!C$19,0)</f>
        <v>0</v>
      </c>
      <c r="AN546" s="64">
        <v>0</v>
      </c>
      <c r="AO546" s="51"/>
      <c r="AP546" s="25">
        <f>parameters!$J$21*Table1[[#This Row],[TAT Utility]]+parameters!$J$22*Table1[[#This Row],[Count Utility]]</f>
        <v>6.6500000000000005E-3</v>
      </c>
      <c r="AQ546" s="25">
        <f>(Table1[[#This Row],[Total Top Att&amp;ck Score ]]-parameters!$D$19)/(parameters!$D$20-parameters!$D$19)</f>
        <v>2.2166666666666668E-2</v>
      </c>
      <c r="AR546" s="25">
        <f>IF(Table1[[#This Row],[TAT Utility (unclipped)]]&gt;1,1, IF(Table1[[#This Row],[TAT Utility (unclipped)]]&lt;0,0, Table1[[#This Row],[TAT Utility (unclipped)]]) )</f>
        <v>2.2166666666666668E-2</v>
      </c>
      <c r="AS546" s="25">
        <f>(Table1[[#This Row],[Ransomware (Total '# of ATT&amp;CK Observations)]]-parameters!$D$21)/(parameters!$D$22-parameters!$D$21)</f>
        <v>0</v>
      </c>
      <c r="AT546" s="25">
        <f>IF(Table1[[#This Row],[Count Utility (unclipped)]]&gt;1,1, IF(Table1[[#This Row],[Count Utility (unclipped)]]&lt;0,0, Table1[[#This Row],[Count Utility (unclipped)]]) )</f>
        <v>0</v>
      </c>
      <c r="AU5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7" spans="1:47" ht="32" x14ac:dyDescent="0.2">
      <c r="A547" s="25">
        <f>parameters!$J$21*Table1[[#This Row],[TAT Utility]]+parameters!$J$22*Table1[[#This Row],[Count Utility]]</f>
        <v>5.9899999999999997E-3</v>
      </c>
      <c r="B547" s="25">
        <f t="shared" si="8"/>
        <v>5.9900000000000002E-2</v>
      </c>
      <c r="C547" s="25" t="s">
        <v>1906</v>
      </c>
      <c r="D547" s="25" t="s">
        <v>1891</v>
      </c>
      <c r="E547" s="25" t="s">
        <v>1907</v>
      </c>
      <c r="F547" s="51">
        <v>0</v>
      </c>
      <c r="G547" s="51">
        <v>1</v>
      </c>
      <c r="H547" s="25">
        <f>parameters!$J$10*Table1[[#This Row],[Before Utility]]+parameters!$J$11*Table1[[#This Row],[After Utility]]</f>
        <v>0.05</v>
      </c>
      <c r="I547">
        <f>(Table1[[#This Row],[Num. TID Before]]-parameters!$D$8)/(parameters!$D$9-parameters!$D$8)</f>
        <v>0</v>
      </c>
      <c r="J547">
        <f>IF(Table1[[#This Row],[Before Utility (unclipped)]]&gt;1,1, IF(Table1[[#This Row],[Before Utility (unclipped)]]&lt;0,0, Table1[[#This Row],[Before Utility (unclipped)]]))</f>
        <v>0</v>
      </c>
      <c r="K547">
        <f>(Table1[[#This Row],[Num. TID After]]-parameters!$D$10)/(parameters!$D$11-parameters!$D$10)</f>
        <v>0.1</v>
      </c>
      <c r="L547">
        <f>IF(Table1[[#This Row],[After Utility (unclipped)]]&gt;1,1, IF(Table1[[#This Row],[After Utility (unclipped)]]&lt;0,0, Table1[[#This Row],[After Utility (unclipped)]]))</f>
        <v>0.1</v>
      </c>
      <c r="M547" s="25">
        <v>0</v>
      </c>
      <c r="N547" s="51">
        <v>0</v>
      </c>
      <c r="O547" s="51">
        <v>0</v>
      </c>
      <c r="P547" s="51">
        <v>0</v>
      </c>
      <c r="Q547" s="51">
        <v>0</v>
      </c>
      <c r="R547" s="51"/>
      <c r="S547" s="51">
        <v>0</v>
      </c>
      <c r="T547" s="51"/>
      <c r="U547" s="51">
        <v>0</v>
      </c>
      <c r="V547" s="25">
        <f>parameters!$J$4*Table1[[#This Row],[Mitigations Utility]] + parameters!$J$5*Table1[[#This Row],[Detections Utility]]</f>
        <v>0</v>
      </c>
      <c r="W547">
        <f>SUM(Table1[[#This Row],[Num. 800-53 (r5)]],Table1[[#This Row],[Num. CIS Controls]])</f>
        <v>0</v>
      </c>
      <c r="X547">
        <f>(Table1[[#This Row],[Total Mitigations]]-parameters!$D$2)/(parameters!$D$3-parameters!$D$2)</f>
        <v>0</v>
      </c>
      <c r="Y547">
        <f>IF(Table1[[#This Row],[Mitigations Utility (unclipped)]]&gt;1,1, IF(Table1[[#This Row],[Mitigations Utility (unclipped)]]&lt;0,0, Table1[[#This Row],[Mitigations Utility (unclipped)]]) )</f>
        <v>0</v>
      </c>
      <c r="Z547">
        <f>SUM(Table1[[#This Row],[Num. CAR]:[Num. Splunk]])</f>
        <v>0</v>
      </c>
      <c r="AA547">
        <f>(Table1[[#This Row],[Total Detections]]-parameters!$D$4)/(parameters!$D$5-parameters!$D$4)</f>
        <v>0</v>
      </c>
      <c r="AB547">
        <f>IF(Table1[[#This Row],[Detections Utility (unclipped)]]&gt;1,1, IF(Table1[[#This Row],[Detections Utility (unclipped)]]&lt;0,0, Table1[[#This Row],[Detections Utility (unclipped)]]) )</f>
        <v>0</v>
      </c>
      <c r="AC547" s="29" t="s">
        <v>1908</v>
      </c>
      <c r="AD547" s="25" t="str" cm="1">
        <f t="array" ref="AD547">IF(SUMPRODUCT(--(NOT(ISERR(SEARCH({"Process","Command","Script","WMI","Module","Pipe","Service"},AC547)))))&gt;0,"1","0")</f>
        <v>0</v>
      </c>
      <c r="AE547" s="25">
        <f>IF(AD547="1",'TOP 10 TECHNIQUES'!C$15,0)</f>
        <v>0</v>
      </c>
      <c r="AF547" s="25" t="str" cm="1">
        <f t="array" ref="AF547">IF(SUMPRODUCT(--(NOT(ISERR(SEARCH({"Network","Firewall"},AC547)))))&gt;0,"1","0")</f>
        <v>0</v>
      </c>
      <c r="AG547" s="25">
        <f>IF(AF547="1",'TOP 10 TECHNIQUES'!C$16,0)</f>
        <v>0</v>
      </c>
      <c r="AH547" s="25" t="str" cm="1">
        <f t="array" ref="AH547">IF(SUMPRODUCT(--(NOT(ISERR(SEARCH({"File","Group","Logon","Schedule","User","Registry","Active","Application"},AC547)))))&gt;0,"1","0")</f>
        <v>0</v>
      </c>
      <c r="AI547" s="25">
        <f>IF(AH547="1",'TOP 10 TECHNIQUES'!C$17,0)</f>
        <v>0</v>
      </c>
      <c r="AJ547" s="25" t="str" cm="1">
        <f t="array" ref="AJ547">IF(SUMPRODUCT(--(NOT(ISERR(SEARCH({"Cloud","Cluster","Container","Image","Instance","Pod","Snapshot","Volume"},AC547)))))&gt;0,"1","0")</f>
        <v>1</v>
      </c>
      <c r="AK547" s="25">
        <f>IF(AJ547="1",'TOP 10 TECHNIQUES'!C$18,0)</f>
        <v>0.19800000000000001</v>
      </c>
      <c r="AL547" s="25" t="str" cm="1">
        <f t="array" ref="AL547">IF(SUMPRODUCT(--(NOT(ISERR(SEARCH({"Drive","Firmware","Host","Kernel"},AC547)))))&gt;0,"1","0")</f>
        <v>0</v>
      </c>
      <c r="AM547" s="25">
        <f>IF(AL547="1",'TOP 10 TECHNIQUES'!C$19,0)</f>
        <v>0</v>
      </c>
      <c r="AN547" s="64">
        <v>0</v>
      </c>
      <c r="AO547" s="51"/>
      <c r="AP547" s="25">
        <f>parameters!$J$21*Table1[[#This Row],[TAT Utility]]+parameters!$J$22*Table1[[#This Row],[Count Utility]]</f>
        <v>5.9899999999999997E-3</v>
      </c>
      <c r="AQ547" s="25">
        <f>(Table1[[#This Row],[Total Top Att&amp;ck Score ]]-parameters!$D$19)/(parameters!$D$20-parameters!$D$19)</f>
        <v>1.9966666666666667E-2</v>
      </c>
      <c r="AR547" s="25">
        <f>IF(Table1[[#This Row],[TAT Utility (unclipped)]]&gt;1,1, IF(Table1[[#This Row],[TAT Utility (unclipped)]]&lt;0,0, Table1[[#This Row],[TAT Utility (unclipped)]]) )</f>
        <v>1.9966666666666667E-2</v>
      </c>
      <c r="AS547" s="25">
        <f>(Table1[[#This Row],[Ransomware (Total '# of ATT&amp;CK Observations)]]-parameters!$D$21)/(parameters!$D$22-parameters!$D$21)</f>
        <v>0</v>
      </c>
      <c r="AT547" s="25">
        <f>IF(Table1[[#This Row],[Count Utility (unclipped)]]&gt;1,1, IF(Table1[[#This Row],[Count Utility (unclipped)]]&lt;0,0, Table1[[#This Row],[Count Utility (unclipped)]]) )</f>
        <v>0</v>
      </c>
      <c r="AU5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8" spans="1:47" ht="32" x14ac:dyDescent="0.2">
      <c r="A548" s="25">
        <f>parameters!$J$21*Table1[[#This Row],[TAT Utility]]+parameters!$J$22*Table1[[#This Row],[Count Utility]]</f>
        <v>5.0000000000000001E-3</v>
      </c>
      <c r="B548" s="25">
        <f t="shared" si="8"/>
        <v>0.05</v>
      </c>
      <c r="C548" s="25" t="s">
        <v>1909</v>
      </c>
      <c r="D548" s="25" t="s">
        <v>1870</v>
      </c>
      <c r="E548" s="25" t="s">
        <v>1910</v>
      </c>
      <c r="F548" s="51">
        <v>0</v>
      </c>
      <c r="G548" s="51">
        <v>1</v>
      </c>
      <c r="H548" s="25">
        <f>parameters!$J$10*Table1[[#This Row],[Before Utility]]+parameters!$J$11*Table1[[#This Row],[After Utility]]</f>
        <v>0.05</v>
      </c>
      <c r="I548">
        <f>(Table1[[#This Row],[Num. TID Before]]-parameters!$D$8)/(parameters!$D$9-parameters!$D$8)</f>
        <v>0</v>
      </c>
      <c r="J548">
        <f>IF(Table1[[#This Row],[Before Utility (unclipped)]]&gt;1,1, IF(Table1[[#This Row],[Before Utility (unclipped)]]&lt;0,0, Table1[[#This Row],[Before Utility (unclipped)]]))</f>
        <v>0</v>
      </c>
      <c r="K548">
        <f>(Table1[[#This Row],[Num. TID After]]-parameters!$D$10)/(parameters!$D$11-parameters!$D$10)</f>
        <v>0.1</v>
      </c>
      <c r="L548">
        <f>IF(Table1[[#This Row],[After Utility (unclipped)]]&gt;1,1, IF(Table1[[#This Row],[After Utility (unclipped)]]&lt;0,0, Table1[[#This Row],[After Utility (unclipped)]]))</f>
        <v>0.1</v>
      </c>
      <c r="M548" s="25">
        <v>0</v>
      </c>
      <c r="N548" s="51">
        <v>0</v>
      </c>
      <c r="O548" s="51">
        <v>0</v>
      </c>
      <c r="P548" s="51">
        <v>0</v>
      </c>
      <c r="Q548" s="51">
        <v>0</v>
      </c>
      <c r="R548" s="51"/>
      <c r="S548" s="51">
        <v>0</v>
      </c>
      <c r="T548" s="51"/>
      <c r="U548" s="51">
        <v>0</v>
      </c>
      <c r="V548" s="25">
        <f>parameters!$J$4*Table1[[#This Row],[Mitigations Utility]] + parameters!$J$5*Table1[[#This Row],[Detections Utility]]</f>
        <v>0</v>
      </c>
      <c r="W548">
        <f>SUM(Table1[[#This Row],[Num. 800-53 (r5)]],Table1[[#This Row],[Num. CIS Controls]])</f>
        <v>0</v>
      </c>
      <c r="X548">
        <f>(Table1[[#This Row],[Total Mitigations]]-parameters!$D$2)/(parameters!$D$3-parameters!$D$2)</f>
        <v>0</v>
      </c>
      <c r="Y548">
        <f>IF(Table1[[#This Row],[Mitigations Utility (unclipped)]]&gt;1,1, IF(Table1[[#This Row],[Mitigations Utility (unclipped)]]&lt;0,0, Table1[[#This Row],[Mitigations Utility (unclipped)]]) )</f>
        <v>0</v>
      </c>
      <c r="Z548">
        <f>SUM(Table1[[#This Row],[Num. CAR]:[Num. Splunk]])</f>
        <v>0</v>
      </c>
      <c r="AA548">
        <f>(Table1[[#This Row],[Total Detections]]-parameters!$D$4)/(parameters!$D$5-parameters!$D$4)</f>
        <v>0</v>
      </c>
      <c r="AB548">
        <f>IF(Table1[[#This Row],[Detections Utility (unclipped)]]&gt;1,1, IF(Table1[[#This Row],[Detections Utility (unclipped)]]&lt;0,0, Table1[[#This Row],[Detections Utility (unclipped)]]) )</f>
        <v>0</v>
      </c>
      <c r="AC548" s="29" t="s">
        <v>1886</v>
      </c>
      <c r="AD548" s="25" t="str" cm="1">
        <f t="array" ref="AD548">IF(SUMPRODUCT(--(NOT(ISERR(SEARCH({"Process","Command","Script","WMI","Module","Pipe","Service"},AC548)))))&gt;0,"1","0")</f>
        <v>0</v>
      </c>
      <c r="AE548" s="25">
        <f>IF(AD548="1",'TOP 10 TECHNIQUES'!C$15,0)</f>
        <v>0</v>
      </c>
      <c r="AF548" s="25" t="str" cm="1">
        <f t="array" ref="AF548">IF(SUMPRODUCT(--(NOT(ISERR(SEARCH({"Network","Firewall"},AC548)))))&gt;0,"1","0")</f>
        <v>1</v>
      </c>
      <c r="AG548" s="25">
        <f>IF(AF548="1",'TOP 10 TECHNIQUES'!C$16,0)</f>
        <v>0</v>
      </c>
      <c r="AH548" s="25" t="str" cm="1">
        <f t="array" ref="AH548">IF(SUMPRODUCT(--(NOT(ISERR(SEARCH({"File","Group","Logon","Schedule","User","Registry","Active","Application"},AC548)))))&gt;0,"1","0")</f>
        <v>0</v>
      </c>
      <c r="AI548" s="25">
        <f>IF(AH548="1",'TOP 10 TECHNIQUES'!C$17,0)</f>
        <v>0</v>
      </c>
      <c r="AJ548" s="25" t="str" cm="1">
        <f t="array" ref="AJ548">IF(SUMPRODUCT(--(NOT(ISERR(SEARCH({"Cloud","Cluster","Container","Image","Instance","Pod","Snapshot","Volume"},AC548)))))&gt;0,"1","0")</f>
        <v>0</v>
      </c>
      <c r="AK548" s="25">
        <f>IF(AJ548="1",'TOP 10 TECHNIQUES'!C$18,0)</f>
        <v>0</v>
      </c>
      <c r="AL548" s="25" t="str" cm="1">
        <f t="array" ref="AL548">IF(SUMPRODUCT(--(NOT(ISERR(SEARCH({"Drive","Firmware","Host","Kernel"},AC548)))))&gt;0,"1","0")</f>
        <v>0</v>
      </c>
      <c r="AM548" s="25">
        <f>IF(AL548="1",'TOP 10 TECHNIQUES'!C$19,0)</f>
        <v>0</v>
      </c>
      <c r="AN548" s="52">
        <v>0</v>
      </c>
      <c r="AO548" s="51">
        <v>0</v>
      </c>
      <c r="AP548" s="25">
        <f>parameters!$J$21*Table1[[#This Row],[TAT Utility]]+parameters!$J$22*Table1[[#This Row],[Count Utility]]</f>
        <v>5.0000000000000001E-3</v>
      </c>
      <c r="AQ548" s="25">
        <f>(Table1[[#This Row],[Total Top Att&amp;ck Score ]]-parameters!$D$19)/(parameters!$D$20-parameters!$D$19)</f>
        <v>1.6666666666666666E-2</v>
      </c>
      <c r="AR548" s="25">
        <f>IF(Table1[[#This Row],[TAT Utility (unclipped)]]&gt;1,1, IF(Table1[[#This Row],[TAT Utility (unclipped)]]&lt;0,0, Table1[[#This Row],[TAT Utility (unclipped)]]) )</f>
        <v>1.6666666666666666E-2</v>
      </c>
      <c r="AS548" s="25">
        <f>(Table1[[#This Row],[Ransomware (Total '# of ATT&amp;CK Observations)]]-parameters!$D$21)/(parameters!$D$22-parameters!$D$21)</f>
        <v>0</v>
      </c>
      <c r="AT548" s="25">
        <f>IF(Table1[[#This Row],[Count Utility (unclipped)]]&gt;1,1, IF(Table1[[#This Row],[Count Utility (unclipped)]]&lt;0,0, Table1[[#This Row],[Count Utility (unclipped)]]) )</f>
        <v>0</v>
      </c>
      <c r="AU5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9" spans="1:47" ht="32" x14ac:dyDescent="0.2">
      <c r="A549" s="25">
        <f>parameters!$J$21*Table1[[#This Row],[TAT Utility]]+parameters!$J$22*Table1[[#This Row],[Count Utility]]</f>
        <v>5.0000000000000001E-3</v>
      </c>
      <c r="B549" s="25">
        <f t="shared" si="8"/>
        <v>0.05</v>
      </c>
      <c r="C549" s="25" t="s">
        <v>1911</v>
      </c>
      <c r="D549" s="25" t="s">
        <v>1870</v>
      </c>
      <c r="E549" s="25" t="s">
        <v>1912</v>
      </c>
      <c r="F549" s="51">
        <v>0</v>
      </c>
      <c r="G549" s="51">
        <v>1</v>
      </c>
      <c r="H549" s="25">
        <f>parameters!$J$10*Table1[[#This Row],[Before Utility]]+parameters!$J$11*Table1[[#This Row],[After Utility]]</f>
        <v>0.05</v>
      </c>
      <c r="I549">
        <f>(Table1[[#This Row],[Num. TID Before]]-parameters!$D$8)/(parameters!$D$9-parameters!$D$8)</f>
        <v>0</v>
      </c>
      <c r="J549">
        <f>IF(Table1[[#This Row],[Before Utility (unclipped)]]&gt;1,1, IF(Table1[[#This Row],[Before Utility (unclipped)]]&lt;0,0, Table1[[#This Row],[Before Utility (unclipped)]]))</f>
        <v>0</v>
      </c>
      <c r="K549">
        <f>(Table1[[#This Row],[Num. TID After]]-parameters!$D$10)/(parameters!$D$11-parameters!$D$10)</f>
        <v>0.1</v>
      </c>
      <c r="L549">
        <f>IF(Table1[[#This Row],[After Utility (unclipped)]]&gt;1,1, IF(Table1[[#This Row],[After Utility (unclipped)]]&lt;0,0, Table1[[#This Row],[After Utility (unclipped)]]))</f>
        <v>0.1</v>
      </c>
      <c r="M549" s="25">
        <v>0</v>
      </c>
      <c r="N549" s="51">
        <v>0</v>
      </c>
      <c r="O549" s="51">
        <v>0</v>
      </c>
      <c r="P549" s="51">
        <v>0</v>
      </c>
      <c r="Q549" s="51">
        <v>0</v>
      </c>
      <c r="R549" s="51"/>
      <c r="S549" s="51">
        <v>0</v>
      </c>
      <c r="T549" s="51"/>
      <c r="U549" s="51">
        <v>0</v>
      </c>
      <c r="V549" s="25">
        <f>parameters!$J$4*Table1[[#This Row],[Mitigations Utility]] + parameters!$J$5*Table1[[#This Row],[Detections Utility]]</f>
        <v>0</v>
      </c>
      <c r="W549">
        <f>SUM(Table1[[#This Row],[Num. 800-53 (r5)]],Table1[[#This Row],[Num. CIS Controls]])</f>
        <v>0</v>
      </c>
      <c r="X549">
        <f>(Table1[[#This Row],[Total Mitigations]]-parameters!$D$2)/(parameters!$D$3-parameters!$D$2)</f>
        <v>0</v>
      </c>
      <c r="Y549">
        <f>IF(Table1[[#This Row],[Mitigations Utility (unclipped)]]&gt;1,1, IF(Table1[[#This Row],[Mitigations Utility (unclipped)]]&lt;0,0, Table1[[#This Row],[Mitigations Utility (unclipped)]]) )</f>
        <v>0</v>
      </c>
      <c r="Z549">
        <f>SUM(Table1[[#This Row],[Num. CAR]:[Num. Splunk]])</f>
        <v>0</v>
      </c>
      <c r="AA549">
        <f>(Table1[[#This Row],[Total Detections]]-parameters!$D$4)/(parameters!$D$5-parameters!$D$4)</f>
        <v>0</v>
      </c>
      <c r="AB549">
        <f>IF(Table1[[#This Row],[Detections Utility (unclipped)]]&gt;1,1, IF(Table1[[#This Row],[Detections Utility (unclipped)]]&lt;0,0, Table1[[#This Row],[Detections Utility (unclipped)]]) )</f>
        <v>0</v>
      </c>
      <c r="AC549" s="29" t="s">
        <v>1886</v>
      </c>
      <c r="AD549" s="25" t="str" cm="1">
        <f t="array" ref="AD549">IF(SUMPRODUCT(--(NOT(ISERR(SEARCH({"Process","Command","Script","WMI","Module","Pipe","Service"},AC549)))))&gt;0,"1","0")</f>
        <v>0</v>
      </c>
      <c r="AE549" s="25">
        <f>IF(AD549="1",'TOP 10 TECHNIQUES'!C$15,0)</f>
        <v>0</v>
      </c>
      <c r="AF549" s="25" t="str" cm="1">
        <f t="array" ref="AF549">IF(SUMPRODUCT(--(NOT(ISERR(SEARCH({"Network","Firewall"},AC549)))))&gt;0,"1","0")</f>
        <v>1</v>
      </c>
      <c r="AG549" s="25">
        <f>IF(AF549="1",'TOP 10 TECHNIQUES'!C$16,0)</f>
        <v>0</v>
      </c>
      <c r="AH549" s="25" t="str" cm="1">
        <f t="array" ref="AH549">IF(SUMPRODUCT(--(NOT(ISERR(SEARCH({"File","Group","Logon","Schedule","User","Registry","Active","Application"},AC549)))))&gt;0,"1","0")</f>
        <v>0</v>
      </c>
      <c r="AI549" s="25">
        <f>IF(AH549="1",'TOP 10 TECHNIQUES'!C$17,0)</f>
        <v>0</v>
      </c>
      <c r="AJ549" s="25" t="str" cm="1">
        <f t="array" ref="AJ549">IF(SUMPRODUCT(--(NOT(ISERR(SEARCH({"Cloud","Cluster","Container","Image","Instance","Pod","Snapshot","Volume"},AC549)))))&gt;0,"1","0")</f>
        <v>0</v>
      </c>
      <c r="AK549" s="25">
        <f>IF(AJ549="1",'TOP 10 TECHNIQUES'!C$18,0)</f>
        <v>0</v>
      </c>
      <c r="AL549" s="25" t="str" cm="1">
        <f t="array" ref="AL549">IF(SUMPRODUCT(--(NOT(ISERR(SEARCH({"Drive","Firmware","Host","Kernel"},AC549)))))&gt;0,"1","0")</f>
        <v>0</v>
      </c>
      <c r="AM549" s="25">
        <f>IF(AL549="1",'TOP 10 TECHNIQUES'!C$19,0)</f>
        <v>0</v>
      </c>
      <c r="AN549" s="60">
        <v>0</v>
      </c>
      <c r="AO549" s="51">
        <v>0</v>
      </c>
      <c r="AP549" s="25">
        <f>parameters!$J$21*Table1[[#This Row],[TAT Utility]]+parameters!$J$22*Table1[[#This Row],[Count Utility]]</f>
        <v>5.0000000000000001E-3</v>
      </c>
      <c r="AQ549" s="25">
        <f>(Table1[[#This Row],[Total Top Att&amp;ck Score ]]-parameters!$D$19)/(parameters!$D$20-parameters!$D$19)</f>
        <v>1.6666666666666666E-2</v>
      </c>
      <c r="AR549" s="25">
        <f>IF(Table1[[#This Row],[TAT Utility (unclipped)]]&gt;1,1, IF(Table1[[#This Row],[TAT Utility (unclipped)]]&lt;0,0, Table1[[#This Row],[TAT Utility (unclipped)]]) )</f>
        <v>1.6666666666666666E-2</v>
      </c>
      <c r="AS549" s="25">
        <f>(Table1[[#This Row],[Ransomware (Total '# of ATT&amp;CK Observations)]]-parameters!$D$21)/(parameters!$D$22-parameters!$D$21)</f>
        <v>0</v>
      </c>
      <c r="AT549" s="25">
        <f>IF(Table1[[#This Row],[Count Utility (unclipped)]]&gt;1,1, IF(Table1[[#This Row],[Count Utility (unclipped)]]&lt;0,0, Table1[[#This Row],[Count Utility (unclipped)]]) )</f>
        <v>0</v>
      </c>
      <c r="AU5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0" spans="1:47" ht="32" x14ac:dyDescent="0.2">
      <c r="A550" s="25">
        <f>parameters!$J$21*Table1[[#This Row],[TAT Utility]]+parameters!$J$22*Table1[[#This Row],[Count Utility]]</f>
        <v>5.0000000000000001E-3</v>
      </c>
      <c r="B550" s="25">
        <f t="shared" si="8"/>
        <v>0.05</v>
      </c>
      <c r="C550" s="25" t="s">
        <v>1913</v>
      </c>
      <c r="D550" s="25" t="s">
        <v>1714</v>
      </c>
      <c r="E550" s="25" t="s">
        <v>1914</v>
      </c>
      <c r="F550" s="51">
        <v>0</v>
      </c>
      <c r="G550" s="51">
        <v>1</v>
      </c>
      <c r="H550" s="25">
        <f>parameters!$J$10*Table1[[#This Row],[Before Utility]]+parameters!$J$11*Table1[[#This Row],[After Utility]]</f>
        <v>0.05</v>
      </c>
      <c r="I550">
        <f>(Table1[[#This Row],[Num. TID Before]]-parameters!$D$8)/(parameters!$D$9-parameters!$D$8)</f>
        <v>0</v>
      </c>
      <c r="J550">
        <f>IF(Table1[[#This Row],[Before Utility (unclipped)]]&gt;1,1, IF(Table1[[#This Row],[Before Utility (unclipped)]]&lt;0,0, Table1[[#This Row],[Before Utility (unclipped)]]))</f>
        <v>0</v>
      </c>
      <c r="K550">
        <f>(Table1[[#This Row],[Num. TID After]]-parameters!$D$10)/(parameters!$D$11-parameters!$D$10)</f>
        <v>0.1</v>
      </c>
      <c r="L550">
        <f>IF(Table1[[#This Row],[After Utility (unclipped)]]&gt;1,1, IF(Table1[[#This Row],[After Utility (unclipped)]]&lt;0,0, Table1[[#This Row],[After Utility (unclipped)]]))</f>
        <v>0.1</v>
      </c>
      <c r="M550" s="25">
        <v>0</v>
      </c>
      <c r="N550" s="51">
        <v>0</v>
      </c>
      <c r="O550" s="51">
        <v>0</v>
      </c>
      <c r="P550" s="51">
        <v>0</v>
      </c>
      <c r="Q550" s="51">
        <v>0</v>
      </c>
      <c r="R550" s="51"/>
      <c r="S550" s="51">
        <v>0</v>
      </c>
      <c r="T550" s="51"/>
      <c r="U550" s="51">
        <v>0</v>
      </c>
      <c r="V550" s="25">
        <f>parameters!$J$4*Table1[[#This Row],[Mitigations Utility]] + parameters!$J$5*Table1[[#This Row],[Detections Utility]]</f>
        <v>0</v>
      </c>
      <c r="W550">
        <f>SUM(Table1[[#This Row],[Num. 800-53 (r5)]],Table1[[#This Row],[Num. CIS Controls]])</f>
        <v>0</v>
      </c>
      <c r="X550">
        <f>(Table1[[#This Row],[Total Mitigations]]-parameters!$D$2)/(parameters!$D$3-parameters!$D$2)</f>
        <v>0</v>
      </c>
      <c r="Y550">
        <f>IF(Table1[[#This Row],[Mitigations Utility (unclipped)]]&gt;1,1, IF(Table1[[#This Row],[Mitigations Utility (unclipped)]]&lt;0,0, Table1[[#This Row],[Mitigations Utility (unclipped)]]) )</f>
        <v>0</v>
      </c>
      <c r="Z550">
        <f>SUM(Table1[[#This Row],[Num. CAR]:[Num. Splunk]])</f>
        <v>0</v>
      </c>
      <c r="AA550">
        <f>(Table1[[#This Row],[Total Detections]]-parameters!$D$4)/(parameters!$D$5-parameters!$D$4)</f>
        <v>0</v>
      </c>
      <c r="AB550">
        <f>IF(Table1[[#This Row],[Detections Utility (unclipped)]]&gt;1,1, IF(Table1[[#This Row],[Detections Utility (unclipped)]]&lt;0,0, Table1[[#This Row],[Detections Utility (unclipped)]]) )</f>
        <v>0</v>
      </c>
      <c r="AC550" s="29" t="s">
        <v>178</v>
      </c>
      <c r="AD550" s="25" t="str" cm="1">
        <f t="array" ref="AD550">IF(SUMPRODUCT(--(NOT(ISERR(SEARCH({"Process","Command","Script","WMI","Module","Pipe","Service"},AC550)))))&gt;0,"1","0")</f>
        <v>0</v>
      </c>
      <c r="AE550" s="25">
        <f>IF(AD550="1",'TOP 10 TECHNIQUES'!C$15,0)</f>
        <v>0</v>
      </c>
      <c r="AF550" s="25" t="str" cm="1">
        <f t="array" ref="AF550">IF(SUMPRODUCT(--(NOT(ISERR(SEARCH({"Network","Firewall"},AC550)))))&gt;0,"1","0")</f>
        <v>1</v>
      </c>
      <c r="AG550" s="25">
        <f>IF(AF550="1",'TOP 10 TECHNIQUES'!C$16,0)</f>
        <v>0</v>
      </c>
      <c r="AH550" s="25" t="str" cm="1">
        <f t="array" ref="AH550">IF(SUMPRODUCT(--(NOT(ISERR(SEARCH({"File","Group","Logon","Schedule","User","Registry","Active","Application"},AC550)))))&gt;0,"1","0")</f>
        <v>0</v>
      </c>
      <c r="AI550" s="25">
        <f>IF(AH550="1",'TOP 10 TECHNIQUES'!C$17,0)</f>
        <v>0</v>
      </c>
      <c r="AJ550" s="25" t="str" cm="1">
        <f t="array" ref="AJ550">IF(SUMPRODUCT(--(NOT(ISERR(SEARCH({"Cloud","Cluster","Container","Image","Instance","Pod","Snapshot","Volume"},AC550)))))&gt;0,"1","0")</f>
        <v>0</v>
      </c>
      <c r="AK550" s="25">
        <f>IF(AJ550="1",'TOP 10 TECHNIQUES'!C$18,0)</f>
        <v>0</v>
      </c>
      <c r="AL550" s="25" t="str" cm="1">
        <f t="array" ref="AL550">IF(SUMPRODUCT(--(NOT(ISERR(SEARCH({"Drive","Firmware","Host","Kernel"},AC550)))))&gt;0,"1","0")</f>
        <v>0</v>
      </c>
      <c r="AM550" s="25">
        <f>IF(AL550="1",'TOP 10 TECHNIQUES'!C$19,0)</f>
        <v>0</v>
      </c>
      <c r="AN550" s="60">
        <v>0</v>
      </c>
      <c r="AO550" s="51">
        <v>0</v>
      </c>
      <c r="AP550" s="25">
        <f>parameters!$J$21*Table1[[#This Row],[TAT Utility]]+parameters!$J$22*Table1[[#This Row],[Count Utility]]</f>
        <v>5.0000000000000001E-3</v>
      </c>
      <c r="AQ550" s="25">
        <f>(Table1[[#This Row],[Total Top Att&amp;ck Score ]]-parameters!$D$19)/(parameters!$D$20-parameters!$D$19)</f>
        <v>1.6666666666666666E-2</v>
      </c>
      <c r="AR550" s="25">
        <f>IF(Table1[[#This Row],[TAT Utility (unclipped)]]&gt;1,1, IF(Table1[[#This Row],[TAT Utility (unclipped)]]&lt;0,0, Table1[[#This Row],[TAT Utility (unclipped)]]) )</f>
        <v>1.6666666666666666E-2</v>
      </c>
      <c r="AS550" s="25">
        <f>(Table1[[#This Row],[Ransomware (Total '# of ATT&amp;CK Observations)]]-parameters!$D$21)/(parameters!$D$22-parameters!$D$21)</f>
        <v>0</v>
      </c>
      <c r="AT550" s="25">
        <f>IF(Table1[[#This Row],[Count Utility (unclipped)]]&gt;1,1, IF(Table1[[#This Row],[Count Utility (unclipped)]]&lt;0,0, Table1[[#This Row],[Count Utility (unclipped)]]) )</f>
        <v>0</v>
      </c>
      <c r="AU5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1" spans="1:47" x14ac:dyDescent="0.2">
      <c r="A551" s="25">
        <f>parameters!$J$21*Table1[[#This Row],[TAT Utility]]+parameters!$J$22*Table1[[#This Row],[Count Utility]]</f>
        <v>5.0000000000000001E-3</v>
      </c>
      <c r="B551" s="25">
        <f t="shared" si="8"/>
        <v>0.05</v>
      </c>
      <c r="C551" s="25" t="s">
        <v>1915</v>
      </c>
      <c r="D551" s="25" t="s">
        <v>1714</v>
      </c>
      <c r="E551" s="25" t="s">
        <v>1916</v>
      </c>
      <c r="F551" s="51">
        <v>0</v>
      </c>
      <c r="G551" s="51">
        <v>1</v>
      </c>
      <c r="H551" s="25">
        <f>parameters!$J$10*Table1[[#This Row],[Before Utility]]+parameters!$J$11*Table1[[#This Row],[After Utility]]</f>
        <v>0.05</v>
      </c>
      <c r="I551">
        <f>(Table1[[#This Row],[Num. TID Before]]-parameters!$D$8)/(parameters!$D$9-parameters!$D$8)</f>
        <v>0</v>
      </c>
      <c r="J551">
        <f>IF(Table1[[#This Row],[Before Utility (unclipped)]]&gt;1,1, IF(Table1[[#This Row],[Before Utility (unclipped)]]&lt;0,0, Table1[[#This Row],[Before Utility (unclipped)]]))</f>
        <v>0</v>
      </c>
      <c r="K551">
        <f>(Table1[[#This Row],[Num. TID After]]-parameters!$D$10)/(parameters!$D$11-parameters!$D$10)</f>
        <v>0.1</v>
      </c>
      <c r="L551">
        <f>IF(Table1[[#This Row],[After Utility (unclipped)]]&gt;1,1, IF(Table1[[#This Row],[After Utility (unclipped)]]&lt;0,0, Table1[[#This Row],[After Utility (unclipped)]]))</f>
        <v>0.1</v>
      </c>
      <c r="M551" s="25">
        <v>0</v>
      </c>
      <c r="N551" s="51">
        <v>0</v>
      </c>
      <c r="O551" s="51">
        <v>0</v>
      </c>
      <c r="P551" s="51">
        <v>0</v>
      </c>
      <c r="Q551" s="51">
        <v>0</v>
      </c>
      <c r="R551" s="51"/>
      <c r="S551" s="51">
        <v>0</v>
      </c>
      <c r="T551" s="51"/>
      <c r="U551" s="51">
        <v>0</v>
      </c>
      <c r="V551" s="25">
        <f>parameters!$J$4*Table1[[#This Row],[Mitigations Utility]] + parameters!$J$5*Table1[[#This Row],[Detections Utility]]</f>
        <v>0</v>
      </c>
      <c r="W551">
        <f>SUM(Table1[[#This Row],[Num. 800-53 (r5)]],Table1[[#This Row],[Num. CIS Controls]])</f>
        <v>0</v>
      </c>
      <c r="X551">
        <f>(Table1[[#This Row],[Total Mitigations]]-parameters!$D$2)/(parameters!$D$3-parameters!$D$2)</f>
        <v>0</v>
      </c>
      <c r="Y551">
        <f>IF(Table1[[#This Row],[Mitigations Utility (unclipped)]]&gt;1,1, IF(Table1[[#This Row],[Mitigations Utility (unclipped)]]&lt;0,0, Table1[[#This Row],[Mitigations Utility (unclipped)]]) )</f>
        <v>0</v>
      </c>
      <c r="Z551">
        <f>SUM(Table1[[#This Row],[Num. CAR]:[Num. Splunk]])</f>
        <v>0</v>
      </c>
      <c r="AA551">
        <f>(Table1[[#This Row],[Total Detections]]-parameters!$D$4)/(parameters!$D$5-parameters!$D$4)</f>
        <v>0</v>
      </c>
      <c r="AB551">
        <f>IF(Table1[[#This Row],[Detections Utility (unclipped)]]&gt;1,1, IF(Table1[[#This Row],[Detections Utility (unclipped)]]&lt;0,0, Table1[[#This Row],[Detections Utility (unclipped)]]) )</f>
        <v>0</v>
      </c>
      <c r="AC551" s="29" t="s">
        <v>1917</v>
      </c>
      <c r="AD551" s="25" t="str" cm="1">
        <f t="array" ref="AD551">IF(SUMPRODUCT(--(NOT(ISERR(SEARCH({"Process","Command","Script","WMI","Module","Pipe","Service"},AC551)))))&gt;0,"1","0")</f>
        <v>0</v>
      </c>
      <c r="AE551" s="25">
        <f>IF(AD551="1",'TOP 10 TECHNIQUES'!C$15,0)</f>
        <v>0</v>
      </c>
      <c r="AF551" s="25" t="str" cm="1">
        <f t="array" ref="AF551">IF(SUMPRODUCT(--(NOT(ISERR(SEARCH({"Network","Firewall"},AC551)))))&gt;0,"1","0")</f>
        <v>1</v>
      </c>
      <c r="AG551" s="25">
        <f>IF(AF551="1",'TOP 10 TECHNIQUES'!C$16,0)</f>
        <v>0</v>
      </c>
      <c r="AH551" s="25" t="str" cm="1">
        <f t="array" ref="AH551">IF(SUMPRODUCT(--(NOT(ISERR(SEARCH({"File","Group","Logon","Schedule","User","Registry","Active","Application"},AC551)))))&gt;0,"1","0")</f>
        <v>0</v>
      </c>
      <c r="AI551" s="25">
        <f>IF(AH551="1",'TOP 10 TECHNIQUES'!C$17,0)</f>
        <v>0</v>
      </c>
      <c r="AJ551" s="25" t="str" cm="1">
        <f t="array" ref="AJ551">IF(SUMPRODUCT(--(NOT(ISERR(SEARCH({"Cloud","Cluster","Container","Image","Instance","Pod","Snapshot","Volume"},AC551)))))&gt;0,"1","0")</f>
        <v>0</v>
      </c>
      <c r="AK551" s="25">
        <f>IF(AJ551="1",'TOP 10 TECHNIQUES'!C$18,0)</f>
        <v>0</v>
      </c>
      <c r="AL551" s="25" t="str" cm="1">
        <f t="array" ref="AL551">IF(SUMPRODUCT(--(NOT(ISERR(SEARCH({"Drive","Firmware","Host","Kernel"},AC551)))))&gt;0,"1","0")</f>
        <v>0</v>
      </c>
      <c r="AM551" s="25">
        <f>IF(AL551="1",'TOP 10 TECHNIQUES'!C$19,0)</f>
        <v>0</v>
      </c>
      <c r="AN551" s="52">
        <v>0</v>
      </c>
      <c r="AO551" s="51">
        <v>0</v>
      </c>
      <c r="AP551" s="25">
        <f>parameters!$J$21*Table1[[#This Row],[TAT Utility]]+parameters!$J$22*Table1[[#This Row],[Count Utility]]</f>
        <v>5.0000000000000001E-3</v>
      </c>
      <c r="AQ551" s="25">
        <f>(Table1[[#This Row],[Total Top Att&amp;ck Score ]]-parameters!$D$19)/(parameters!$D$20-parameters!$D$19)</f>
        <v>1.6666666666666666E-2</v>
      </c>
      <c r="AR551" s="25">
        <f>IF(Table1[[#This Row],[TAT Utility (unclipped)]]&gt;1,1, IF(Table1[[#This Row],[TAT Utility (unclipped)]]&lt;0,0, Table1[[#This Row],[TAT Utility (unclipped)]]) )</f>
        <v>1.6666666666666666E-2</v>
      </c>
      <c r="AS551" s="25">
        <f>(Table1[[#This Row],[Ransomware (Total '# of ATT&amp;CK Observations)]]-parameters!$D$21)/(parameters!$D$22-parameters!$D$21)</f>
        <v>0</v>
      </c>
      <c r="AT551" s="25">
        <f>IF(Table1[[#This Row],[Count Utility (unclipped)]]&gt;1,1, IF(Table1[[#This Row],[Count Utility (unclipped)]]&lt;0,0, Table1[[#This Row],[Count Utility (unclipped)]]) )</f>
        <v>0</v>
      </c>
      <c r="AU5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2" spans="1:47" ht="32" x14ac:dyDescent="0.2">
      <c r="A552" s="25">
        <f>parameters!$J$21*Table1[[#This Row],[TAT Utility]]+parameters!$J$22*Table1[[#This Row],[Count Utility]]</f>
        <v>5.0000000000000001E-3</v>
      </c>
      <c r="B552" s="25">
        <f t="shared" si="8"/>
        <v>0.05</v>
      </c>
      <c r="C552" s="25" t="s">
        <v>1918</v>
      </c>
      <c r="D552" s="25" t="s">
        <v>1714</v>
      </c>
      <c r="E552" s="25" t="s">
        <v>1919</v>
      </c>
      <c r="F552" s="51">
        <v>0</v>
      </c>
      <c r="G552" s="51">
        <v>1</v>
      </c>
      <c r="H552" s="25">
        <f>parameters!$J$10*Table1[[#This Row],[Before Utility]]+parameters!$J$11*Table1[[#This Row],[After Utility]]</f>
        <v>0.05</v>
      </c>
      <c r="I552">
        <f>(Table1[[#This Row],[Num. TID Before]]-parameters!$D$8)/(parameters!$D$9-parameters!$D$8)</f>
        <v>0</v>
      </c>
      <c r="J552">
        <f>IF(Table1[[#This Row],[Before Utility (unclipped)]]&gt;1,1, IF(Table1[[#This Row],[Before Utility (unclipped)]]&lt;0,0, Table1[[#This Row],[Before Utility (unclipped)]]))</f>
        <v>0</v>
      </c>
      <c r="K552">
        <f>(Table1[[#This Row],[Num. TID After]]-parameters!$D$10)/(parameters!$D$11-parameters!$D$10)</f>
        <v>0.1</v>
      </c>
      <c r="L552">
        <f>IF(Table1[[#This Row],[After Utility (unclipped)]]&gt;1,1, IF(Table1[[#This Row],[After Utility (unclipped)]]&lt;0,0, Table1[[#This Row],[After Utility (unclipped)]]))</f>
        <v>0.1</v>
      </c>
      <c r="M552" s="25">
        <v>0</v>
      </c>
      <c r="N552" s="51">
        <v>0</v>
      </c>
      <c r="O552" s="51">
        <v>0</v>
      </c>
      <c r="P552" s="51">
        <v>0</v>
      </c>
      <c r="Q552" s="51">
        <v>0</v>
      </c>
      <c r="R552" s="51"/>
      <c r="S552" s="51">
        <v>0</v>
      </c>
      <c r="T552" s="51"/>
      <c r="U552" s="51">
        <v>0</v>
      </c>
      <c r="V552" s="25">
        <f>parameters!$J$4*Table1[[#This Row],[Mitigations Utility]] + parameters!$J$5*Table1[[#This Row],[Detections Utility]]</f>
        <v>0</v>
      </c>
      <c r="W552">
        <f>SUM(Table1[[#This Row],[Num. 800-53 (r5)]],Table1[[#This Row],[Num. CIS Controls]])</f>
        <v>0</v>
      </c>
      <c r="X552">
        <f>(Table1[[#This Row],[Total Mitigations]]-parameters!$D$2)/(parameters!$D$3-parameters!$D$2)</f>
        <v>0</v>
      </c>
      <c r="Y552">
        <f>IF(Table1[[#This Row],[Mitigations Utility (unclipped)]]&gt;1,1, IF(Table1[[#This Row],[Mitigations Utility (unclipped)]]&lt;0,0, Table1[[#This Row],[Mitigations Utility (unclipped)]]) )</f>
        <v>0</v>
      </c>
      <c r="Z552">
        <f>SUM(Table1[[#This Row],[Num. CAR]:[Num. Splunk]])</f>
        <v>0</v>
      </c>
      <c r="AA552">
        <f>(Table1[[#This Row],[Total Detections]]-parameters!$D$4)/(parameters!$D$5-parameters!$D$4)</f>
        <v>0</v>
      </c>
      <c r="AB552">
        <f>IF(Table1[[#This Row],[Detections Utility (unclipped)]]&gt;1,1, IF(Table1[[#This Row],[Detections Utility (unclipped)]]&lt;0,0, Table1[[#This Row],[Detections Utility (unclipped)]]) )</f>
        <v>0</v>
      </c>
      <c r="AC552" s="29" t="s">
        <v>178</v>
      </c>
      <c r="AD552" s="25" t="str" cm="1">
        <f t="array" ref="AD552">IF(SUMPRODUCT(--(NOT(ISERR(SEARCH({"Process","Command","Script","WMI","Module","Pipe","Service"},AC552)))))&gt;0,"1","0")</f>
        <v>0</v>
      </c>
      <c r="AE552" s="25">
        <f>IF(AD552="1",'TOP 10 TECHNIQUES'!C$15,0)</f>
        <v>0</v>
      </c>
      <c r="AF552" s="25" t="str" cm="1">
        <f t="array" ref="AF552">IF(SUMPRODUCT(--(NOT(ISERR(SEARCH({"Network","Firewall"},AC552)))))&gt;0,"1","0")</f>
        <v>1</v>
      </c>
      <c r="AG552" s="25">
        <f>IF(AF552="1",'TOP 10 TECHNIQUES'!C$16,0)</f>
        <v>0</v>
      </c>
      <c r="AH552" s="25" t="str" cm="1">
        <f t="array" ref="AH552">IF(SUMPRODUCT(--(NOT(ISERR(SEARCH({"File","Group","Logon","Schedule","User","Registry","Active","Application"},AC552)))))&gt;0,"1","0")</f>
        <v>0</v>
      </c>
      <c r="AI552" s="25">
        <f>IF(AH552="1",'TOP 10 TECHNIQUES'!C$17,0)</f>
        <v>0</v>
      </c>
      <c r="AJ552" s="25" t="str" cm="1">
        <f t="array" ref="AJ552">IF(SUMPRODUCT(--(NOT(ISERR(SEARCH({"Cloud","Cluster","Container","Image","Instance","Pod","Snapshot","Volume"},AC552)))))&gt;0,"1","0")</f>
        <v>0</v>
      </c>
      <c r="AK552" s="25">
        <f>IF(AJ552="1",'TOP 10 TECHNIQUES'!C$18,0)</f>
        <v>0</v>
      </c>
      <c r="AL552" s="25" t="str" cm="1">
        <f t="array" ref="AL552">IF(SUMPRODUCT(--(NOT(ISERR(SEARCH({"Drive","Firmware","Host","Kernel"},AC552)))))&gt;0,"1","0")</f>
        <v>0</v>
      </c>
      <c r="AM552" s="25">
        <f>IF(AL552="1",'TOP 10 TECHNIQUES'!C$19,0)</f>
        <v>0</v>
      </c>
      <c r="AN552" s="60">
        <v>0</v>
      </c>
      <c r="AO552" s="51">
        <v>0</v>
      </c>
      <c r="AP552" s="25">
        <f>parameters!$J$21*Table1[[#This Row],[TAT Utility]]+parameters!$J$22*Table1[[#This Row],[Count Utility]]</f>
        <v>5.0000000000000001E-3</v>
      </c>
      <c r="AQ552" s="25">
        <f>(Table1[[#This Row],[Total Top Att&amp;ck Score ]]-parameters!$D$19)/(parameters!$D$20-parameters!$D$19)</f>
        <v>1.6666666666666666E-2</v>
      </c>
      <c r="AR552" s="25">
        <f>IF(Table1[[#This Row],[TAT Utility (unclipped)]]&gt;1,1, IF(Table1[[#This Row],[TAT Utility (unclipped)]]&lt;0,0, Table1[[#This Row],[TAT Utility (unclipped)]]) )</f>
        <v>1.6666666666666666E-2</v>
      </c>
      <c r="AS552" s="25">
        <f>(Table1[[#This Row],[Ransomware (Total '# of ATT&amp;CK Observations)]]-parameters!$D$21)/(parameters!$D$22-parameters!$D$21)</f>
        <v>0</v>
      </c>
      <c r="AT552" s="25">
        <f>IF(Table1[[#This Row],[Count Utility (unclipped)]]&gt;1,1, IF(Table1[[#This Row],[Count Utility (unclipped)]]&lt;0,0, Table1[[#This Row],[Count Utility (unclipped)]]) )</f>
        <v>0</v>
      </c>
      <c r="AU5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3" spans="1:47" ht="32" x14ac:dyDescent="0.2">
      <c r="A553" s="25">
        <f>parameters!$J$21*Table1[[#This Row],[TAT Utility]]+parameters!$J$22*Table1[[#This Row],[Count Utility]]</f>
        <v>5.0000000000000001E-3</v>
      </c>
      <c r="B553" s="25">
        <f t="shared" si="8"/>
        <v>0.05</v>
      </c>
      <c r="C553" s="25" t="s">
        <v>1920</v>
      </c>
      <c r="D553" s="25" t="s">
        <v>1867</v>
      </c>
      <c r="E553" s="25" t="s">
        <v>1921</v>
      </c>
      <c r="F553" s="51">
        <v>0</v>
      </c>
      <c r="G553" s="51">
        <v>1</v>
      </c>
      <c r="H553" s="25">
        <f>parameters!$J$10*Table1[[#This Row],[Before Utility]]+parameters!$J$11*Table1[[#This Row],[After Utility]]</f>
        <v>0.05</v>
      </c>
      <c r="I553">
        <f>(Table1[[#This Row],[Num. TID Before]]-parameters!$D$8)/(parameters!$D$9-parameters!$D$8)</f>
        <v>0</v>
      </c>
      <c r="J553">
        <f>IF(Table1[[#This Row],[Before Utility (unclipped)]]&gt;1,1, IF(Table1[[#This Row],[Before Utility (unclipped)]]&lt;0,0, Table1[[#This Row],[Before Utility (unclipped)]]))</f>
        <v>0</v>
      </c>
      <c r="K553">
        <f>(Table1[[#This Row],[Num. TID After]]-parameters!$D$10)/(parameters!$D$11-parameters!$D$10)</f>
        <v>0.1</v>
      </c>
      <c r="L553">
        <f>IF(Table1[[#This Row],[After Utility (unclipped)]]&gt;1,1, IF(Table1[[#This Row],[After Utility (unclipped)]]&lt;0,0, Table1[[#This Row],[After Utility (unclipped)]]))</f>
        <v>0.1</v>
      </c>
      <c r="M553" s="25">
        <v>0</v>
      </c>
      <c r="N553" s="51">
        <v>0</v>
      </c>
      <c r="O553" s="51">
        <v>0</v>
      </c>
      <c r="P553" s="51">
        <v>0</v>
      </c>
      <c r="Q553" s="51">
        <v>0</v>
      </c>
      <c r="R553" s="51"/>
      <c r="S553" s="51">
        <v>0</v>
      </c>
      <c r="T553" s="51"/>
      <c r="U553" s="51">
        <v>0</v>
      </c>
      <c r="V553" s="25">
        <f>parameters!$J$4*Table1[[#This Row],[Mitigations Utility]] + parameters!$J$5*Table1[[#This Row],[Detections Utility]]</f>
        <v>0</v>
      </c>
      <c r="W553">
        <f>SUM(Table1[[#This Row],[Num. 800-53 (r5)]],Table1[[#This Row],[Num. CIS Controls]])</f>
        <v>0</v>
      </c>
      <c r="X553">
        <f>(Table1[[#This Row],[Total Mitigations]]-parameters!$D$2)/(parameters!$D$3-parameters!$D$2)</f>
        <v>0</v>
      </c>
      <c r="Y553">
        <f>IF(Table1[[#This Row],[Mitigations Utility (unclipped)]]&gt;1,1, IF(Table1[[#This Row],[Mitigations Utility (unclipped)]]&lt;0,0, Table1[[#This Row],[Mitigations Utility (unclipped)]]) )</f>
        <v>0</v>
      </c>
      <c r="Z553">
        <f>SUM(Table1[[#This Row],[Num. CAR]:[Num. Splunk]])</f>
        <v>0</v>
      </c>
      <c r="AA553">
        <f>(Table1[[#This Row],[Total Detections]]-parameters!$D$4)/(parameters!$D$5-parameters!$D$4)</f>
        <v>0</v>
      </c>
      <c r="AB553">
        <f>IF(Table1[[#This Row],[Detections Utility (unclipped)]]&gt;1,1, IF(Table1[[#This Row],[Detections Utility (unclipped)]]&lt;0,0, Table1[[#This Row],[Detections Utility (unclipped)]]) )</f>
        <v>0</v>
      </c>
      <c r="AC553" s="29" t="s">
        <v>178</v>
      </c>
      <c r="AD553" s="25" t="str" cm="1">
        <f t="array" ref="AD553">IF(SUMPRODUCT(--(NOT(ISERR(SEARCH({"Process","Command","Script","WMI","Module","Pipe","Service"},AC553)))))&gt;0,"1","0")</f>
        <v>0</v>
      </c>
      <c r="AE553" s="25">
        <f>IF(AD553="1",'TOP 10 TECHNIQUES'!C$15,0)</f>
        <v>0</v>
      </c>
      <c r="AF553" s="25" t="str" cm="1">
        <f t="array" ref="AF553">IF(SUMPRODUCT(--(NOT(ISERR(SEARCH({"Network","Firewall"},AC553)))))&gt;0,"1","0")</f>
        <v>1</v>
      </c>
      <c r="AG553" s="25">
        <f>IF(AF553="1",'TOP 10 TECHNIQUES'!C$16,0)</f>
        <v>0</v>
      </c>
      <c r="AH553" s="25" t="str" cm="1">
        <f t="array" ref="AH553">IF(SUMPRODUCT(--(NOT(ISERR(SEARCH({"File","Group","Logon","Schedule","User","Registry","Active","Application"},AC553)))))&gt;0,"1","0")</f>
        <v>0</v>
      </c>
      <c r="AI553" s="25">
        <f>IF(AH553="1",'TOP 10 TECHNIQUES'!C$17,0)</f>
        <v>0</v>
      </c>
      <c r="AJ553" s="25" t="str" cm="1">
        <f t="array" ref="AJ553">IF(SUMPRODUCT(--(NOT(ISERR(SEARCH({"Cloud","Cluster","Container","Image","Instance","Pod","Snapshot","Volume"},AC553)))))&gt;0,"1","0")</f>
        <v>0</v>
      </c>
      <c r="AK553" s="25">
        <f>IF(AJ553="1",'TOP 10 TECHNIQUES'!C$18,0)</f>
        <v>0</v>
      </c>
      <c r="AL553" s="25" t="str" cm="1">
        <f t="array" ref="AL553">IF(SUMPRODUCT(--(NOT(ISERR(SEARCH({"Drive","Firmware","Host","Kernel"},AC553)))))&gt;0,"1","0")</f>
        <v>0</v>
      </c>
      <c r="AM553" s="25">
        <f>IF(AL553="1",'TOP 10 TECHNIQUES'!C$19,0)</f>
        <v>0</v>
      </c>
      <c r="AN553" s="60">
        <v>0</v>
      </c>
      <c r="AO553" s="51">
        <v>0</v>
      </c>
      <c r="AP553" s="25">
        <f>parameters!$J$21*Table1[[#This Row],[TAT Utility]]+parameters!$J$22*Table1[[#This Row],[Count Utility]]</f>
        <v>5.0000000000000001E-3</v>
      </c>
      <c r="AQ553" s="25">
        <f>(Table1[[#This Row],[Total Top Att&amp;ck Score ]]-parameters!$D$19)/(parameters!$D$20-parameters!$D$19)</f>
        <v>1.6666666666666666E-2</v>
      </c>
      <c r="AR553" s="25">
        <f>IF(Table1[[#This Row],[TAT Utility (unclipped)]]&gt;1,1, IF(Table1[[#This Row],[TAT Utility (unclipped)]]&lt;0,0, Table1[[#This Row],[TAT Utility (unclipped)]]) )</f>
        <v>1.6666666666666666E-2</v>
      </c>
      <c r="AS553" s="25">
        <f>(Table1[[#This Row],[Ransomware (Total '# of ATT&amp;CK Observations)]]-parameters!$D$21)/(parameters!$D$22-parameters!$D$21)</f>
        <v>0</v>
      </c>
      <c r="AT553" s="25">
        <f>IF(Table1[[#This Row],[Count Utility (unclipped)]]&gt;1,1, IF(Table1[[#This Row],[Count Utility (unclipped)]]&lt;0,0, Table1[[#This Row],[Count Utility (unclipped)]]) )</f>
        <v>0</v>
      </c>
      <c r="AU5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4" spans="1:47" ht="32" x14ac:dyDescent="0.2">
      <c r="A554" s="25">
        <f>parameters!$J$21*Table1[[#This Row],[TAT Utility]]+parameters!$J$22*Table1[[#This Row],[Count Utility]]</f>
        <v>5.0000000000000001E-3</v>
      </c>
      <c r="B554" s="25">
        <f t="shared" si="8"/>
        <v>0.05</v>
      </c>
      <c r="C554" s="25" t="s">
        <v>1922</v>
      </c>
      <c r="D554" s="25" t="s">
        <v>1867</v>
      </c>
      <c r="E554" s="25" t="s">
        <v>1923</v>
      </c>
      <c r="F554" s="51">
        <v>0</v>
      </c>
      <c r="G554" s="51">
        <v>1</v>
      </c>
      <c r="H554" s="25">
        <f>parameters!$J$10*Table1[[#This Row],[Before Utility]]+parameters!$J$11*Table1[[#This Row],[After Utility]]</f>
        <v>0.05</v>
      </c>
      <c r="I554">
        <f>(Table1[[#This Row],[Num. TID Before]]-parameters!$D$8)/(parameters!$D$9-parameters!$D$8)</f>
        <v>0</v>
      </c>
      <c r="J554">
        <f>IF(Table1[[#This Row],[Before Utility (unclipped)]]&gt;1,1, IF(Table1[[#This Row],[Before Utility (unclipped)]]&lt;0,0, Table1[[#This Row],[Before Utility (unclipped)]]))</f>
        <v>0</v>
      </c>
      <c r="K554">
        <f>(Table1[[#This Row],[Num. TID After]]-parameters!$D$10)/(parameters!$D$11-parameters!$D$10)</f>
        <v>0.1</v>
      </c>
      <c r="L554">
        <f>IF(Table1[[#This Row],[After Utility (unclipped)]]&gt;1,1, IF(Table1[[#This Row],[After Utility (unclipped)]]&lt;0,0, Table1[[#This Row],[After Utility (unclipped)]]))</f>
        <v>0.1</v>
      </c>
      <c r="M554" s="25">
        <v>0</v>
      </c>
      <c r="N554" s="51">
        <v>0</v>
      </c>
      <c r="O554" s="51">
        <v>0</v>
      </c>
      <c r="P554" s="51">
        <v>0</v>
      </c>
      <c r="Q554" s="51">
        <v>0</v>
      </c>
      <c r="R554" s="51"/>
      <c r="S554" s="51">
        <v>0</v>
      </c>
      <c r="T554" s="51"/>
      <c r="U554" s="51">
        <v>0</v>
      </c>
      <c r="V554" s="25">
        <f>parameters!$J$4*Table1[[#This Row],[Mitigations Utility]] + parameters!$J$5*Table1[[#This Row],[Detections Utility]]</f>
        <v>0</v>
      </c>
      <c r="W554">
        <f>SUM(Table1[[#This Row],[Num. 800-53 (r5)]],Table1[[#This Row],[Num. CIS Controls]])</f>
        <v>0</v>
      </c>
      <c r="X554">
        <f>(Table1[[#This Row],[Total Mitigations]]-parameters!$D$2)/(parameters!$D$3-parameters!$D$2)</f>
        <v>0</v>
      </c>
      <c r="Y554">
        <f>IF(Table1[[#This Row],[Mitigations Utility (unclipped)]]&gt;1,1, IF(Table1[[#This Row],[Mitigations Utility (unclipped)]]&lt;0,0, Table1[[#This Row],[Mitigations Utility (unclipped)]]) )</f>
        <v>0</v>
      </c>
      <c r="Z554">
        <f>SUM(Table1[[#This Row],[Num. CAR]:[Num. Splunk]])</f>
        <v>0</v>
      </c>
      <c r="AA554">
        <f>(Table1[[#This Row],[Total Detections]]-parameters!$D$4)/(parameters!$D$5-parameters!$D$4)</f>
        <v>0</v>
      </c>
      <c r="AB554">
        <f>IF(Table1[[#This Row],[Detections Utility (unclipped)]]&gt;1,1, IF(Table1[[#This Row],[Detections Utility (unclipped)]]&lt;0,0, Table1[[#This Row],[Detections Utility (unclipped)]]) )</f>
        <v>0</v>
      </c>
      <c r="AC554" s="29" t="s">
        <v>178</v>
      </c>
      <c r="AD554" s="25" t="str" cm="1">
        <f t="array" ref="AD554">IF(SUMPRODUCT(--(NOT(ISERR(SEARCH({"Process","Command","Script","WMI","Module","Pipe","Service"},AC554)))))&gt;0,"1","0")</f>
        <v>0</v>
      </c>
      <c r="AE554" s="25">
        <f>IF(AD554="1",'TOP 10 TECHNIQUES'!C$15,0)</f>
        <v>0</v>
      </c>
      <c r="AF554" s="25" t="str" cm="1">
        <f t="array" ref="AF554">IF(SUMPRODUCT(--(NOT(ISERR(SEARCH({"Network","Firewall"},AC554)))))&gt;0,"1","0")</f>
        <v>1</v>
      </c>
      <c r="AG554" s="25">
        <f>IF(AF554="1",'TOP 10 TECHNIQUES'!C$16,0)</f>
        <v>0</v>
      </c>
      <c r="AH554" s="25" t="str" cm="1">
        <f t="array" ref="AH554">IF(SUMPRODUCT(--(NOT(ISERR(SEARCH({"File","Group","Logon","Schedule","User","Registry","Active","Application"},AC554)))))&gt;0,"1","0")</f>
        <v>0</v>
      </c>
      <c r="AI554" s="25">
        <f>IF(AH554="1",'TOP 10 TECHNIQUES'!C$17,0)</f>
        <v>0</v>
      </c>
      <c r="AJ554" s="25" t="str" cm="1">
        <f t="array" ref="AJ554">IF(SUMPRODUCT(--(NOT(ISERR(SEARCH({"Cloud","Cluster","Container","Image","Instance","Pod","Snapshot","Volume"},AC554)))))&gt;0,"1","0")</f>
        <v>0</v>
      </c>
      <c r="AK554" s="25">
        <f>IF(AJ554="1",'TOP 10 TECHNIQUES'!C$18,0)</f>
        <v>0</v>
      </c>
      <c r="AL554" s="25" t="str" cm="1">
        <f t="array" ref="AL554">IF(SUMPRODUCT(--(NOT(ISERR(SEARCH({"Drive","Firmware","Host","Kernel"},AC554)))))&gt;0,"1","0")</f>
        <v>0</v>
      </c>
      <c r="AM554" s="25">
        <f>IF(AL554="1",'TOP 10 TECHNIQUES'!C$19,0)</f>
        <v>0</v>
      </c>
      <c r="AN554" s="52">
        <v>0</v>
      </c>
      <c r="AO554" s="51">
        <v>0</v>
      </c>
      <c r="AP554" s="25">
        <f>parameters!$J$21*Table1[[#This Row],[TAT Utility]]+parameters!$J$22*Table1[[#This Row],[Count Utility]]</f>
        <v>5.0000000000000001E-3</v>
      </c>
      <c r="AQ554" s="25">
        <f>(Table1[[#This Row],[Total Top Att&amp;ck Score ]]-parameters!$D$19)/(parameters!$D$20-parameters!$D$19)</f>
        <v>1.6666666666666666E-2</v>
      </c>
      <c r="AR554" s="25">
        <f>IF(Table1[[#This Row],[TAT Utility (unclipped)]]&gt;1,1, IF(Table1[[#This Row],[TAT Utility (unclipped)]]&lt;0,0, Table1[[#This Row],[TAT Utility (unclipped)]]) )</f>
        <v>1.6666666666666666E-2</v>
      </c>
      <c r="AS554" s="25">
        <f>(Table1[[#This Row],[Ransomware (Total '# of ATT&amp;CK Observations)]]-parameters!$D$21)/(parameters!$D$22-parameters!$D$21)</f>
        <v>0</v>
      </c>
      <c r="AT554" s="25">
        <f>IF(Table1[[#This Row],[Count Utility (unclipped)]]&gt;1,1, IF(Table1[[#This Row],[Count Utility (unclipped)]]&lt;0,0, Table1[[#This Row],[Count Utility (unclipped)]]) )</f>
        <v>0</v>
      </c>
      <c r="AU5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5" spans="1:47" x14ac:dyDescent="0.2">
      <c r="A555" s="25">
        <f>parameters!$J$21*Table1[[#This Row],[TAT Utility]]+parameters!$J$22*Table1[[#This Row],[Count Utility]]</f>
        <v>5.0000000000000001E-3</v>
      </c>
      <c r="B555" s="25">
        <f t="shared" si="8"/>
        <v>0.05</v>
      </c>
      <c r="C555" s="25" t="s">
        <v>1924</v>
      </c>
      <c r="D555" s="25" t="s">
        <v>1870</v>
      </c>
      <c r="E555" s="25" t="s">
        <v>1925</v>
      </c>
      <c r="F555" s="51">
        <v>0</v>
      </c>
      <c r="G555" s="51">
        <v>1</v>
      </c>
      <c r="H555" s="25">
        <f>parameters!$J$10*Table1[[#This Row],[Before Utility]]+parameters!$J$11*Table1[[#This Row],[After Utility]]</f>
        <v>0.05</v>
      </c>
      <c r="I555">
        <f>(Table1[[#This Row],[Num. TID Before]]-parameters!$D$8)/(parameters!$D$9-parameters!$D$8)</f>
        <v>0</v>
      </c>
      <c r="J555">
        <f>IF(Table1[[#This Row],[Before Utility (unclipped)]]&gt;1,1, IF(Table1[[#This Row],[Before Utility (unclipped)]]&lt;0,0, Table1[[#This Row],[Before Utility (unclipped)]]))</f>
        <v>0</v>
      </c>
      <c r="K555">
        <f>(Table1[[#This Row],[Num. TID After]]-parameters!$D$10)/(parameters!$D$11-parameters!$D$10)</f>
        <v>0.1</v>
      </c>
      <c r="L555">
        <f>IF(Table1[[#This Row],[After Utility (unclipped)]]&gt;1,1, IF(Table1[[#This Row],[After Utility (unclipped)]]&lt;0,0, Table1[[#This Row],[After Utility (unclipped)]]))</f>
        <v>0.1</v>
      </c>
      <c r="M555" s="25">
        <v>0</v>
      </c>
      <c r="N555" s="51">
        <v>0</v>
      </c>
      <c r="O555" s="51">
        <v>0</v>
      </c>
      <c r="P555" s="51">
        <v>0</v>
      </c>
      <c r="Q555" s="51">
        <v>0</v>
      </c>
      <c r="R555" s="51"/>
      <c r="S555" s="51">
        <v>0</v>
      </c>
      <c r="T555" s="51"/>
      <c r="U555" s="51">
        <v>0</v>
      </c>
      <c r="V555" s="25">
        <f>parameters!$J$4*Table1[[#This Row],[Mitigations Utility]] + parameters!$J$5*Table1[[#This Row],[Detections Utility]]</f>
        <v>0</v>
      </c>
      <c r="W555">
        <f>SUM(Table1[[#This Row],[Num. 800-53 (r5)]],Table1[[#This Row],[Num. CIS Controls]])</f>
        <v>0</v>
      </c>
      <c r="X555">
        <f>(Table1[[#This Row],[Total Mitigations]]-parameters!$D$2)/(parameters!$D$3-parameters!$D$2)</f>
        <v>0</v>
      </c>
      <c r="Y555">
        <f>IF(Table1[[#This Row],[Mitigations Utility (unclipped)]]&gt;1,1, IF(Table1[[#This Row],[Mitigations Utility (unclipped)]]&lt;0,0, Table1[[#This Row],[Mitigations Utility (unclipped)]]) )</f>
        <v>0</v>
      </c>
      <c r="Z555">
        <f>SUM(Table1[[#This Row],[Num. CAR]:[Num. Splunk]])</f>
        <v>0</v>
      </c>
      <c r="AA555">
        <f>(Table1[[#This Row],[Total Detections]]-parameters!$D$4)/(parameters!$D$5-parameters!$D$4)</f>
        <v>0</v>
      </c>
      <c r="AB555">
        <f>IF(Table1[[#This Row],[Detections Utility (unclipped)]]&gt;1,1, IF(Table1[[#This Row],[Detections Utility (unclipped)]]&lt;0,0, Table1[[#This Row],[Detections Utility (unclipped)]]) )</f>
        <v>0</v>
      </c>
      <c r="AC555" s="29" t="s">
        <v>665</v>
      </c>
      <c r="AD555" s="25" t="str" cm="1">
        <f t="array" ref="AD555">IF(SUMPRODUCT(--(NOT(ISERR(SEARCH({"Process","Command","Script","WMI","Module","Pipe","Service"},AC555)))))&gt;0,"1","0")</f>
        <v>0</v>
      </c>
      <c r="AE555" s="25">
        <f>IF(AD555="1",'TOP 10 TECHNIQUES'!C$15,0)</f>
        <v>0</v>
      </c>
      <c r="AF555" s="25" t="str" cm="1">
        <f t="array" ref="AF555">IF(SUMPRODUCT(--(NOT(ISERR(SEARCH({"Network","Firewall"},AC555)))))&gt;0,"1","0")</f>
        <v>0</v>
      </c>
      <c r="AG555" s="25">
        <f>IF(AF555="1",'TOP 10 TECHNIQUES'!C$16,0)</f>
        <v>0</v>
      </c>
      <c r="AH555" s="25" t="str" cm="1">
        <f t="array" ref="AH555">IF(SUMPRODUCT(--(NOT(ISERR(SEARCH({"File","Group","Logon","Schedule","User","Registry","Active","Application"},AC555)))))&gt;0,"1","0")</f>
        <v>0</v>
      </c>
      <c r="AI555" s="25">
        <f>IF(AH555="1",'TOP 10 TECHNIQUES'!C$17,0)</f>
        <v>0</v>
      </c>
      <c r="AJ555" s="25" t="str" cm="1">
        <f t="array" ref="AJ555">IF(SUMPRODUCT(--(NOT(ISERR(SEARCH({"Cloud","Cluster","Container","Image","Instance","Pod","Snapshot","Volume"},AC555)))))&gt;0,"1","0")</f>
        <v>0</v>
      </c>
      <c r="AK555" s="25">
        <f>IF(AJ555="1",'TOP 10 TECHNIQUES'!C$18,0)</f>
        <v>0</v>
      </c>
      <c r="AL555" s="25" t="str" cm="1">
        <f t="array" ref="AL555">IF(SUMPRODUCT(--(NOT(ISERR(SEARCH({"Drive","Firmware","Host","Kernel"},AC555)))))&gt;0,"1","0")</f>
        <v>0</v>
      </c>
      <c r="AM555" s="25">
        <f>IF(AL555="1",'TOP 10 TECHNIQUES'!C$19,0)</f>
        <v>0</v>
      </c>
      <c r="AN555" s="60">
        <v>0</v>
      </c>
      <c r="AO555" s="51">
        <v>0</v>
      </c>
      <c r="AP555" s="25">
        <f>parameters!$J$21*Table1[[#This Row],[TAT Utility]]+parameters!$J$22*Table1[[#This Row],[Count Utility]]</f>
        <v>5.0000000000000001E-3</v>
      </c>
      <c r="AQ555" s="25">
        <f>(Table1[[#This Row],[Total Top Att&amp;ck Score ]]-parameters!$D$19)/(parameters!$D$20-parameters!$D$19)</f>
        <v>1.6666666666666666E-2</v>
      </c>
      <c r="AR555" s="25">
        <f>IF(Table1[[#This Row],[TAT Utility (unclipped)]]&gt;1,1, IF(Table1[[#This Row],[TAT Utility (unclipped)]]&lt;0,0, Table1[[#This Row],[TAT Utility (unclipped)]]) )</f>
        <v>1.6666666666666666E-2</v>
      </c>
      <c r="AS555" s="25">
        <f>(Table1[[#This Row],[Ransomware (Total '# of ATT&amp;CK Observations)]]-parameters!$D$21)/(parameters!$D$22-parameters!$D$21)</f>
        <v>0</v>
      </c>
      <c r="AT555" s="25">
        <f>IF(Table1[[#This Row],[Count Utility (unclipped)]]&gt;1,1, IF(Table1[[#This Row],[Count Utility (unclipped)]]&lt;0,0, Table1[[#This Row],[Count Utility (unclipped)]]) )</f>
        <v>0</v>
      </c>
      <c r="AU5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6" spans="1:47" x14ac:dyDescent="0.2">
      <c r="A556" s="25">
        <f>parameters!$J$21*Table1[[#This Row],[TAT Utility]]+parameters!$J$22*Table1[[#This Row],[Count Utility]]</f>
        <v>5.0000000000000001E-3</v>
      </c>
      <c r="B556" s="25">
        <f t="shared" si="8"/>
        <v>0.05</v>
      </c>
      <c r="C556" s="25" t="s">
        <v>1926</v>
      </c>
      <c r="D556" s="25" t="s">
        <v>1870</v>
      </c>
      <c r="E556" s="25" t="s">
        <v>1927</v>
      </c>
      <c r="F556" s="51">
        <v>0</v>
      </c>
      <c r="G556" s="51">
        <v>1</v>
      </c>
      <c r="H556" s="25">
        <f>parameters!$J$10*Table1[[#This Row],[Before Utility]]+parameters!$J$11*Table1[[#This Row],[After Utility]]</f>
        <v>0.05</v>
      </c>
      <c r="I556">
        <f>(Table1[[#This Row],[Num. TID Before]]-parameters!$D$8)/(parameters!$D$9-parameters!$D$8)</f>
        <v>0</v>
      </c>
      <c r="J556">
        <f>IF(Table1[[#This Row],[Before Utility (unclipped)]]&gt;1,1, IF(Table1[[#This Row],[Before Utility (unclipped)]]&lt;0,0, Table1[[#This Row],[Before Utility (unclipped)]]))</f>
        <v>0</v>
      </c>
      <c r="K556">
        <f>(Table1[[#This Row],[Num. TID After]]-parameters!$D$10)/(parameters!$D$11-parameters!$D$10)</f>
        <v>0.1</v>
      </c>
      <c r="L556">
        <f>IF(Table1[[#This Row],[After Utility (unclipped)]]&gt;1,1, IF(Table1[[#This Row],[After Utility (unclipped)]]&lt;0,0, Table1[[#This Row],[After Utility (unclipped)]]))</f>
        <v>0.1</v>
      </c>
      <c r="M556" s="25">
        <v>0</v>
      </c>
      <c r="N556" s="51">
        <v>0</v>
      </c>
      <c r="O556" s="51">
        <v>0</v>
      </c>
      <c r="P556" s="51">
        <v>0</v>
      </c>
      <c r="Q556" s="51">
        <v>0</v>
      </c>
      <c r="R556" s="51"/>
      <c r="S556" s="51">
        <v>0</v>
      </c>
      <c r="T556" s="51"/>
      <c r="U556" s="51">
        <v>0</v>
      </c>
      <c r="V556" s="25">
        <f>parameters!$J$4*Table1[[#This Row],[Mitigations Utility]] + parameters!$J$5*Table1[[#This Row],[Detections Utility]]</f>
        <v>0</v>
      </c>
      <c r="W556">
        <f>SUM(Table1[[#This Row],[Num. 800-53 (r5)]],Table1[[#This Row],[Num. CIS Controls]])</f>
        <v>0</v>
      </c>
      <c r="X556">
        <f>(Table1[[#This Row],[Total Mitigations]]-parameters!$D$2)/(parameters!$D$3-parameters!$D$2)</f>
        <v>0</v>
      </c>
      <c r="Y556">
        <f>IF(Table1[[#This Row],[Mitigations Utility (unclipped)]]&gt;1,1, IF(Table1[[#This Row],[Mitigations Utility (unclipped)]]&lt;0,0, Table1[[#This Row],[Mitigations Utility (unclipped)]]) )</f>
        <v>0</v>
      </c>
      <c r="Z556">
        <f>SUM(Table1[[#This Row],[Num. CAR]:[Num. Splunk]])</f>
        <v>0</v>
      </c>
      <c r="AA556">
        <f>(Table1[[#This Row],[Total Detections]]-parameters!$D$4)/(parameters!$D$5-parameters!$D$4)</f>
        <v>0</v>
      </c>
      <c r="AB556">
        <f>IF(Table1[[#This Row],[Detections Utility (unclipped)]]&gt;1,1, IF(Table1[[#This Row],[Detections Utility (unclipped)]]&lt;0,0, Table1[[#This Row],[Detections Utility (unclipped)]]) )</f>
        <v>0</v>
      </c>
      <c r="AC556" s="29"/>
      <c r="AD556" s="25" t="str" cm="1">
        <f t="array" ref="AD556">IF(SUMPRODUCT(--(NOT(ISERR(SEARCH({"Process","Command","Script","WMI","Module","Pipe","Service"},AC556)))))&gt;0,"1","0")</f>
        <v>0</v>
      </c>
      <c r="AE556" s="25">
        <f>IF(AD556="1",'TOP 10 TECHNIQUES'!C$15,0)</f>
        <v>0</v>
      </c>
      <c r="AF556" s="25" t="str" cm="1">
        <f t="array" ref="AF556">IF(SUMPRODUCT(--(NOT(ISERR(SEARCH({"Network","Firewall"},AC556)))))&gt;0,"1","0")</f>
        <v>0</v>
      </c>
      <c r="AG556" s="25">
        <f>IF(AF556="1",'TOP 10 TECHNIQUES'!C$16,0)</f>
        <v>0</v>
      </c>
      <c r="AH556" s="25" t="str" cm="1">
        <f t="array" ref="AH556">IF(SUMPRODUCT(--(NOT(ISERR(SEARCH({"File","Group","Logon","Schedule","User","Registry","Active","Application"},AC556)))))&gt;0,"1","0")</f>
        <v>0</v>
      </c>
      <c r="AI556" s="25">
        <f>IF(AH556="1",'TOP 10 TECHNIQUES'!C$17,0)</f>
        <v>0</v>
      </c>
      <c r="AJ556" s="25" t="str" cm="1">
        <f t="array" ref="AJ556">IF(SUMPRODUCT(--(NOT(ISERR(SEARCH({"Cloud","Cluster","Container","Image","Instance","Pod","Snapshot","Volume"},AC556)))))&gt;0,"1","0")</f>
        <v>0</v>
      </c>
      <c r="AK556" s="25">
        <f>IF(AJ556="1",'TOP 10 TECHNIQUES'!C$18,0)</f>
        <v>0</v>
      </c>
      <c r="AL556" s="25" t="str" cm="1">
        <f t="array" ref="AL556">IF(SUMPRODUCT(--(NOT(ISERR(SEARCH({"Drive","Firmware","Host","Kernel"},AC556)))))&gt;0,"1","0")</f>
        <v>0</v>
      </c>
      <c r="AM556" s="25">
        <f>IF(AL556="1",'TOP 10 TECHNIQUES'!C$19,0)</f>
        <v>0</v>
      </c>
      <c r="AN556" s="52">
        <v>0</v>
      </c>
      <c r="AO556" s="51">
        <v>0</v>
      </c>
      <c r="AP556" s="25">
        <f>parameters!$J$21*Table1[[#This Row],[TAT Utility]]+parameters!$J$22*Table1[[#This Row],[Count Utility]]</f>
        <v>5.0000000000000001E-3</v>
      </c>
      <c r="AQ556" s="25">
        <f>(Table1[[#This Row],[Total Top Att&amp;ck Score ]]-parameters!$D$19)/(parameters!$D$20-parameters!$D$19)</f>
        <v>1.6666666666666666E-2</v>
      </c>
      <c r="AR556" s="25">
        <f>IF(Table1[[#This Row],[TAT Utility (unclipped)]]&gt;1,1, IF(Table1[[#This Row],[TAT Utility (unclipped)]]&lt;0,0, Table1[[#This Row],[TAT Utility (unclipped)]]) )</f>
        <v>1.6666666666666666E-2</v>
      </c>
      <c r="AS556" s="25">
        <f>(Table1[[#This Row],[Ransomware (Total '# of ATT&amp;CK Observations)]]-parameters!$D$21)/(parameters!$D$22-parameters!$D$21)</f>
        <v>0</v>
      </c>
      <c r="AT556" s="25">
        <f>IF(Table1[[#This Row],[Count Utility (unclipped)]]&gt;1,1, IF(Table1[[#This Row],[Count Utility (unclipped)]]&lt;0,0, Table1[[#This Row],[Count Utility (unclipped)]]) )</f>
        <v>0</v>
      </c>
      <c r="AU5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7" spans="1:47" ht="32" x14ac:dyDescent="0.2">
      <c r="A557" s="25">
        <f>parameters!$J$21*Table1[[#This Row],[TAT Utility]]+parameters!$J$22*Table1[[#This Row],[Count Utility]]</f>
        <v>5.0000000000000001E-3</v>
      </c>
      <c r="B557" s="25">
        <f t="shared" si="8"/>
        <v>0.05</v>
      </c>
      <c r="C557" s="25" t="s">
        <v>1928</v>
      </c>
      <c r="D557" s="25" t="s">
        <v>410</v>
      </c>
      <c r="E557" s="25" t="s">
        <v>1925</v>
      </c>
      <c r="F557" s="51">
        <v>0</v>
      </c>
      <c r="G557" s="51">
        <v>1</v>
      </c>
      <c r="H557" s="25">
        <f>parameters!$J$10*Table1[[#This Row],[Before Utility]]+parameters!$J$11*Table1[[#This Row],[After Utility]]</f>
        <v>0.05</v>
      </c>
      <c r="I557">
        <f>(Table1[[#This Row],[Num. TID Before]]-parameters!$D$8)/(parameters!$D$9-parameters!$D$8)</f>
        <v>0</v>
      </c>
      <c r="J557">
        <f>IF(Table1[[#This Row],[Before Utility (unclipped)]]&gt;1,1, IF(Table1[[#This Row],[Before Utility (unclipped)]]&lt;0,0, Table1[[#This Row],[Before Utility (unclipped)]]))</f>
        <v>0</v>
      </c>
      <c r="K557">
        <f>(Table1[[#This Row],[Num. TID After]]-parameters!$D$10)/(parameters!$D$11-parameters!$D$10)</f>
        <v>0.1</v>
      </c>
      <c r="L557">
        <f>IF(Table1[[#This Row],[After Utility (unclipped)]]&gt;1,1, IF(Table1[[#This Row],[After Utility (unclipped)]]&lt;0,0, Table1[[#This Row],[After Utility (unclipped)]]))</f>
        <v>0.1</v>
      </c>
      <c r="M557" s="25">
        <v>0</v>
      </c>
      <c r="N557" s="51">
        <v>0</v>
      </c>
      <c r="O557" s="51">
        <v>0</v>
      </c>
      <c r="P557" s="51">
        <v>0</v>
      </c>
      <c r="Q557" s="51">
        <v>0</v>
      </c>
      <c r="R557" s="51"/>
      <c r="S557" s="51">
        <v>0</v>
      </c>
      <c r="T557" s="51"/>
      <c r="U557" s="51">
        <v>0</v>
      </c>
      <c r="V557" s="25">
        <f>parameters!$J$4*Table1[[#This Row],[Mitigations Utility]] + parameters!$J$5*Table1[[#This Row],[Detections Utility]]</f>
        <v>0</v>
      </c>
      <c r="W557">
        <f>SUM(Table1[[#This Row],[Num. 800-53 (r5)]],Table1[[#This Row],[Num. CIS Controls]])</f>
        <v>0</v>
      </c>
      <c r="X557">
        <f>(Table1[[#This Row],[Total Mitigations]]-parameters!$D$2)/(parameters!$D$3-parameters!$D$2)</f>
        <v>0</v>
      </c>
      <c r="Y557">
        <f>IF(Table1[[#This Row],[Mitigations Utility (unclipped)]]&gt;1,1, IF(Table1[[#This Row],[Mitigations Utility (unclipped)]]&lt;0,0, Table1[[#This Row],[Mitigations Utility (unclipped)]]) )</f>
        <v>0</v>
      </c>
      <c r="Z557">
        <f>SUM(Table1[[#This Row],[Num. CAR]:[Num. Splunk]])</f>
        <v>0</v>
      </c>
      <c r="AA557">
        <f>(Table1[[#This Row],[Total Detections]]-parameters!$D$4)/(parameters!$D$5-parameters!$D$4)</f>
        <v>0</v>
      </c>
      <c r="AB557">
        <f>IF(Table1[[#This Row],[Detections Utility (unclipped)]]&gt;1,1, IF(Table1[[#This Row],[Detections Utility (unclipped)]]&lt;0,0, Table1[[#This Row],[Detections Utility (unclipped)]]) )</f>
        <v>0</v>
      </c>
      <c r="AC557" s="29" t="s">
        <v>1929</v>
      </c>
      <c r="AD557" s="25" t="str" cm="1">
        <f t="array" ref="AD557">IF(SUMPRODUCT(--(NOT(ISERR(SEARCH({"Process","Command","Script","WMI","Module","Pipe","Service"},AC557)))))&gt;0,"1","0")</f>
        <v>0</v>
      </c>
      <c r="AE557" s="25">
        <f>IF(AD557="1",'TOP 10 TECHNIQUES'!C$15,0)</f>
        <v>0</v>
      </c>
      <c r="AF557" s="25" t="str" cm="1">
        <f t="array" ref="AF557">IF(SUMPRODUCT(--(NOT(ISERR(SEARCH({"Network","Firewall"},AC557)))))&gt;0,"1","0")</f>
        <v>0</v>
      </c>
      <c r="AG557" s="25">
        <f>IF(AF557="1",'TOP 10 TECHNIQUES'!C$16,0)</f>
        <v>0</v>
      </c>
      <c r="AH557" s="25" t="str" cm="1">
        <f t="array" ref="AH557">IF(SUMPRODUCT(--(NOT(ISERR(SEARCH({"File","Group","Logon","Schedule","User","Registry","Active","Application"},AC557)))))&gt;0,"1","0")</f>
        <v>0</v>
      </c>
      <c r="AI557" s="25">
        <f>IF(AH557="1",'TOP 10 TECHNIQUES'!C$17,0)</f>
        <v>0</v>
      </c>
      <c r="AJ557" s="25" t="str" cm="1">
        <f t="array" ref="AJ557">IF(SUMPRODUCT(--(NOT(ISERR(SEARCH({"Cloud","Cluster","Container","Image","Instance","Pod","Snapshot","Volume"},AC557)))))&gt;0,"1","0")</f>
        <v>0</v>
      </c>
      <c r="AK557" s="25">
        <f>IF(AJ557="1",'TOP 10 TECHNIQUES'!C$18,0)</f>
        <v>0</v>
      </c>
      <c r="AL557" s="25" t="str" cm="1">
        <f t="array" ref="AL557">IF(SUMPRODUCT(--(NOT(ISERR(SEARCH({"Drive","Firmware","Host","Kernel"},AC557)))))&gt;0,"1","0")</f>
        <v>0</v>
      </c>
      <c r="AM557" s="25">
        <f>IF(AL557="1",'TOP 10 TECHNIQUES'!C$19,0)</f>
        <v>0</v>
      </c>
      <c r="AN557" s="52">
        <v>0</v>
      </c>
      <c r="AO557" s="51">
        <v>0</v>
      </c>
      <c r="AP557" s="25">
        <f>parameters!$J$21*Table1[[#This Row],[TAT Utility]]+parameters!$J$22*Table1[[#This Row],[Count Utility]]</f>
        <v>5.0000000000000001E-3</v>
      </c>
      <c r="AQ557" s="25">
        <f>(Table1[[#This Row],[Total Top Att&amp;ck Score ]]-parameters!$D$19)/(parameters!$D$20-parameters!$D$19)</f>
        <v>1.6666666666666666E-2</v>
      </c>
      <c r="AR557" s="25">
        <f>IF(Table1[[#This Row],[TAT Utility (unclipped)]]&gt;1,1, IF(Table1[[#This Row],[TAT Utility (unclipped)]]&lt;0,0, Table1[[#This Row],[TAT Utility (unclipped)]]) )</f>
        <v>1.6666666666666666E-2</v>
      </c>
      <c r="AS557" s="25">
        <f>(Table1[[#This Row],[Ransomware (Total '# of ATT&amp;CK Observations)]]-parameters!$D$21)/(parameters!$D$22-parameters!$D$21)</f>
        <v>0</v>
      </c>
      <c r="AT557" s="25">
        <f>IF(Table1[[#This Row],[Count Utility (unclipped)]]&gt;1,1, IF(Table1[[#This Row],[Count Utility (unclipped)]]&lt;0,0, Table1[[#This Row],[Count Utility (unclipped)]]) )</f>
        <v>0</v>
      </c>
      <c r="AU5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8" spans="1:47" ht="32" x14ac:dyDescent="0.2">
      <c r="A558" s="25">
        <f>parameters!$J$21*Table1[[#This Row],[TAT Utility]]+parameters!$J$22*Table1[[#This Row],[Count Utility]]</f>
        <v>5.0000000000000001E-3</v>
      </c>
      <c r="B558" s="25">
        <f t="shared" si="8"/>
        <v>0.05</v>
      </c>
      <c r="C558" s="25" t="s">
        <v>1930</v>
      </c>
      <c r="D558" s="25" t="s">
        <v>410</v>
      </c>
      <c r="E558" s="25" t="s">
        <v>1910</v>
      </c>
      <c r="F558" s="51">
        <v>0</v>
      </c>
      <c r="G558" s="51">
        <v>1</v>
      </c>
      <c r="H558" s="25">
        <f>parameters!$J$10*Table1[[#This Row],[Before Utility]]+parameters!$J$11*Table1[[#This Row],[After Utility]]</f>
        <v>0.05</v>
      </c>
      <c r="I558">
        <f>(Table1[[#This Row],[Num. TID Before]]-parameters!$D$8)/(parameters!$D$9-parameters!$D$8)</f>
        <v>0</v>
      </c>
      <c r="J558">
        <f>IF(Table1[[#This Row],[Before Utility (unclipped)]]&gt;1,1, IF(Table1[[#This Row],[Before Utility (unclipped)]]&lt;0,0, Table1[[#This Row],[Before Utility (unclipped)]]))</f>
        <v>0</v>
      </c>
      <c r="K558">
        <f>(Table1[[#This Row],[Num. TID After]]-parameters!$D$10)/(parameters!$D$11-parameters!$D$10)</f>
        <v>0.1</v>
      </c>
      <c r="L558">
        <f>IF(Table1[[#This Row],[After Utility (unclipped)]]&gt;1,1, IF(Table1[[#This Row],[After Utility (unclipped)]]&lt;0,0, Table1[[#This Row],[After Utility (unclipped)]]))</f>
        <v>0.1</v>
      </c>
      <c r="M558" s="25">
        <v>0</v>
      </c>
      <c r="N558" s="51">
        <v>0</v>
      </c>
      <c r="O558" s="51">
        <v>0</v>
      </c>
      <c r="P558" s="51">
        <v>0</v>
      </c>
      <c r="Q558" s="51">
        <v>0</v>
      </c>
      <c r="R558" s="51"/>
      <c r="S558" s="51">
        <v>0</v>
      </c>
      <c r="T558" s="51"/>
      <c r="U558" s="51">
        <v>0</v>
      </c>
      <c r="V558" s="25">
        <f>parameters!$J$4*Table1[[#This Row],[Mitigations Utility]] + parameters!$J$5*Table1[[#This Row],[Detections Utility]]</f>
        <v>0</v>
      </c>
      <c r="W558">
        <f>SUM(Table1[[#This Row],[Num. 800-53 (r5)]],Table1[[#This Row],[Num. CIS Controls]])</f>
        <v>0</v>
      </c>
      <c r="X558">
        <f>(Table1[[#This Row],[Total Mitigations]]-parameters!$D$2)/(parameters!$D$3-parameters!$D$2)</f>
        <v>0</v>
      </c>
      <c r="Y558">
        <f>IF(Table1[[#This Row],[Mitigations Utility (unclipped)]]&gt;1,1, IF(Table1[[#This Row],[Mitigations Utility (unclipped)]]&lt;0,0, Table1[[#This Row],[Mitigations Utility (unclipped)]]) )</f>
        <v>0</v>
      </c>
      <c r="Z558">
        <f>SUM(Table1[[#This Row],[Num. CAR]:[Num. Splunk]])</f>
        <v>0</v>
      </c>
      <c r="AA558">
        <f>(Table1[[#This Row],[Total Detections]]-parameters!$D$4)/(parameters!$D$5-parameters!$D$4)</f>
        <v>0</v>
      </c>
      <c r="AB558">
        <f>IF(Table1[[#This Row],[Detections Utility (unclipped)]]&gt;1,1, IF(Table1[[#This Row],[Detections Utility (unclipped)]]&lt;0,0, Table1[[#This Row],[Detections Utility (unclipped)]]) )</f>
        <v>0</v>
      </c>
      <c r="AC558" s="29" t="s">
        <v>1705</v>
      </c>
      <c r="AD558" s="25" t="str" cm="1">
        <f t="array" ref="AD558">IF(SUMPRODUCT(--(NOT(ISERR(SEARCH({"Process","Command","Script","WMI","Module","Pipe","Service"},AC558)))))&gt;0,"1","0")</f>
        <v>0</v>
      </c>
      <c r="AE558" s="25">
        <f>IF(AD558="1",'TOP 10 TECHNIQUES'!C$15,0)</f>
        <v>0</v>
      </c>
      <c r="AF558" s="25" t="str" cm="1">
        <f t="array" ref="AF558">IF(SUMPRODUCT(--(NOT(ISERR(SEARCH({"Network","Firewall"},AC558)))))&gt;0,"1","0")</f>
        <v>0</v>
      </c>
      <c r="AG558" s="25">
        <f>IF(AF558="1",'TOP 10 TECHNIQUES'!C$16,0)</f>
        <v>0</v>
      </c>
      <c r="AH558" s="25" t="str" cm="1">
        <f t="array" ref="AH558">IF(SUMPRODUCT(--(NOT(ISERR(SEARCH({"File","Group","Logon","Schedule","User","Registry","Active","Application"},AC558)))))&gt;0,"1","0")</f>
        <v>0</v>
      </c>
      <c r="AI558" s="25">
        <f>IF(AH558="1",'TOP 10 TECHNIQUES'!C$17,0)</f>
        <v>0</v>
      </c>
      <c r="AJ558" s="25" t="str" cm="1">
        <f t="array" ref="AJ558">IF(SUMPRODUCT(--(NOT(ISERR(SEARCH({"Cloud","Cluster","Container","Image","Instance","Pod","Snapshot","Volume"},AC558)))))&gt;0,"1","0")</f>
        <v>0</v>
      </c>
      <c r="AK558" s="25">
        <f>IF(AJ558="1",'TOP 10 TECHNIQUES'!C$18,0)</f>
        <v>0</v>
      </c>
      <c r="AL558" s="25" t="str" cm="1">
        <f t="array" ref="AL558">IF(SUMPRODUCT(--(NOT(ISERR(SEARCH({"Drive","Firmware","Host","Kernel"},AC558)))))&gt;0,"1","0")</f>
        <v>0</v>
      </c>
      <c r="AM558" s="25">
        <f>IF(AL558="1",'TOP 10 TECHNIQUES'!C$19,0)</f>
        <v>0</v>
      </c>
      <c r="AN558" s="60">
        <v>0</v>
      </c>
      <c r="AO558" s="51">
        <v>0</v>
      </c>
      <c r="AP558" s="25">
        <f>parameters!$J$21*Table1[[#This Row],[TAT Utility]]+parameters!$J$22*Table1[[#This Row],[Count Utility]]</f>
        <v>5.0000000000000001E-3</v>
      </c>
      <c r="AQ558" s="25">
        <f>(Table1[[#This Row],[Total Top Att&amp;ck Score ]]-parameters!$D$19)/(parameters!$D$20-parameters!$D$19)</f>
        <v>1.6666666666666666E-2</v>
      </c>
      <c r="AR558" s="25">
        <f>IF(Table1[[#This Row],[TAT Utility (unclipped)]]&gt;1,1, IF(Table1[[#This Row],[TAT Utility (unclipped)]]&lt;0,0, Table1[[#This Row],[TAT Utility (unclipped)]]) )</f>
        <v>1.6666666666666666E-2</v>
      </c>
      <c r="AS558" s="25">
        <f>(Table1[[#This Row],[Ransomware (Total '# of ATT&amp;CK Observations)]]-parameters!$D$21)/(parameters!$D$22-parameters!$D$21)</f>
        <v>0</v>
      </c>
      <c r="AT558" s="25">
        <f>IF(Table1[[#This Row],[Count Utility (unclipped)]]&gt;1,1, IF(Table1[[#This Row],[Count Utility (unclipped)]]&lt;0,0, Table1[[#This Row],[Count Utility (unclipped)]]) )</f>
        <v>0</v>
      </c>
      <c r="AU5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9" spans="1:47" x14ac:dyDescent="0.2">
      <c r="A559" s="25">
        <f>parameters!$J$21*Table1[[#This Row],[TAT Utility]]+parameters!$J$22*Table1[[#This Row],[Count Utility]]</f>
        <v>5.0000000000000001E-3</v>
      </c>
      <c r="B559" s="25">
        <f t="shared" si="8"/>
        <v>0.05</v>
      </c>
      <c r="C559" s="25" t="s">
        <v>1931</v>
      </c>
      <c r="D559" s="25" t="s">
        <v>410</v>
      </c>
      <c r="E559" s="25" t="s">
        <v>1912</v>
      </c>
      <c r="F559" s="51">
        <v>0</v>
      </c>
      <c r="G559" s="51">
        <v>1</v>
      </c>
      <c r="H559" s="25">
        <f>parameters!$J$10*Table1[[#This Row],[Before Utility]]+parameters!$J$11*Table1[[#This Row],[After Utility]]</f>
        <v>0.05</v>
      </c>
      <c r="I559">
        <f>(Table1[[#This Row],[Num. TID Before]]-parameters!$D$8)/(parameters!$D$9-parameters!$D$8)</f>
        <v>0</v>
      </c>
      <c r="J559">
        <f>IF(Table1[[#This Row],[Before Utility (unclipped)]]&gt;1,1, IF(Table1[[#This Row],[Before Utility (unclipped)]]&lt;0,0, Table1[[#This Row],[Before Utility (unclipped)]]))</f>
        <v>0</v>
      </c>
      <c r="K559">
        <f>(Table1[[#This Row],[Num. TID After]]-parameters!$D$10)/(parameters!$D$11-parameters!$D$10)</f>
        <v>0.1</v>
      </c>
      <c r="L559">
        <f>IF(Table1[[#This Row],[After Utility (unclipped)]]&gt;1,1, IF(Table1[[#This Row],[After Utility (unclipped)]]&lt;0,0, Table1[[#This Row],[After Utility (unclipped)]]))</f>
        <v>0.1</v>
      </c>
      <c r="M559" s="25">
        <v>0</v>
      </c>
      <c r="N559" s="51">
        <v>0</v>
      </c>
      <c r="O559" s="51">
        <v>0</v>
      </c>
      <c r="P559" s="51">
        <v>0</v>
      </c>
      <c r="Q559" s="51">
        <v>0</v>
      </c>
      <c r="R559" s="51"/>
      <c r="S559" s="51">
        <v>0</v>
      </c>
      <c r="T559" s="51"/>
      <c r="U559" s="51">
        <v>0</v>
      </c>
      <c r="V559" s="25">
        <f>parameters!$J$4*Table1[[#This Row],[Mitigations Utility]] + parameters!$J$5*Table1[[#This Row],[Detections Utility]]</f>
        <v>0</v>
      </c>
      <c r="W559">
        <f>SUM(Table1[[#This Row],[Num. 800-53 (r5)]],Table1[[#This Row],[Num. CIS Controls]])</f>
        <v>0</v>
      </c>
      <c r="X559">
        <f>(Table1[[#This Row],[Total Mitigations]]-parameters!$D$2)/(parameters!$D$3-parameters!$D$2)</f>
        <v>0</v>
      </c>
      <c r="Y559">
        <f>IF(Table1[[#This Row],[Mitigations Utility (unclipped)]]&gt;1,1, IF(Table1[[#This Row],[Mitigations Utility (unclipped)]]&lt;0,0, Table1[[#This Row],[Mitigations Utility (unclipped)]]) )</f>
        <v>0</v>
      </c>
      <c r="Z559">
        <f>SUM(Table1[[#This Row],[Num. CAR]:[Num. Splunk]])</f>
        <v>0</v>
      </c>
      <c r="AA559">
        <f>(Table1[[#This Row],[Total Detections]]-parameters!$D$4)/(parameters!$D$5-parameters!$D$4)</f>
        <v>0</v>
      </c>
      <c r="AB559">
        <f>IF(Table1[[#This Row],[Detections Utility (unclipped)]]&gt;1,1, IF(Table1[[#This Row],[Detections Utility (unclipped)]]&lt;0,0, Table1[[#This Row],[Detections Utility (unclipped)]]) )</f>
        <v>0</v>
      </c>
      <c r="AC559" s="29" t="s">
        <v>1932</v>
      </c>
      <c r="AD559" s="25" t="str" cm="1">
        <f t="array" ref="AD559">IF(SUMPRODUCT(--(NOT(ISERR(SEARCH({"Process","Command","Script","WMI","Module","Pipe","Service"},AC559)))))&gt;0,"1","0")</f>
        <v>0</v>
      </c>
      <c r="AE559" s="25">
        <f>IF(AD559="1",'TOP 10 TECHNIQUES'!C$15,0)</f>
        <v>0</v>
      </c>
      <c r="AF559" s="25" t="str" cm="1">
        <f t="array" ref="AF559">IF(SUMPRODUCT(--(NOT(ISERR(SEARCH({"Network","Firewall"},AC559)))))&gt;0,"1","0")</f>
        <v>0</v>
      </c>
      <c r="AG559" s="25">
        <f>IF(AF559="1",'TOP 10 TECHNIQUES'!C$16,0)</f>
        <v>0</v>
      </c>
      <c r="AH559" s="25" t="str" cm="1">
        <f t="array" ref="AH559">IF(SUMPRODUCT(--(NOT(ISERR(SEARCH({"File","Group","Logon","Schedule","User","Registry","Active","Application"},AC559)))))&gt;0,"1","0")</f>
        <v>0</v>
      </c>
      <c r="AI559" s="25">
        <f>IF(AH559="1",'TOP 10 TECHNIQUES'!C$17,0)</f>
        <v>0</v>
      </c>
      <c r="AJ559" s="25" t="str" cm="1">
        <f t="array" ref="AJ559">IF(SUMPRODUCT(--(NOT(ISERR(SEARCH({"Cloud","Cluster","Container","Image","Instance","Pod","Snapshot","Volume"},AC559)))))&gt;0,"1","0")</f>
        <v>0</v>
      </c>
      <c r="AK559" s="25">
        <f>IF(AJ559="1",'TOP 10 TECHNIQUES'!C$18,0)</f>
        <v>0</v>
      </c>
      <c r="AL559" s="25" t="str" cm="1">
        <f t="array" ref="AL559">IF(SUMPRODUCT(--(NOT(ISERR(SEARCH({"Drive","Firmware","Host","Kernel"},AC559)))))&gt;0,"1","0")</f>
        <v>0</v>
      </c>
      <c r="AM559" s="25">
        <f>IF(AL559="1",'TOP 10 TECHNIQUES'!C$19,0)</f>
        <v>0</v>
      </c>
      <c r="AN559" s="52">
        <v>0</v>
      </c>
      <c r="AO559" s="51">
        <v>0</v>
      </c>
      <c r="AP559" s="25">
        <f>parameters!$J$21*Table1[[#This Row],[TAT Utility]]+parameters!$J$22*Table1[[#This Row],[Count Utility]]</f>
        <v>5.0000000000000001E-3</v>
      </c>
      <c r="AQ559" s="25">
        <f>(Table1[[#This Row],[Total Top Att&amp;ck Score ]]-parameters!$D$19)/(parameters!$D$20-parameters!$D$19)</f>
        <v>1.6666666666666666E-2</v>
      </c>
      <c r="AR559" s="25">
        <f>IF(Table1[[#This Row],[TAT Utility (unclipped)]]&gt;1,1, IF(Table1[[#This Row],[TAT Utility (unclipped)]]&lt;0,0, Table1[[#This Row],[TAT Utility (unclipped)]]) )</f>
        <v>1.6666666666666666E-2</v>
      </c>
      <c r="AS559" s="25">
        <f>(Table1[[#This Row],[Ransomware (Total '# of ATT&amp;CK Observations)]]-parameters!$D$21)/(parameters!$D$22-parameters!$D$21)</f>
        <v>0</v>
      </c>
      <c r="AT559" s="25">
        <f>IF(Table1[[#This Row],[Count Utility (unclipped)]]&gt;1,1, IF(Table1[[#This Row],[Count Utility (unclipped)]]&lt;0,0, Table1[[#This Row],[Count Utility (unclipped)]]) )</f>
        <v>0</v>
      </c>
      <c r="AU5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0" spans="1:47" x14ac:dyDescent="0.2">
      <c r="A560" s="25">
        <f>parameters!$J$21*Table1[[#This Row],[TAT Utility]]+parameters!$J$22*Table1[[#This Row],[Count Utility]]</f>
        <v>5.0000000000000001E-3</v>
      </c>
      <c r="B560" s="25">
        <f t="shared" si="8"/>
        <v>0.05</v>
      </c>
      <c r="C560" s="25" t="s">
        <v>1933</v>
      </c>
      <c r="D560" s="25" t="s">
        <v>410</v>
      </c>
      <c r="E560" s="25" t="s">
        <v>1927</v>
      </c>
      <c r="F560" s="51">
        <v>0</v>
      </c>
      <c r="G560" s="51">
        <v>1</v>
      </c>
      <c r="H560" s="25">
        <f>parameters!$J$10*Table1[[#This Row],[Before Utility]]+parameters!$J$11*Table1[[#This Row],[After Utility]]</f>
        <v>0.05</v>
      </c>
      <c r="I560">
        <f>(Table1[[#This Row],[Num. TID Before]]-parameters!$D$8)/(parameters!$D$9-parameters!$D$8)</f>
        <v>0</v>
      </c>
      <c r="J560">
        <f>IF(Table1[[#This Row],[Before Utility (unclipped)]]&gt;1,1, IF(Table1[[#This Row],[Before Utility (unclipped)]]&lt;0,0, Table1[[#This Row],[Before Utility (unclipped)]]))</f>
        <v>0</v>
      </c>
      <c r="K560">
        <f>(Table1[[#This Row],[Num. TID After]]-parameters!$D$10)/(parameters!$D$11-parameters!$D$10)</f>
        <v>0.1</v>
      </c>
      <c r="L560">
        <f>IF(Table1[[#This Row],[After Utility (unclipped)]]&gt;1,1, IF(Table1[[#This Row],[After Utility (unclipped)]]&lt;0,0, Table1[[#This Row],[After Utility (unclipped)]]))</f>
        <v>0.1</v>
      </c>
      <c r="M560" s="25">
        <v>0</v>
      </c>
      <c r="N560" s="51">
        <v>0</v>
      </c>
      <c r="O560" s="51">
        <v>0</v>
      </c>
      <c r="P560" s="51">
        <v>0</v>
      </c>
      <c r="Q560" s="51">
        <v>0</v>
      </c>
      <c r="R560" s="51"/>
      <c r="S560" s="51">
        <v>0</v>
      </c>
      <c r="T560" s="51"/>
      <c r="U560" s="51">
        <v>0</v>
      </c>
      <c r="V560" s="25">
        <f>parameters!$J$4*Table1[[#This Row],[Mitigations Utility]] + parameters!$J$5*Table1[[#This Row],[Detections Utility]]</f>
        <v>0</v>
      </c>
      <c r="W560">
        <f>SUM(Table1[[#This Row],[Num. 800-53 (r5)]],Table1[[#This Row],[Num. CIS Controls]])</f>
        <v>0</v>
      </c>
      <c r="X560">
        <f>(Table1[[#This Row],[Total Mitigations]]-parameters!$D$2)/(parameters!$D$3-parameters!$D$2)</f>
        <v>0</v>
      </c>
      <c r="Y560">
        <f>IF(Table1[[#This Row],[Mitigations Utility (unclipped)]]&gt;1,1, IF(Table1[[#This Row],[Mitigations Utility (unclipped)]]&lt;0,0, Table1[[#This Row],[Mitigations Utility (unclipped)]]) )</f>
        <v>0</v>
      </c>
      <c r="Z560">
        <f>SUM(Table1[[#This Row],[Num. CAR]:[Num. Splunk]])</f>
        <v>0</v>
      </c>
      <c r="AA560">
        <f>(Table1[[#This Row],[Total Detections]]-parameters!$D$4)/(parameters!$D$5-parameters!$D$4)</f>
        <v>0</v>
      </c>
      <c r="AB560">
        <f>IF(Table1[[#This Row],[Detections Utility (unclipped)]]&gt;1,1, IF(Table1[[#This Row],[Detections Utility (unclipped)]]&lt;0,0, Table1[[#This Row],[Detections Utility (unclipped)]]) )</f>
        <v>0</v>
      </c>
      <c r="AC560" s="29" t="s">
        <v>665</v>
      </c>
      <c r="AD560" s="25" t="str" cm="1">
        <f t="array" ref="AD560">IF(SUMPRODUCT(--(NOT(ISERR(SEARCH({"Process","Command","Script","WMI","Module","Pipe","Service"},AC560)))))&gt;0,"1","0")</f>
        <v>0</v>
      </c>
      <c r="AE560" s="25">
        <f>IF(AD560="1",'TOP 10 TECHNIQUES'!C$15,0)</f>
        <v>0</v>
      </c>
      <c r="AF560" s="25" t="str" cm="1">
        <f t="array" ref="AF560">IF(SUMPRODUCT(--(NOT(ISERR(SEARCH({"Network","Firewall"},AC560)))))&gt;0,"1","0")</f>
        <v>0</v>
      </c>
      <c r="AG560" s="25">
        <f>IF(AF560="1",'TOP 10 TECHNIQUES'!C$16,0)</f>
        <v>0</v>
      </c>
      <c r="AH560" s="25" t="str" cm="1">
        <f t="array" ref="AH560">IF(SUMPRODUCT(--(NOT(ISERR(SEARCH({"File","Group","Logon","Schedule","User","Registry","Active","Application"},AC560)))))&gt;0,"1","0")</f>
        <v>0</v>
      </c>
      <c r="AI560" s="25">
        <f>IF(AH560="1",'TOP 10 TECHNIQUES'!C$17,0)</f>
        <v>0</v>
      </c>
      <c r="AJ560" s="25" t="str" cm="1">
        <f t="array" ref="AJ560">IF(SUMPRODUCT(--(NOT(ISERR(SEARCH({"Cloud","Cluster","Container","Image","Instance","Pod","Snapshot","Volume"},AC560)))))&gt;0,"1","0")</f>
        <v>0</v>
      </c>
      <c r="AK560" s="25">
        <f>IF(AJ560="1",'TOP 10 TECHNIQUES'!C$18,0)</f>
        <v>0</v>
      </c>
      <c r="AL560" s="25" t="str" cm="1">
        <f t="array" ref="AL560">IF(SUMPRODUCT(--(NOT(ISERR(SEARCH({"Drive","Firmware","Host","Kernel"},AC560)))))&gt;0,"1","0")</f>
        <v>0</v>
      </c>
      <c r="AM560" s="25">
        <f>IF(AL560="1",'TOP 10 TECHNIQUES'!C$19,0)</f>
        <v>0</v>
      </c>
      <c r="AN560" s="60">
        <v>0</v>
      </c>
      <c r="AO560" s="51">
        <v>0</v>
      </c>
      <c r="AP560" s="25">
        <f>parameters!$J$21*Table1[[#This Row],[TAT Utility]]+parameters!$J$22*Table1[[#This Row],[Count Utility]]</f>
        <v>5.0000000000000001E-3</v>
      </c>
      <c r="AQ560" s="25">
        <f>(Table1[[#This Row],[Total Top Att&amp;ck Score ]]-parameters!$D$19)/(parameters!$D$20-parameters!$D$19)</f>
        <v>1.6666666666666666E-2</v>
      </c>
      <c r="AR560" s="25">
        <f>IF(Table1[[#This Row],[TAT Utility (unclipped)]]&gt;1,1, IF(Table1[[#This Row],[TAT Utility (unclipped)]]&lt;0,0, Table1[[#This Row],[TAT Utility (unclipped)]]) )</f>
        <v>1.6666666666666666E-2</v>
      </c>
      <c r="AS560" s="25">
        <f>(Table1[[#This Row],[Ransomware (Total '# of ATT&amp;CK Observations)]]-parameters!$D$21)/(parameters!$D$22-parameters!$D$21)</f>
        <v>0</v>
      </c>
      <c r="AT560" s="25">
        <f>IF(Table1[[#This Row],[Count Utility (unclipped)]]&gt;1,1, IF(Table1[[#This Row],[Count Utility (unclipped)]]&lt;0,0, Table1[[#This Row],[Count Utility (unclipped)]]) )</f>
        <v>0</v>
      </c>
      <c r="AU5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1" spans="1:47" x14ac:dyDescent="0.2">
      <c r="A561" s="25">
        <f>parameters!$J$21*Table1[[#This Row],[TAT Utility]]+parameters!$J$22*Table1[[#This Row],[Count Utility]]</f>
        <v>5.0000000000000001E-3</v>
      </c>
      <c r="B561" s="25">
        <f t="shared" si="8"/>
        <v>0.05</v>
      </c>
      <c r="C561" s="25" t="s">
        <v>1934</v>
      </c>
      <c r="D561" s="25" t="s">
        <v>410</v>
      </c>
      <c r="E561" s="25" t="s">
        <v>1885</v>
      </c>
      <c r="F561" s="51">
        <v>0</v>
      </c>
      <c r="G561" s="51">
        <v>1</v>
      </c>
      <c r="H561" s="25">
        <f>parameters!$J$10*Table1[[#This Row],[Before Utility]]+parameters!$J$11*Table1[[#This Row],[After Utility]]</f>
        <v>0.05</v>
      </c>
      <c r="I561">
        <f>(Table1[[#This Row],[Num. TID Before]]-parameters!$D$8)/(parameters!$D$9-parameters!$D$8)</f>
        <v>0</v>
      </c>
      <c r="J561">
        <f>IF(Table1[[#This Row],[Before Utility (unclipped)]]&gt;1,1, IF(Table1[[#This Row],[Before Utility (unclipped)]]&lt;0,0, Table1[[#This Row],[Before Utility (unclipped)]]))</f>
        <v>0</v>
      </c>
      <c r="K561">
        <f>(Table1[[#This Row],[Num. TID After]]-parameters!$D$10)/(parameters!$D$11-parameters!$D$10)</f>
        <v>0.1</v>
      </c>
      <c r="L561">
        <f>IF(Table1[[#This Row],[After Utility (unclipped)]]&gt;1,1, IF(Table1[[#This Row],[After Utility (unclipped)]]&lt;0,0, Table1[[#This Row],[After Utility (unclipped)]]))</f>
        <v>0.1</v>
      </c>
      <c r="M561" s="25">
        <v>0</v>
      </c>
      <c r="N561" s="51">
        <v>0</v>
      </c>
      <c r="O561" s="51">
        <v>0</v>
      </c>
      <c r="P561" s="51">
        <v>0</v>
      </c>
      <c r="Q561" s="51">
        <v>0</v>
      </c>
      <c r="R561" s="51"/>
      <c r="S561" s="51">
        <v>0</v>
      </c>
      <c r="T561" s="51"/>
      <c r="U561" s="51">
        <v>0</v>
      </c>
      <c r="V561" s="25">
        <f>parameters!$J$4*Table1[[#This Row],[Mitigations Utility]] + parameters!$J$5*Table1[[#This Row],[Detections Utility]]</f>
        <v>0</v>
      </c>
      <c r="W561">
        <f>SUM(Table1[[#This Row],[Num. 800-53 (r5)]],Table1[[#This Row],[Num. CIS Controls]])</f>
        <v>0</v>
      </c>
      <c r="X561">
        <f>(Table1[[#This Row],[Total Mitigations]]-parameters!$D$2)/(parameters!$D$3-parameters!$D$2)</f>
        <v>0</v>
      </c>
      <c r="Y561">
        <f>IF(Table1[[#This Row],[Mitigations Utility (unclipped)]]&gt;1,1, IF(Table1[[#This Row],[Mitigations Utility (unclipped)]]&lt;0,0, Table1[[#This Row],[Mitigations Utility (unclipped)]]) )</f>
        <v>0</v>
      </c>
      <c r="Z561">
        <f>SUM(Table1[[#This Row],[Num. CAR]:[Num. Splunk]])</f>
        <v>0</v>
      </c>
      <c r="AA561">
        <f>(Table1[[#This Row],[Total Detections]]-parameters!$D$4)/(parameters!$D$5-parameters!$D$4)</f>
        <v>0</v>
      </c>
      <c r="AB561">
        <f>IF(Table1[[#This Row],[Detections Utility (unclipped)]]&gt;1,1, IF(Table1[[#This Row],[Detections Utility (unclipped)]]&lt;0,0, Table1[[#This Row],[Detections Utility (unclipped)]]) )</f>
        <v>0</v>
      </c>
      <c r="AC561" s="29"/>
      <c r="AD561" s="25" t="str" cm="1">
        <f t="array" ref="AD561">IF(SUMPRODUCT(--(NOT(ISERR(SEARCH({"Process","Command","Script","WMI","Module","Pipe","Service"},AC561)))))&gt;0,"1","0")</f>
        <v>0</v>
      </c>
      <c r="AE561" s="25">
        <f>IF(AD561="1",'TOP 10 TECHNIQUES'!C$15,0)</f>
        <v>0</v>
      </c>
      <c r="AF561" s="25" t="str" cm="1">
        <f t="array" ref="AF561">IF(SUMPRODUCT(--(NOT(ISERR(SEARCH({"Network","Firewall"},AC561)))))&gt;0,"1","0")</f>
        <v>0</v>
      </c>
      <c r="AG561" s="25">
        <f>IF(AF561="1",'TOP 10 TECHNIQUES'!C$16,0)</f>
        <v>0</v>
      </c>
      <c r="AH561" s="25" t="str" cm="1">
        <f t="array" ref="AH561">IF(SUMPRODUCT(--(NOT(ISERR(SEARCH({"File","Group","Logon","Schedule","User","Registry","Active","Application"},AC561)))))&gt;0,"1","0")</f>
        <v>0</v>
      </c>
      <c r="AI561" s="25">
        <f>IF(AH561="1",'TOP 10 TECHNIQUES'!C$17,0)</f>
        <v>0</v>
      </c>
      <c r="AJ561" s="25" t="str" cm="1">
        <f t="array" ref="AJ561">IF(SUMPRODUCT(--(NOT(ISERR(SEARCH({"Cloud","Cluster","Container","Image","Instance","Pod","Snapshot","Volume"},AC561)))))&gt;0,"1","0")</f>
        <v>0</v>
      </c>
      <c r="AK561" s="25">
        <f>IF(AJ561="1",'TOP 10 TECHNIQUES'!C$18,0)</f>
        <v>0</v>
      </c>
      <c r="AL561" s="25" t="str" cm="1">
        <f t="array" ref="AL561">IF(SUMPRODUCT(--(NOT(ISERR(SEARCH({"Drive","Firmware","Host","Kernel"},AC561)))))&gt;0,"1","0")</f>
        <v>0</v>
      </c>
      <c r="AM561" s="25">
        <f>IF(AL561="1",'TOP 10 TECHNIQUES'!C$19,0)</f>
        <v>0</v>
      </c>
      <c r="AN561" s="52">
        <v>0</v>
      </c>
      <c r="AO561" s="51">
        <v>0</v>
      </c>
      <c r="AP561" s="25">
        <f>parameters!$J$21*Table1[[#This Row],[TAT Utility]]+parameters!$J$22*Table1[[#This Row],[Count Utility]]</f>
        <v>5.0000000000000001E-3</v>
      </c>
      <c r="AQ561" s="25">
        <f>(Table1[[#This Row],[Total Top Att&amp;ck Score ]]-parameters!$D$19)/(parameters!$D$20-parameters!$D$19)</f>
        <v>1.6666666666666666E-2</v>
      </c>
      <c r="AR561" s="25">
        <f>IF(Table1[[#This Row],[TAT Utility (unclipped)]]&gt;1,1, IF(Table1[[#This Row],[TAT Utility (unclipped)]]&lt;0,0, Table1[[#This Row],[TAT Utility (unclipped)]]) )</f>
        <v>1.6666666666666666E-2</v>
      </c>
      <c r="AS561" s="25">
        <f>(Table1[[#This Row],[Ransomware (Total '# of ATT&amp;CK Observations)]]-parameters!$D$21)/(parameters!$D$22-parameters!$D$21)</f>
        <v>0</v>
      </c>
      <c r="AT561" s="25">
        <f>IF(Table1[[#This Row],[Count Utility (unclipped)]]&gt;1,1, IF(Table1[[#This Row],[Count Utility (unclipped)]]&lt;0,0, Table1[[#This Row],[Count Utility (unclipped)]]) )</f>
        <v>0</v>
      </c>
      <c r="AU5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2" spans="1:47" ht="48" x14ac:dyDescent="0.2">
      <c r="A562" s="25">
        <f>parameters!$J$21*Table1[[#This Row],[TAT Utility]]+parameters!$J$22*Table1[[#This Row],[Count Utility]]</f>
        <v>5.0000000000000001E-3</v>
      </c>
      <c r="B562" s="25">
        <f t="shared" si="8"/>
        <v>0.05</v>
      </c>
      <c r="C562" s="25" t="s">
        <v>1935</v>
      </c>
      <c r="D562" s="25" t="s">
        <v>410</v>
      </c>
      <c r="E562" s="25" t="s">
        <v>1888</v>
      </c>
      <c r="F562" s="51">
        <v>0</v>
      </c>
      <c r="G562" s="51">
        <v>1</v>
      </c>
      <c r="H562" s="25">
        <f>parameters!$J$10*Table1[[#This Row],[Before Utility]]+parameters!$J$11*Table1[[#This Row],[After Utility]]</f>
        <v>0.05</v>
      </c>
      <c r="I562">
        <f>(Table1[[#This Row],[Num. TID Before]]-parameters!$D$8)/(parameters!$D$9-parameters!$D$8)</f>
        <v>0</v>
      </c>
      <c r="J562">
        <f>IF(Table1[[#This Row],[Before Utility (unclipped)]]&gt;1,1, IF(Table1[[#This Row],[Before Utility (unclipped)]]&lt;0,0, Table1[[#This Row],[Before Utility (unclipped)]]))</f>
        <v>0</v>
      </c>
      <c r="K562">
        <f>(Table1[[#This Row],[Num. TID After]]-parameters!$D$10)/(parameters!$D$11-parameters!$D$10)</f>
        <v>0.1</v>
      </c>
      <c r="L562">
        <f>IF(Table1[[#This Row],[After Utility (unclipped)]]&gt;1,1, IF(Table1[[#This Row],[After Utility (unclipped)]]&lt;0,0, Table1[[#This Row],[After Utility (unclipped)]]))</f>
        <v>0.1</v>
      </c>
      <c r="M562" s="25">
        <v>0</v>
      </c>
      <c r="N562" s="51">
        <v>0</v>
      </c>
      <c r="O562" s="51">
        <v>0</v>
      </c>
      <c r="P562" s="51">
        <v>0</v>
      </c>
      <c r="Q562" s="51">
        <v>0</v>
      </c>
      <c r="R562" s="51"/>
      <c r="S562" s="51">
        <v>0</v>
      </c>
      <c r="T562" s="51"/>
      <c r="U562" s="51">
        <v>0</v>
      </c>
      <c r="V562" s="25">
        <f>parameters!$J$4*Table1[[#This Row],[Mitigations Utility]] + parameters!$J$5*Table1[[#This Row],[Detections Utility]]</f>
        <v>0</v>
      </c>
      <c r="W562">
        <f>SUM(Table1[[#This Row],[Num. 800-53 (r5)]],Table1[[#This Row],[Num. CIS Controls]])</f>
        <v>0</v>
      </c>
      <c r="X562">
        <f>(Table1[[#This Row],[Total Mitigations]]-parameters!$D$2)/(parameters!$D$3-parameters!$D$2)</f>
        <v>0</v>
      </c>
      <c r="Y562">
        <f>IF(Table1[[#This Row],[Mitigations Utility (unclipped)]]&gt;1,1, IF(Table1[[#This Row],[Mitigations Utility (unclipped)]]&lt;0,0, Table1[[#This Row],[Mitigations Utility (unclipped)]]) )</f>
        <v>0</v>
      </c>
      <c r="Z562">
        <f>SUM(Table1[[#This Row],[Num. CAR]:[Num. Splunk]])</f>
        <v>0</v>
      </c>
      <c r="AA562">
        <f>(Table1[[#This Row],[Total Detections]]-parameters!$D$4)/(parameters!$D$5-parameters!$D$4)</f>
        <v>0</v>
      </c>
      <c r="AB562">
        <f>IF(Table1[[#This Row],[Detections Utility (unclipped)]]&gt;1,1, IF(Table1[[#This Row],[Detections Utility (unclipped)]]&lt;0,0, Table1[[#This Row],[Detections Utility (unclipped)]]) )</f>
        <v>0</v>
      </c>
      <c r="AC562" s="29" t="s">
        <v>1936</v>
      </c>
      <c r="AD562" s="25" t="str" cm="1">
        <f t="array" ref="AD562">IF(SUMPRODUCT(--(NOT(ISERR(SEARCH({"Process","Command","Script","WMI","Module","Pipe","Service"},AC562)))))&gt;0,"1","0")</f>
        <v>0</v>
      </c>
      <c r="AE562" s="25">
        <f>IF(AD562="1",'TOP 10 TECHNIQUES'!C$15,0)</f>
        <v>0</v>
      </c>
      <c r="AF562" s="25" t="str" cm="1">
        <f t="array" ref="AF562">IF(SUMPRODUCT(--(NOT(ISERR(SEARCH({"Network","Firewall"},AC562)))))&gt;0,"1","0")</f>
        <v>0</v>
      </c>
      <c r="AG562" s="25">
        <f>IF(AF562="1",'TOP 10 TECHNIQUES'!C$16,0)</f>
        <v>0</v>
      </c>
      <c r="AH562" s="25" t="str" cm="1">
        <f t="array" ref="AH562">IF(SUMPRODUCT(--(NOT(ISERR(SEARCH({"File","Group","Logon","Schedule","User","Registry","Active","Application"},AC562)))))&gt;0,"1","0")</f>
        <v>0</v>
      </c>
      <c r="AI562" s="25">
        <f>IF(AH562="1",'TOP 10 TECHNIQUES'!C$17,0)</f>
        <v>0</v>
      </c>
      <c r="AJ562" s="25" t="str" cm="1">
        <f t="array" ref="AJ562">IF(SUMPRODUCT(--(NOT(ISERR(SEARCH({"Cloud","Cluster","Container","Image","Instance","Pod","Snapshot","Volume"},AC562)))))&gt;0,"1","0")</f>
        <v>0</v>
      </c>
      <c r="AK562" s="25">
        <f>IF(AJ562="1",'TOP 10 TECHNIQUES'!C$18,0)</f>
        <v>0</v>
      </c>
      <c r="AL562" s="25" t="str" cm="1">
        <f t="array" ref="AL562">IF(SUMPRODUCT(--(NOT(ISERR(SEARCH({"Drive","Firmware","Host","Kernel"},AC562)))))&gt;0,"1","0")</f>
        <v>0</v>
      </c>
      <c r="AM562" s="25">
        <f>IF(AL562="1",'TOP 10 TECHNIQUES'!C$19,0)</f>
        <v>0</v>
      </c>
      <c r="AN562" s="60">
        <v>0</v>
      </c>
      <c r="AO562" s="51">
        <v>0</v>
      </c>
      <c r="AP562" s="25">
        <f>parameters!$J$21*Table1[[#This Row],[TAT Utility]]+parameters!$J$22*Table1[[#This Row],[Count Utility]]</f>
        <v>5.0000000000000001E-3</v>
      </c>
      <c r="AQ562" s="25">
        <f>(Table1[[#This Row],[Total Top Att&amp;ck Score ]]-parameters!$D$19)/(parameters!$D$20-parameters!$D$19)</f>
        <v>1.6666666666666666E-2</v>
      </c>
      <c r="AR562" s="25">
        <f>IF(Table1[[#This Row],[TAT Utility (unclipped)]]&gt;1,1, IF(Table1[[#This Row],[TAT Utility (unclipped)]]&lt;0,0, Table1[[#This Row],[TAT Utility (unclipped)]]) )</f>
        <v>1.6666666666666666E-2</v>
      </c>
      <c r="AS562" s="25">
        <f>(Table1[[#This Row],[Ransomware (Total '# of ATT&amp;CK Observations)]]-parameters!$D$21)/(parameters!$D$22-parameters!$D$21)</f>
        <v>0</v>
      </c>
      <c r="AT562" s="25">
        <f>IF(Table1[[#This Row],[Count Utility (unclipped)]]&gt;1,1, IF(Table1[[#This Row],[Count Utility (unclipped)]]&lt;0,0, Table1[[#This Row],[Count Utility (unclipped)]]) )</f>
        <v>0</v>
      </c>
      <c r="AU5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3" spans="1:47" x14ac:dyDescent="0.2">
      <c r="A563" s="25">
        <f>parameters!$J$21*Table1[[#This Row],[TAT Utility]]+parameters!$J$22*Table1[[#This Row],[Count Utility]]</f>
        <v>5.0000000000000001E-3</v>
      </c>
      <c r="B563" s="25">
        <f t="shared" si="8"/>
        <v>0.05</v>
      </c>
      <c r="C563" s="25" t="s">
        <v>1937</v>
      </c>
      <c r="D563" s="25" t="s">
        <v>1704</v>
      </c>
      <c r="E563" s="25" t="s">
        <v>1938</v>
      </c>
      <c r="F563" s="51">
        <v>0</v>
      </c>
      <c r="G563" s="51">
        <v>1</v>
      </c>
      <c r="H563" s="25">
        <f>parameters!$J$10*Table1[[#This Row],[Before Utility]]+parameters!$J$11*Table1[[#This Row],[After Utility]]</f>
        <v>0.05</v>
      </c>
      <c r="I563">
        <f>(Table1[[#This Row],[Num. TID Before]]-parameters!$D$8)/(parameters!$D$9-parameters!$D$8)</f>
        <v>0</v>
      </c>
      <c r="J563">
        <f>IF(Table1[[#This Row],[Before Utility (unclipped)]]&gt;1,1, IF(Table1[[#This Row],[Before Utility (unclipped)]]&lt;0,0, Table1[[#This Row],[Before Utility (unclipped)]]))</f>
        <v>0</v>
      </c>
      <c r="K563">
        <f>(Table1[[#This Row],[Num. TID After]]-parameters!$D$10)/(parameters!$D$11-parameters!$D$10)</f>
        <v>0.1</v>
      </c>
      <c r="L563">
        <f>IF(Table1[[#This Row],[After Utility (unclipped)]]&gt;1,1, IF(Table1[[#This Row],[After Utility (unclipped)]]&lt;0,0, Table1[[#This Row],[After Utility (unclipped)]]))</f>
        <v>0.1</v>
      </c>
      <c r="M563" s="25">
        <v>0</v>
      </c>
      <c r="N563" s="51">
        <v>0</v>
      </c>
      <c r="O563" s="51">
        <v>0</v>
      </c>
      <c r="P563" s="51">
        <v>0</v>
      </c>
      <c r="Q563" s="51">
        <v>0</v>
      </c>
      <c r="R563" s="51"/>
      <c r="S563" s="51">
        <v>0</v>
      </c>
      <c r="T563" s="51"/>
      <c r="U563" s="51">
        <v>0</v>
      </c>
      <c r="V563" s="25">
        <f>parameters!$J$4*Table1[[#This Row],[Mitigations Utility]] + parameters!$J$5*Table1[[#This Row],[Detections Utility]]</f>
        <v>0</v>
      </c>
      <c r="W563">
        <f>SUM(Table1[[#This Row],[Num. 800-53 (r5)]],Table1[[#This Row],[Num. CIS Controls]])</f>
        <v>0</v>
      </c>
      <c r="X563">
        <f>(Table1[[#This Row],[Total Mitigations]]-parameters!$D$2)/(parameters!$D$3-parameters!$D$2)</f>
        <v>0</v>
      </c>
      <c r="Y563">
        <f>IF(Table1[[#This Row],[Mitigations Utility (unclipped)]]&gt;1,1, IF(Table1[[#This Row],[Mitigations Utility (unclipped)]]&lt;0,0, Table1[[#This Row],[Mitigations Utility (unclipped)]]) )</f>
        <v>0</v>
      </c>
      <c r="Z563">
        <f>SUM(Table1[[#This Row],[Num. CAR]:[Num. Splunk]])</f>
        <v>0</v>
      </c>
      <c r="AA563">
        <f>(Table1[[#This Row],[Total Detections]]-parameters!$D$4)/(parameters!$D$5-parameters!$D$4)</f>
        <v>0</v>
      </c>
      <c r="AB563">
        <f>IF(Table1[[#This Row],[Detections Utility (unclipped)]]&gt;1,1, IF(Table1[[#This Row],[Detections Utility (unclipped)]]&lt;0,0, Table1[[#This Row],[Detections Utility (unclipped)]]) )</f>
        <v>0</v>
      </c>
      <c r="AC563" s="29" t="s">
        <v>1932</v>
      </c>
      <c r="AD563" s="25" t="str" cm="1">
        <f t="array" ref="AD563">IF(SUMPRODUCT(--(NOT(ISERR(SEARCH({"Process","Command","Script","WMI","Module","Pipe","Service"},AC563)))))&gt;0,"1","0")</f>
        <v>0</v>
      </c>
      <c r="AE563" s="25">
        <f>IF(AD563="1",'TOP 10 TECHNIQUES'!C$15,0)</f>
        <v>0</v>
      </c>
      <c r="AF563" s="25" t="str" cm="1">
        <f t="array" ref="AF563">IF(SUMPRODUCT(--(NOT(ISERR(SEARCH({"Network","Firewall"},AC563)))))&gt;0,"1","0")</f>
        <v>0</v>
      </c>
      <c r="AG563" s="25">
        <f>IF(AF563="1",'TOP 10 TECHNIQUES'!C$16,0)</f>
        <v>0</v>
      </c>
      <c r="AH563" s="25" t="str" cm="1">
        <f t="array" ref="AH563">IF(SUMPRODUCT(--(NOT(ISERR(SEARCH({"File","Group","Logon","Schedule","User","Registry","Active","Application"},AC563)))))&gt;0,"1","0")</f>
        <v>0</v>
      </c>
      <c r="AI563" s="25">
        <f>IF(AH563="1",'TOP 10 TECHNIQUES'!C$17,0)</f>
        <v>0</v>
      </c>
      <c r="AJ563" s="25" t="str" cm="1">
        <f t="array" ref="AJ563">IF(SUMPRODUCT(--(NOT(ISERR(SEARCH({"Cloud","Cluster","Container","Image","Instance","Pod","Snapshot","Volume"},AC563)))))&gt;0,"1","0")</f>
        <v>0</v>
      </c>
      <c r="AK563" s="25">
        <f>IF(AJ563="1",'TOP 10 TECHNIQUES'!C$18,0)</f>
        <v>0</v>
      </c>
      <c r="AL563" s="25" t="str" cm="1">
        <f t="array" ref="AL563">IF(SUMPRODUCT(--(NOT(ISERR(SEARCH({"Drive","Firmware","Host","Kernel"},AC563)))))&gt;0,"1","0")</f>
        <v>0</v>
      </c>
      <c r="AM563" s="25">
        <f>IF(AL563="1",'TOP 10 TECHNIQUES'!C$19,0)</f>
        <v>0</v>
      </c>
      <c r="AN563" s="60">
        <v>0</v>
      </c>
      <c r="AO563" s="51">
        <v>0</v>
      </c>
      <c r="AP563" s="25">
        <f>parameters!$J$21*Table1[[#This Row],[TAT Utility]]+parameters!$J$22*Table1[[#This Row],[Count Utility]]</f>
        <v>5.0000000000000001E-3</v>
      </c>
      <c r="AQ563" s="25">
        <f>(Table1[[#This Row],[Total Top Att&amp;ck Score ]]-parameters!$D$19)/(parameters!$D$20-parameters!$D$19)</f>
        <v>1.6666666666666666E-2</v>
      </c>
      <c r="AR563" s="25">
        <f>IF(Table1[[#This Row],[TAT Utility (unclipped)]]&gt;1,1, IF(Table1[[#This Row],[TAT Utility (unclipped)]]&lt;0,0, Table1[[#This Row],[TAT Utility (unclipped)]]) )</f>
        <v>1.6666666666666666E-2</v>
      </c>
      <c r="AS563" s="25">
        <f>(Table1[[#This Row],[Ransomware (Total '# of ATT&amp;CK Observations)]]-parameters!$D$21)/(parameters!$D$22-parameters!$D$21)</f>
        <v>0</v>
      </c>
      <c r="AT563" s="25">
        <f>IF(Table1[[#This Row],[Count Utility (unclipped)]]&gt;1,1, IF(Table1[[#This Row],[Count Utility (unclipped)]]&lt;0,0, Table1[[#This Row],[Count Utility (unclipped)]]) )</f>
        <v>0</v>
      </c>
      <c r="AU5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4" spans="1:47" x14ac:dyDescent="0.2">
      <c r="A564" s="25">
        <f>parameters!$J$21*Table1[[#This Row],[TAT Utility]]+parameters!$J$22*Table1[[#This Row],[Count Utility]]</f>
        <v>5.0000000000000001E-3</v>
      </c>
      <c r="B564" s="25">
        <f t="shared" si="8"/>
        <v>0.05</v>
      </c>
      <c r="C564" s="25" t="s">
        <v>1939</v>
      </c>
      <c r="D564" s="25" t="s">
        <v>1704</v>
      </c>
      <c r="E564" s="25" t="s">
        <v>1940</v>
      </c>
      <c r="F564" s="51">
        <v>0</v>
      </c>
      <c r="G564" s="51">
        <v>1</v>
      </c>
      <c r="H564" s="25">
        <f>parameters!$J$10*Table1[[#This Row],[Before Utility]]+parameters!$J$11*Table1[[#This Row],[After Utility]]</f>
        <v>0.05</v>
      </c>
      <c r="I564">
        <f>(Table1[[#This Row],[Num. TID Before]]-parameters!$D$8)/(parameters!$D$9-parameters!$D$8)</f>
        <v>0</v>
      </c>
      <c r="J564">
        <f>IF(Table1[[#This Row],[Before Utility (unclipped)]]&gt;1,1, IF(Table1[[#This Row],[Before Utility (unclipped)]]&lt;0,0, Table1[[#This Row],[Before Utility (unclipped)]]))</f>
        <v>0</v>
      </c>
      <c r="K564">
        <f>(Table1[[#This Row],[Num. TID After]]-parameters!$D$10)/(parameters!$D$11-parameters!$D$10)</f>
        <v>0.1</v>
      </c>
      <c r="L564">
        <f>IF(Table1[[#This Row],[After Utility (unclipped)]]&gt;1,1, IF(Table1[[#This Row],[After Utility (unclipped)]]&lt;0,0, Table1[[#This Row],[After Utility (unclipped)]]))</f>
        <v>0.1</v>
      </c>
      <c r="M564" s="25">
        <v>0</v>
      </c>
      <c r="N564" s="51">
        <v>0</v>
      </c>
      <c r="O564" s="51">
        <v>0</v>
      </c>
      <c r="P564" s="51">
        <v>0</v>
      </c>
      <c r="Q564" s="51">
        <v>0</v>
      </c>
      <c r="R564" s="51"/>
      <c r="S564" s="51">
        <v>0</v>
      </c>
      <c r="T564" s="51"/>
      <c r="U564" s="51">
        <v>0</v>
      </c>
      <c r="V564" s="25">
        <f>parameters!$J$4*Table1[[#This Row],[Mitigations Utility]] + parameters!$J$5*Table1[[#This Row],[Detections Utility]]</f>
        <v>0</v>
      </c>
      <c r="W564">
        <f>SUM(Table1[[#This Row],[Num. 800-53 (r5)]],Table1[[#This Row],[Num. CIS Controls]])</f>
        <v>0</v>
      </c>
      <c r="X564">
        <f>(Table1[[#This Row],[Total Mitigations]]-parameters!$D$2)/(parameters!$D$3-parameters!$D$2)</f>
        <v>0</v>
      </c>
      <c r="Y564">
        <f>IF(Table1[[#This Row],[Mitigations Utility (unclipped)]]&gt;1,1, IF(Table1[[#This Row],[Mitigations Utility (unclipped)]]&lt;0,0, Table1[[#This Row],[Mitigations Utility (unclipped)]]) )</f>
        <v>0</v>
      </c>
      <c r="Z564">
        <f>SUM(Table1[[#This Row],[Num. CAR]:[Num. Splunk]])</f>
        <v>0</v>
      </c>
      <c r="AA564">
        <f>(Table1[[#This Row],[Total Detections]]-parameters!$D$4)/(parameters!$D$5-parameters!$D$4)</f>
        <v>0</v>
      </c>
      <c r="AB564">
        <f>IF(Table1[[#This Row],[Detections Utility (unclipped)]]&gt;1,1, IF(Table1[[#This Row],[Detections Utility (unclipped)]]&lt;0,0, Table1[[#This Row],[Detections Utility (unclipped)]]) )</f>
        <v>0</v>
      </c>
      <c r="AC564" s="29" t="s">
        <v>1932</v>
      </c>
      <c r="AD564" s="25" t="str" cm="1">
        <f t="array" ref="AD564">IF(SUMPRODUCT(--(NOT(ISERR(SEARCH({"Process","Command","Script","WMI","Module","Pipe","Service"},AC564)))))&gt;0,"1","0")</f>
        <v>0</v>
      </c>
      <c r="AE564" s="25">
        <f>IF(AD564="1",'TOP 10 TECHNIQUES'!C$15,0)</f>
        <v>0</v>
      </c>
      <c r="AF564" s="25" t="str" cm="1">
        <f t="array" ref="AF564">IF(SUMPRODUCT(--(NOT(ISERR(SEARCH({"Network","Firewall"},AC564)))))&gt;0,"1","0")</f>
        <v>0</v>
      </c>
      <c r="AG564" s="25">
        <f>IF(AF564="1",'TOP 10 TECHNIQUES'!C$16,0)</f>
        <v>0</v>
      </c>
      <c r="AH564" s="25" t="str" cm="1">
        <f t="array" ref="AH564">IF(SUMPRODUCT(--(NOT(ISERR(SEARCH({"File","Group","Logon","Schedule","User","Registry","Active","Application"},AC564)))))&gt;0,"1","0")</f>
        <v>0</v>
      </c>
      <c r="AI564" s="25">
        <f>IF(AH564="1",'TOP 10 TECHNIQUES'!C$17,0)</f>
        <v>0</v>
      </c>
      <c r="AJ564" s="25" t="str" cm="1">
        <f t="array" ref="AJ564">IF(SUMPRODUCT(--(NOT(ISERR(SEARCH({"Cloud","Cluster","Container","Image","Instance","Pod","Snapshot","Volume"},AC564)))))&gt;0,"1","0")</f>
        <v>0</v>
      </c>
      <c r="AK564" s="25">
        <f>IF(AJ564="1",'TOP 10 TECHNIQUES'!C$18,0)</f>
        <v>0</v>
      </c>
      <c r="AL564" s="25" t="str" cm="1">
        <f t="array" ref="AL564">IF(SUMPRODUCT(--(NOT(ISERR(SEARCH({"Drive","Firmware","Host","Kernel"},AC564)))))&gt;0,"1","0")</f>
        <v>0</v>
      </c>
      <c r="AM564" s="25">
        <f>IF(AL564="1",'TOP 10 TECHNIQUES'!C$19,0)</f>
        <v>0</v>
      </c>
      <c r="AN564" s="52">
        <v>0</v>
      </c>
      <c r="AO564" s="51">
        <v>0</v>
      </c>
      <c r="AP564" s="25">
        <f>parameters!$J$21*Table1[[#This Row],[TAT Utility]]+parameters!$J$22*Table1[[#This Row],[Count Utility]]</f>
        <v>5.0000000000000001E-3</v>
      </c>
      <c r="AQ564" s="25">
        <f>(Table1[[#This Row],[Total Top Att&amp;ck Score ]]-parameters!$D$19)/(parameters!$D$20-parameters!$D$19)</f>
        <v>1.6666666666666666E-2</v>
      </c>
      <c r="AR564" s="25">
        <f>IF(Table1[[#This Row],[TAT Utility (unclipped)]]&gt;1,1, IF(Table1[[#This Row],[TAT Utility (unclipped)]]&lt;0,0, Table1[[#This Row],[TAT Utility (unclipped)]]) )</f>
        <v>1.6666666666666666E-2</v>
      </c>
      <c r="AS564" s="25">
        <f>(Table1[[#This Row],[Ransomware (Total '# of ATT&amp;CK Observations)]]-parameters!$D$21)/(parameters!$D$22-parameters!$D$21)</f>
        <v>0</v>
      </c>
      <c r="AT564" s="25">
        <f>IF(Table1[[#This Row],[Count Utility (unclipped)]]&gt;1,1, IF(Table1[[#This Row],[Count Utility (unclipped)]]&lt;0,0, Table1[[#This Row],[Count Utility (unclipped)]]) )</f>
        <v>0</v>
      </c>
      <c r="AU5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5" spans="1:47" ht="32" x14ac:dyDescent="0.2">
      <c r="A565" s="25">
        <f>parameters!$J$21*Table1[[#This Row],[TAT Utility]]+parameters!$J$22*Table1[[#This Row],[Count Utility]]</f>
        <v>5.0000000000000001E-3</v>
      </c>
      <c r="B565" s="25">
        <f t="shared" si="8"/>
        <v>0.05</v>
      </c>
      <c r="C565" s="25" t="s">
        <v>1941</v>
      </c>
      <c r="D565" s="25" t="s">
        <v>1942</v>
      </c>
      <c r="E565" s="25" t="s">
        <v>89</v>
      </c>
      <c r="F565" s="51">
        <v>0</v>
      </c>
      <c r="G565" s="51">
        <v>1</v>
      </c>
      <c r="H565" s="25">
        <f>parameters!$J$10*Table1[[#This Row],[Before Utility]]+parameters!$J$11*Table1[[#This Row],[After Utility]]</f>
        <v>0.05</v>
      </c>
      <c r="I565">
        <f>(Table1[[#This Row],[Num. TID Before]]-parameters!$D$8)/(parameters!$D$9-parameters!$D$8)</f>
        <v>0</v>
      </c>
      <c r="J565">
        <f>IF(Table1[[#This Row],[Before Utility (unclipped)]]&gt;1,1, IF(Table1[[#This Row],[Before Utility (unclipped)]]&lt;0,0, Table1[[#This Row],[Before Utility (unclipped)]]))</f>
        <v>0</v>
      </c>
      <c r="K565">
        <f>(Table1[[#This Row],[Num. TID After]]-parameters!$D$10)/(parameters!$D$11-parameters!$D$10)</f>
        <v>0.1</v>
      </c>
      <c r="L565">
        <f>IF(Table1[[#This Row],[After Utility (unclipped)]]&gt;1,1, IF(Table1[[#This Row],[After Utility (unclipped)]]&lt;0,0, Table1[[#This Row],[After Utility (unclipped)]]))</f>
        <v>0.1</v>
      </c>
      <c r="M565" s="25">
        <v>0</v>
      </c>
      <c r="N565" s="51">
        <v>0</v>
      </c>
      <c r="O565" s="51">
        <v>0</v>
      </c>
      <c r="P565" s="51">
        <v>0</v>
      </c>
      <c r="Q565" s="51">
        <v>0</v>
      </c>
      <c r="R565" s="51"/>
      <c r="S565" s="51">
        <v>0</v>
      </c>
      <c r="T565" s="51"/>
      <c r="U565" s="51">
        <v>0</v>
      </c>
      <c r="V565" s="25">
        <f>parameters!$J$4*Table1[[#This Row],[Mitigations Utility]] + parameters!$J$5*Table1[[#This Row],[Detections Utility]]</f>
        <v>0</v>
      </c>
      <c r="W565">
        <f>SUM(Table1[[#This Row],[Num. 800-53 (r5)]],Table1[[#This Row],[Num. CIS Controls]])</f>
        <v>0</v>
      </c>
      <c r="X565">
        <f>(Table1[[#This Row],[Total Mitigations]]-parameters!$D$2)/(parameters!$D$3-parameters!$D$2)</f>
        <v>0</v>
      </c>
      <c r="Y565">
        <f>IF(Table1[[#This Row],[Mitigations Utility (unclipped)]]&gt;1,1, IF(Table1[[#This Row],[Mitigations Utility (unclipped)]]&lt;0,0, Table1[[#This Row],[Mitigations Utility (unclipped)]]) )</f>
        <v>0</v>
      </c>
      <c r="Z565">
        <f>SUM(Table1[[#This Row],[Num. CAR]:[Num. Splunk]])</f>
        <v>0</v>
      </c>
      <c r="AA565">
        <f>(Table1[[#This Row],[Total Detections]]-parameters!$D$4)/(parameters!$D$5-parameters!$D$4)</f>
        <v>0</v>
      </c>
      <c r="AB565">
        <f>IF(Table1[[#This Row],[Detections Utility (unclipped)]]&gt;1,1, IF(Table1[[#This Row],[Detections Utility (unclipped)]]&lt;0,0, Table1[[#This Row],[Detections Utility (unclipped)]]) )</f>
        <v>0</v>
      </c>
      <c r="AC565" s="29" t="s">
        <v>1943</v>
      </c>
      <c r="AD565" s="25" t="str" cm="1">
        <f t="array" ref="AD565">IF(SUMPRODUCT(--(NOT(ISERR(SEARCH({"Process","Command","Script","WMI","Module","Pipe","Service"},AC565)))))&gt;0,"1","0")</f>
        <v>0</v>
      </c>
      <c r="AE565" s="25">
        <f>IF(AD565="1",'TOP 10 TECHNIQUES'!C$15,0)</f>
        <v>0</v>
      </c>
      <c r="AF565" s="25" t="str" cm="1">
        <f t="array" ref="AF565">IF(SUMPRODUCT(--(NOT(ISERR(SEARCH({"Network","Firewall"},AC565)))))&gt;0,"1","0")</f>
        <v>0</v>
      </c>
      <c r="AG565" s="25">
        <f>IF(AF565="1",'TOP 10 TECHNIQUES'!C$16,0)</f>
        <v>0</v>
      </c>
      <c r="AH565" s="25" t="str" cm="1">
        <f t="array" ref="AH565">IF(SUMPRODUCT(--(NOT(ISERR(SEARCH({"File","Group","Logon","Schedule","User","Registry","Active","Application"},AC565)))))&gt;0,"1","0")</f>
        <v>0</v>
      </c>
      <c r="AI565" s="25">
        <f>IF(AH565="1",'TOP 10 TECHNIQUES'!C$17,0)</f>
        <v>0</v>
      </c>
      <c r="AJ565" s="25" t="str" cm="1">
        <f t="array" ref="AJ565">IF(SUMPRODUCT(--(NOT(ISERR(SEARCH({"Cloud","Cluster","Container","Image","Instance","Pod","Snapshot","Volume"},AC565)))))&gt;0,"1","0")</f>
        <v>0</v>
      </c>
      <c r="AK565" s="25">
        <f>IF(AJ565="1",'TOP 10 TECHNIQUES'!C$18,0)</f>
        <v>0</v>
      </c>
      <c r="AL565" s="25" t="str" cm="1">
        <f t="array" ref="AL565">IF(SUMPRODUCT(--(NOT(ISERR(SEARCH({"Drive","Firmware","Host","Kernel"},AC565)))))&gt;0,"1","0")</f>
        <v>0</v>
      </c>
      <c r="AM565" s="25">
        <f>IF(AL565="1",'TOP 10 TECHNIQUES'!C$19,0)</f>
        <v>0</v>
      </c>
      <c r="AN565" s="65">
        <v>0</v>
      </c>
      <c r="AO565" s="51">
        <v>0</v>
      </c>
      <c r="AP565" s="25">
        <f>parameters!$J$21*Table1[[#This Row],[TAT Utility]]+parameters!$J$22*Table1[[#This Row],[Count Utility]]</f>
        <v>5.0000000000000001E-3</v>
      </c>
      <c r="AQ565" s="25">
        <f>(Table1[[#This Row],[Total Top Att&amp;ck Score ]]-parameters!$D$19)/(parameters!$D$20-parameters!$D$19)</f>
        <v>1.6666666666666666E-2</v>
      </c>
      <c r="AR565" s="25">
        <f>IF(Table1[[#This Row],[TAT Utility (unclipped)]]&gt;1,1, IF(Table1[[#This Row],[TAT Utility (unclipped)]]&lt;0,0, Table1[[#This Row],[TAT Utility (unclipped)]]) )</f>
        <v>1.6666666666666666E-2</v>
      </c>
      <c r="AS565" s="25">
        <f>(Table1[[#This Row],[Ransomware (Total '# of ATT&amp;CK Observations)]]-parameters!$D$21)/(parameters!$D$22-parameters!$D$21)</f>
        <v>0</v>
      </c>
      <c r="AT565" s="25">
        <f>IF(Table1[[#This Row],[Count Utility (unclipped)]]&gt;1,1, IF(Table1[[#This Row],[Count Utility (unclipped)]]&lt;0,0, Table1[[#This Row],[Count Utility (unclipped)]]) )</f>
        <v>0</v>
      </c>
      <c r="AU5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6" spans="1:47" x14ac:dyDescent="0.2">
      <c r="A566" s="25">
        <f>parameters!$J$21*Table1[[#This Row],[TAT Utility]]+parameters!$J$22*Table1[[#This Row],[Count Utility]]</f>
        <v>5.0000000000000001E-3</v>
      </c>
      <c r="B566" s="25">
        <f t="shared" si="8"/>
        <v>0.05</v>
      </c>
      <c r="C566" s="25" t="s">
        <v>1944</v>
      </c>
      <c r="D566" s="25" t="s">
        <v>1942</v>
      </c>
      <c r="E566" s="25" t="s">
        <v>1938</v>
      </c>
      <c r="F566" s="51">
        <v>0</v>
      </c>
      <c r="G566" s="51">
        <v>1</v>
      </c>
      <c r="H566" s="25">
        <f>parameters!$J$10*Table1[[#This Row],[Before Utility]]+parameters!$J$11*Table1[[#This Row],[After Utility]]</f>
        <v>0.05</v>
      </c>
      <c r="I566">
        <f>(Table1[[#This Row],[Num. TID Before]]-parameters!$D$8)/(parameters!$D$9-parameters!$D$8)</f>
        <v>0</v>
      </c>
      <c r="J566">
        <f>IF(Table1[[#This Row],[Before Utility (unclipped)]]&gt;1,1, IF(Table1[[#This Row],[Before Utility (unclipped)]]&lt;0,0, Table1[[#This Row],[Before Utility (unclipped)]]))</f>
        <v>0</v>
      </c>
      <c r="K566">
        <f>(Table1[[#This Row],[Num. TID After]]-parameters!$D$10)/(parameters!$D$11-parameters!$D$10)</f>
        <v>0.1</v>
      </c>
      <c r="L566">
        <f>IF(Table1[[#This Row],[After Utility (unclipped)]]&gt;1,1, IF(Table1[[#This Row],[After Utility (unclipped)]]&lt;0,0, Table1[[#This Row],[After Utility (unclipped)]]))</f>
        <v>0.1</v>
      </c>
      <c r="M566" s="25">
        <v>0</v>
      </c>
      <c r="N566" s="51">
        <v>0</v>
      </c>
      <c r="O566" s="51">
        <v>0</v>
      </c>
      <c r="P566" s="51">
        <v>0</v>
      </c>
      <c r="Q566" s="51">
        <v>0</v>
      </c>
      <c r="R566" s="51"/>
      <c r="S566" s="51">
        <v>0</v>
      </c>
      <c r="T566" s="51"/>
      <c r="U566" s="51">
        <v>0</v>
      </c>
      <c r="V566" s="25">
        <f>parameters!$J$4*Table1[[#This Row],[Mitigations Utility]] + parameters!$J$5*Table1[[#This Row],[Detections Utility]]</f>
        <v>0</v>
      </c>
      <c r="W566">
        <f>SUM(Table1[[#This Row],[Num. 800-53 (r5)]],Table1[[#This Row],[Num. CIS Controls]])</f>
        <v>0</v>
      </c>
      <c r="X566">
        <f>(Table1[[#This Row],[Total Mitigations]]-parameters!$D$2)/(parameters!$D$3-parameters!$D$2)</f>
        <v>0</v>
      </c>
      <c r="Y566">
        <f>IF(Table1[[#This Row],[Mitigations Utility (unclipped)]]&gt;1,1, IF(Table1[[#This Row],[Mitigations Utility (unclipped)]]&lt;0,0, Table1[[#This Row],[Mitigations Utility (unclipped)]]) )</f>
        <v>0</v>
      </c>
      <c r="Z566">
        <f>SUM(Table1[[#This Row],[Num. CAR]:[Num. Splunk]])</f>
        <v>0</v>
      </c>
      <c r="AA566">
        <f>(Table1[[#This Row],[Total Detections]]-parameters!$D$4)/(parameters!$D$5-parameters!$D$4)</f>
        <v>0</v>
      </c>
      <c r="AB566">
        <f>IF(Table1[[#This Row],[Detections Utility (unclipped)]]&gt;1,1, IF(Table1[[#This Row],[Detections Utility (unclipped)]]&lt;0,0, Table1[[#This Row],[Detections Utility (unclipped)]]) )</f>
        <v>0</v>
      </c>
      <c r="AC566" s="29"/>
      <c r="AD566" s="25" t="str" cm="1">
        <f t="array" ref="AD566">IF(SUMPRODUCT(--(NOT(ISERR(SEARCH({"Process","Command","Script","WMI","Module","Pipe","Service"},AC566)))))&gt;0,"1","0")</f>
        <v>0</v>
      </c>
      <c r="AE566" s="25">
        <f>IF(AD566="1",'TOP 10 TECHNIQUES'!C$15,0)</f>
        <v>0</v>
      </c>
      <c r="AF566" s="25" t="str" cm="1">
        <f t="array" ref="AF566">IF(SUMPRODUCT(--(NOT(ISERR(SEARCH({"Network","Firewall"},AC566)))))&gt;0,"1","0")</f>
        <v>0</v>
      </c>
      <c r="AG566" s="25">
        <f>IF(AF566="1",'TOP 10 TECHNIQUES'!C$16,0)</f>
        <v>0</v>
      </c>
      <c r="AH566" s="25" t="str" cm="1">
        <f t="array" ref="AH566">IF(SUMPRODUCT(--(NOT(ISERR(SEARCH({"File","Group","Logon","Schedule","User","Registry","Active","Application"},AC566)))))&gt;0,"1","0")</f>
        <v>0</v>
      </c>
      <c r="AI566" s="25">
        <f>IF(AH566="1",'TOP 10 TECHNIQUES'!C$17,0)</f>
        <v>0</v>
      </c>
      <c r="AJ566" s="25" t="str" cm="1">
        <f t="array" ref="AJ566">IF(SUMPRODUCT(--(NOT(ISERR(SEARCH({"Cloud","Cluster","Container","Image","Instance","Pod","Snapshot","Volume"},AC566)))))&gt;0,"1","0")</f>
        <v>0</v>
      </c>
      <c r="AK566" s="25">
        <f>IF(AJ566="1",'TOP 10 TECHNIQUES'!C$18,0)</f>
        <v>0</v>
      </c>
      <c r="AL566" s="25" t="str" cm="1">
        <f t="array" ref="AL566">IF(SUMPRODUCT(--(NOT(ISERR(SEARCH({"Drive","Firmware","Host","Kernel"},AC566)))))&gt;0,"1","0")</f>
        <v>0</v>
      </c>
      <c r="AM566" s="25">
        <f>IF(AL566="1",'TOP 10 TECHNIQUES'!C$19,0)</f>
        <v>0</v>
      </c>
      <c r="AN566" s="52">
        <v>0</v>
      </c>
      <c r="AO566" s="51">
        <v>0</v>
      </c>
      <c r="AP566" s="25">
        <f>parameters!$J$21*Table1[[#This Row],[TAT Utility]]+parameters!$J$22*Table1[[#This Row],[Count Utility]]</f>
        <v>5.0000000000000001E-3</v>
      </c>
      <c r="AQ566" s="25">
        <f>(Table1[[#This Row],[Total Top Att&amp;ck Score ]]-parameters!$D$19)/(parameters!$D$20-parameters!$D$19)</f>
        <v>1.6666666666666666E-2</v>
      </c>
      <c r="AR566" s="25">
        <f>IF(Table1[[#This Row],[TAT Utility (unclipped)]]&gt;1,1, IF(Table1[[#This Row],[TAT Utility (unclipped)]]&lt;0,0, Table1[[#This Row],[TAT Utility (unclipped)]]) )</f>
        <v>1.6666666666666666E-2</v>
      </c>
      <c r="AS566" s="25">
        <f>(Table1[[#This Row],[Ransomware (Total '# of ATT&amp;CK Observations)]]-parameters!$D$21)/(parameters!$D$22-parameters!$D$21)</f>
        <v>0</v>
      </c>
      <c r="AT566" s="25">
        <f>IF(Table1[[#This Row],[Count Utility (unclipped)]]&gt;1,1, IF(Table1[[#This Row],[Count Utility (unclipped)]]&lt;0,0, Table1[[#This Row],[Count Utility (unclipped)]]) )</f>
        <v>0</v>
      </c>
      <c r="AU5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7" spans="1:47" x14ac:dyDescent="0.2">
      <c r="A567" s="25">
        <f>parameters!$J$21*Table1[[#This Row],[TAT Utility]]+parameters!$J$22*Table1[[#This Row],[Count Utility]]</f>
        <v>5.0000000000000001E-3</v>
      </c>
      <c r="B567" s="25">
        <f t="shared" si="8"/>
        <v>0.05</v>
      </c>
      <c r="C567" s="25" t="s">
        <v>1945</v>
      </c>
      <c r="D567" s="25" t="s">
        <v>1942</v>
      </c>
      <c r="E567" s="25" t="s">
        <v>1940</v>
      </c>
      <c r="F567" s="51">
        <v>0</v>
      </c>
      <c r="G567" s="51">
        <v>1</v>
      </c>
      <c r="H567" s="25">
        <f>parameters!$J$10*Table1[[#This Row],[Before Utility]]+parameters!$J$11*Table1[[#This Row],[After Utility]]</f>
        <v>0.05</v>
      </c>
      <c r="I567">
        <f>(Table1[[#This Row],[Num. TID Before]]-parameters!$D$8)/(parameters!$D$9-parameters!$D$8)</f>
        <v>0</v>
      </c>
      <c r="J567">
        <f>IF(Table1[[#This Row],[Before Utility (unclipped)]]&gt;1,1, IF(Table1[[#This Row],[Before Utility (unclipped)]]&lt;0,0, Table1[[#This Row],[Before Utility (unclipped)]]))</f>
        <v>0</v>
      </c>
      <c r="K567">
        <f>(Table1[[#This Row],[Num. TID After]]-parameters!$D$10)/(parameters!$D$11-parameters!$D$10)</f>
        <v>0.1</v>
      </c>
      <c r="L567">
        <f>IF(Table1[[#This Row],[After Utility (unclipped)]]&gt;1,1, IF(Table1[[#This Row],[After Utility (unclipped)]]&lt;0,0, Table1[[#This Row],[After Utility (unclipped)]]))</f>
        <v>0.1</v>
      </c>
      <c r="M567" s="25">
        <v>0</v>
      </c>
      <c r="N567" s="51">
        <v>0</v>
      </c>
      <c r="O567" s="51">
        <v>0</v>
      </c>
      <c r="P567" s="51">
        <v>0</v>
      </c>
      <c r="Q567" s="51">
        <v>0</v>
      </c>
      <c r="R567" s="51"/>
      <c r="S567" s="51">
        <v>0</v>
      </c>
      <c r="T567" s="51"/>
      <c r="U567" s="51">
        <v>0</v>
      </c>
      <c r="V567" s="25">
        <f>parameters!$J$4*Table1[[#This Row],[Mitigations Utility]] + parameters!$J$5*Table1[[#This Row],[Detections Utility]]</f>
        <v>0</v>
      </c>
      <c r="W567">
        <f>SUM(Table1[[#This Row],[Num. 800-53 (r5)]],Table1[[#This Row],[Num. CIS Controls]])</f>
        <v>0</v>
      </c>
      <c r="X567">
        <f>(Table1[[#This Row],[Total Mitigations]]-parameters!$D$2)/(parameters!$D$3-parameters!$D$2)</f>
        <v>0</v>
      </c>
      <c r="Y567">
        <f>IF(Table1[[#This Row],[Mitigations Utility (unclipped)]]&gt;1,1, IF(Table1[[#This Row],[Mitigations Utility (unclipped)]]&lt;0,0, Table1[[#This Row],[Mitigations Utility (unclipped)]]) )</f>
        <v>0</v>
      </c>
      <c r="Z567">
        <f>SUM(Table1[[#This Row],[Num. CAR]:[Num. Splunk]])</f>
        <v>0</v>
      </c>
      <c r="AA567">
        <f>(Table1[[#This Row],[Total Detections]]-parameters!$D$4)/(parameters!$D$5-parameters!$D$4)</f>
        <v>0</v>
      </c>
      <c r="AB567">
        <f>IF(Table1[[#This Row],[Detections Utility (unclipped)]]&gt;1,1, IF(Table1[[#This Row],[Detections Utility (unclipped)]]&lt;0,0, Table1[[#This Row],[Detections Utility (unclipped)]]) )</f>
        <v>0</v>
      </c>
      <c r="AC567" s="29"/>
      <c r="AD567" s="25" t="str" cm="1">
        <f t="array" ref="AD567">IF(SUMPRODUCT(--(NOT(ISERR(SEARCH({"Process","Command","Script","WMI","Module","Pipe","Service"},AC567)))))&gt;0,"1","0")</f>
        <v>0</v>
      </c>
      <c r="AE567" s="25">
        <f>IF(AD567="1",'TOP 10 TECHNIQUES'!C$15,0)</f>
        <v>0</v>
      </c>
      <c r="AF567" s="25" t="str" cm="1">
        <f t="array" ref="AF567">IF(SUMPRODUCT(--(NOT(ISERR(SEARCH({"Network","Firewall"},AC567)))))&gt;0,"1","0")</f>
        <v>0</v>
      </c>
      <c r="AG567" s="25">
        <f>IF(AF567="1",'TOP 10 TECHNIQUES'!C$16,0)</f>
        <v>0</v>
      </c>
      <c r="AH567" s="25" t="str" cm="1">
        <f t="array" ref="AH567">IF(SUMPRODUCT(--(NOT(ISERR(SEARCH({"File","Group","Logon","Schedule","User","Registry","Active","Application"},AC567)))))&gt;0,"1","0")</f>
        <v>0</v>
      </c>
      <c r="AI567" s="25">
        <f>IF(AH567="1",'TOP 10 TECHNIQUES'!C$17,0)</f>
        <v>0</v>
      </c>
      <c r="AJ567" s="25" t="str" cm="1">
        <f t="array" ref="AJ567">IF(SUMPRODUCT(--(NOT(ISERR(SEARCH({"Cloud","Cluster","Container","Image","Instance","Pod","Snapshot","Volume"},AC567)))))&gt;0,"1","0")</f>
        <v>0</v>
      </c>
      <c r="AK567" s="25">
        <f>IF(AJ567="1",'TOP 10 TECHNIQUES'!C$18,0)</f>
        <v>0</v>
      </c>
      <c r="AL567" s="25" t="str" cm="1">
        <f t="array" ref="AL567">IF(SUMPRODUCT(--(NOT(ISERR(SEARCH({"Drive","Firmware","Host","Kernel"},AC567)))))&gt;0,"1","0")</f>
        <v>0</v>
      </c>
      <c r="AM567" s="25">
        <f>IF(AL567="1",'TOP 10 TECHNIQUES'!C$19,0)</f>
        <v>0</v>
      </c>
      <c r="AN567" s="60">
        <v>0</v>
      </c>
      <c r="AO567" s="51">
        <v>0</v>
      </c>
      <c r="AP567" s="25">
        <f>parameters!$J$21*Table1[[#This Row],[TAT Utility]]+parameters!$J$22*Table1[[#This Row],[Count Utility]]</f>
        <v>5.0000000000000001E-3</v>
      </c>
      <c r="AQ567" s="25">
        <f>(Table1[[#This Row],[Total Top Att&amp;ck Score ]]-parameters!$D$19)/(parameters!$D$20-parameters!$D$19)</f>
        <v>1.6666666666666666E-2</v>
      </c>
      <c r="AR567" s="25">
        <f>IF(Table1[[#This Row],[TAT Utility (unclipped)]]&gt;1,1, IF(Table1[[#This Row],[TAT Utility (unclipped)]]&lt;0,0, Table1[[#This Row],[TAT Utility (unclipped)]]) )</f>
        <v>1.6666666666666666E-2</v>
      </c>
      <c r="AS567" s="25">
        <f>(Table1[[#This Row],[Ransomware (Total '# of ATT&amp;CK Observations)]]-parameters!$D$21)/(parameters!$D$22-parameters!$D$21)</f>
        <v>0</v>
      </c>
      <c r="AT567" s="25">
        <f>IF(Table1[[#This Row],[Count Utility (unclipped)]]&gt;1,1, IF(Table1[[#This Row],[Count Utility (unclipped)]]&lt;0,0, Table1[[#This Row],[Count Utility (unclipped)]]) )</f>
        <v>0</v>
      </c>
      <c r="AU5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8" spans="1:47" x14ac:dyDescent="0.2">
      <c r="A568" s="25">
        <f>parameters!$J$21*Table1[[#This Row],[TAT Utility]]+parameters!$J$22*Table1[[#This Row],[Count Utility]]</f>
        <v>5.0000000000000001E-3</v>
      </c>
      <c r="B568" s="25">
        <f t="shared" si="8"/>
        <v>0.05</v>
      </c>
      <c r="C568" s="25" t="s">
        <v>1946</v>
      </c>
      <c r="D568" s="25" t="s">
        <v>1626</v>
      </c>
      <c r="E568" s="25" t="s">
        <v>1873</v>
      </c>
      <c r="F568" s="51">
        <v>0</v>
      </c>
      <c r="G568" s="51">
        <v>1</v>
      </c>
      <c r="H568" s="25">
        <f>parameters!$J$10*Table1[[#This Row],[Before Utility]]+parameters!$J$11*Table1[[#This Row],[After Utility]]</f>
        <v>0.05</v>
      </c>
      <c r="I568">
        <f>(Table1[[#This Row],[Num. TID Before]]-parameters!$D$8)/(parameters!$D$9-parameters!$D$8)</f>
        <v>0</v>
      </c>
      <c r="J568">
        <f>IF(Table1[[#This Row],[Before Utility (unclipped)]]&gt;1,1, IF(Table1[[#This Row],[Before Utility (unclipped)]]&lt;0,0, Table1[[#This Row],[Before Utility (unclipped)]]))</f>
        <v>0</v>
      </c>
      <c r="K568">
        <f>(Table1[[#This Row],[Num. TID After]]-parameters!$D$10)/(parameters!$D$11-parameters!$D$10)</f>
        <v>0.1</v>
      </c>
      <c r="L568">
        <f>IF(Table1[[#This Row],[After Utility (unclipped)]]&gt;1,1, IF(Table1[[#This Row],[After Utility (unclipped)]]&lt;0,0, Table1[[#This Row],[After Utility (unclipped)]]))</f>
        <v>0.1</v>
      </c>
      <c r="M568" s="25">
        <v>0</v>
      </c>
      <c r="N568" s="51">
        <v>0</v>
      </c>
      <c r="O568" s="51">
        <v>0</v>
      </c>
      <c r="P568" s="51">
        <v>0</v>
      </c>
      <c r="Q568" s="51">
        <v>0</v>
      </c>
      <c r="R568" s="51"/>
      <c r="S568" s="51">
        <v>0</v>
      </c>
      <c r="T568" s="51"/>
      <c r="U568" s="51">
        <v>0</v>
      </c>
      <c r="V568" s="25">
        <f>parameters!$J$4*Table1[[#This Row],[Mitigations Utility]] + parameters!$J$5*Table1[[#This Row],[Detections Utility]]</f>
        <v>0</v>
      </c>
      <c r="W568">
        <f>SUM(Table1[[#This Row],[Num. 800-53 (r5)]],Table1[[#This Row],[Num. CIS Controls]])</f>
        <v>0</v>
      </c>
      <c r="X568">
        <f>(Table1[[#This Row],[Total Mitigations]]-parameters!$D$2)/(parameters!$D$3-parameters!$D$2)</f>
        <v>0</v>
      </c>
      <c r="Y568">
        <f>IF(Table1[[#This Row],[Mitigations Utility (unclipped)]]&gt;1,1, IF(Table1[[#This Row],[Mitigations Utility (unclipped)]]&lt;0,0, Table1[[#This Row],[Mitigations Utility (unclipped)]]) )</f>
        <v>0</v>
      </c>
      <c r="Z568">
        <f>SUM(Table1[[#This Row],[Num. CAR]:[Num. Splunk]])</f>
        <v>0</v>
      </c>
      <c r="AA568">
        <f>(Table1[[#This Row],[Total Detections]]-parameters!$D$4)/(parameters!$D$5-parameters!$D$4)</f>
        <v>0</v>
      </c>
      <c r="AB568">
        <f>IF(Table1[[#This Row],[Detections Utility (unclipped)]]&gt;1,1, IF(Table1[[#This Row],[Detections Utility (unclipped)]]&lt;0,0, Table1[[#This Row],[Detections Utility (unclipped)]]) )</f>
        <v>0</v>
      </c>
      <c r="AC568" s="29"/>
      <c r="AD568" s="25" t="str" cm="1">
        <f t="array" ref="AD568">IF(SUMPRODUCT(--(NOT(ISERR(SEARCH({"Process","Command","Script","WMI","Module","Pipe","Service"},AC568)))))&gt;0,"1","0")</f>
        <v>0</v>
      </c>
      <c r="AE568" s="25">
        <f>IF(AD568="1",'TOP 10 TECHNIQUES'!C$15,0)</f>
        <v>0</v>
      </c>
      <c r="AF568" s="25" t="str" cm="1">
        <f t="array" ref="AF568">IF(SUMPRODUCT(--(NOT(ISERR(SEARCH({"Network","Firewall"},AC568)))))&gt;0,"1","0")</f>
        <v>0</v>
      </c>
      <c r="AG568" s="25">
        <f>IF(AF568="1",'TOP 10 TECHNIQUES'!C$16,0)</f>
        <v>0</v>
      </c>
      <c r="AH568" s="25" t="str" cm="1">
        <f t="array" ref="AH568">IF(SUMPRODUCT(--(NOT(ISERR(SEARCH({"File","Group","Logon","Schedule","User","Registry","Active","Application"},AC568)))))&gt;0,"1","0")</f>
        <v>0</v>
      </c>
      <c r="AI568" s="25">
        <f>IF(AH568="1",'TOP 10 TECHNIQUES'!C$17,0)</f>
        <v>0</v>
      </c>
      <c r="AJ568" s="25" t="str" cm="1">
        <f t="array" ref="AJ568">IF(SUMPRODUCT(--(NOT(ISERR(SEARCH({"Cloud","Cluster","Container","Image","Instance","Pod","Snapshot","Volume"},AC568)))))&gt;0,"1","0")</f>
        <v>0</v>
      </c>
      <c r="AK568" s="25">
        <f>IF(AJ568="1",'TOP 10 TECHNIQUES'!C$18,0)</f>
        <v>0</v>
      </c>
      <c r="AL568" s="25" t="str" cm="1">
        <f t="array" ref="AL568">IF(SUMPRODUCT(--(NOT(ISERR(SEARCH({"Drive","Firmware","Host","Kernel"},AC568)))))&gt;0,"1","0")</f>
        <v>0</v>
      </c>
      <c r="AM568" s="25">
        <f>IF(AL568="1",'TOP 10 TECHNIQUES'!C$19,0)</f>
        <v>0</v>
      </c>
      <c r="AN568" s="60">
        <v>0</v>
      </c>
      <c r="AO568" s="51">
        <v>0</v>
      </c>
      <c r="AP568" s="25">
        <f>parameters!$J$21*Table1[[#This Row],[TAT Utility]]+parameters!$J$22*Table1[[#This Row],[Count Utility]]</f>
        <v>5.0000000000000001E-3</v>
      </c>
      <c r="AQ568" s="25">
        <f>(Table1[[#This Row],[Total Top Att&amp;ck Score ]]-parameters!$D$19)/(parameters!$D$20-parameters!$D$19)</f>
        <v>1.6666666666666666E-2</v>
      </c>
      <c r="AR568" s="25">
        <f>IF(Table1[[#This Row],[TAT Utility (unclipped)]]&gt;1,1, IF(Table1[[#This Row],[TAT Utility (unclipped)]]&lt;0,0, Table1[[#This Row],[TAT Utility (unclipped)]]) )</f>
        <v>1.6666666666666666E-2</v>
      </c>
      <c r="AS568" s="25">
        <f>(Table1[[#This Row],[Ransomware (Total '# of ATT&amp;CK Observations)]]-parameters!$D$21)/(parameters!$D$22-parameters!$D$21)</f>
        <v>0</v>
      </c>
      <c r="AT568" s="25">
        <f>IF(Table1[[#This Row],[Count Utility (unclipped)]]&gt;1,1, IF(Table1[[#This Row],[Count Utility (unclipped)]]&lt;0,0, Table1[[#This Row],[Count Utility (unclipped)]]) )</f>
        <v>0</v>
      </c>
      <c r="AU5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9" spans="1:47" x14ac:dyDescent="0.2">
      <c r="A569" s="25">
        <f>parameters!$J$21*Table1[[#This Row],[TAT Utility]]+parameters!$J$22*Table1[[#This Row],[Count Utility]]</f>
        <v>5.0000000000000001E-3</v>
      </c>
      <c r="B569" s="25">
        <f t="shared" si="8"/>
        <v>0.05</v>
      </c>
      <c r="C569" s="25" t="s">
        <v>1947</v>
      </c>
      <c r="D569" s="25" t="s">
        <v>1626</v>
      </c>
      <c r="E569" s="25" t="s">
        <v>1875</v>
      </c>
      <c r="F569" s="51">
        <v>0</v>
      </c>
      <c r="G569" s="51">
        <v>1</v>
      </c>
      <c r="H569" s="25">
        <f>parameters!$J$10*Table1[[#This Row],[Before Utility]]+parameters!$J$11*Table1[[#This Row],[After Utility]]</f>
        <v>0.05</v>
      </c>
      <c r="I569">
        <f>(Table1[[#This Row],[Num. TID Before]]-parameters!$D$8)/(parameters!$D$9-parameters!$D$8)</f>
        <v>0</v>
      </c>
      <c r="J569">
        <f>IF(Table1[[#This Row],[Before Utility (unclipped)]]&gt;1,1, IF(Table1[[#This Row],[Before Utility (unclipped)]]&lt;0,0, Table1[[#This Row],[Before Utility (unclipped)]]))</f>
        <v>0</v>
      </c>
      <c r="K569">
        <f>(Table1[[#This Row],[Num. TID After]]-parameters!$D$10)/(parameters!$D$11-parameters!$D$10)</f>
        <v>0.1</v>
      </c>
      <c r="L569">
        <f>IF(Table1[[#This Row],[After Utility (unclipped)]]&gt;1,1, IF(Table1[[#This Row],[After Utility (unclipped)]]&lt;0,0, Table1[[#This Row],[After Utility (unclipped)]]))</f>
        <v>0.1</v>
      </c>
      <c r="M569" s="25">
        <v>0</v>
      </c>
      <c r="N569" s="51">
        <v>0</v>
      </c>
      <c r="O569" s="51">
        <v>0</v>
      </c>
      <c r="P569" s="51">
        <v>0</v>
      </c>
      <c r="Q569" s="51">
        <v>0</v>
      </c>
      <c r="R569" s="51"/>
      <c r="S569" s="51">
        <v>0</v>
      </c>
      <c r="T569" s="51"/>
      <c r="U569" s="51">
        <v>0</v>
      </c>
      <c r="V569" s="25">
        <f>parameters!$J$4*Table1[[#This Row],[Mitigations Utility]] + parameters!$J$5*Table1[[#This Row],[Detections Utility]]</f>
        <v>0</v>
      </c>
      <c r="W569">
        <f>SUM(Table1[[#This Row],[Num. 800-53 (r5)]],Table1[[#This Row],[Num. CIS Controls]])</f>
        <v>0</v>
      </c>
      <c r="X569">
        <f>(Table1[[#This Row],[Total Mitigations]]-parameters!$D$2)/(parameters!$D$3-parameters!$D$2)</f>
        <v>0</v>
      </c>
      <c r="Y569">
        <f>IF(Table1[[#This Row],[Mitigations Utility (unclipped)]]&gt;1,1, IF(Table1[[#This Row],[Mitigations Utility (unclipped)]]&lt;0,0, Table1[[#This Row],[Mitigations Utility (unclipped)]]) )</f>
        <v>0</v>
      </c>
      <c r="Z569">
        <f>SUM(Table1[[#This Row],[Num. CAR]:[Num. Splunk]])</f>
        <v>0</v>
      </c>
      <c r="AA569">
        <f>(Table1[[#This Row],[Total Detections]]-parameters!$D$4)/(parameters!$D$5-parameters!$D$4)</f>
        <v>0</v>
      </c>
      <c r="AB569">
        <f>IF(Table1[[#This Row],[Detections Utility (unclipped)]]&gt;1,1, IF(Table1[[#This Row],[Detections Utility (unclipped)]]&lt;0,0, Table1[[#This Row],[Detections Utility (unclipped)]]) )</f>
        <v>0</v>
      </c>
      <c r="AC569" s="29"/>
      <c r="AD569" s="25" t="str" cm="1">
        <f t="array" ref="AD569">IF(SUMPRODUCT(--(NOT(ISERR(SEARCH({"Process","Command","Script","WMI","Module","Pipe","Service"},AC569)))))&gt;0,"1","0")</f>
        <v>0</v>
      </c>
      <c r="AE569" s="25">
        <f>IF(AD569="1",'TOP 10 TECHNIQUES'!C$15,0)</f>
        <v>0</v>
      </c>
      <c r="AF569" s="25" t="str" cm="1">
        <f t="array" ref="AF569">IF(SUMPRODUCT(--(NOT(ISERR(SEARCH({"Network","Firewall"},AC569)))))&gt;0,"1","0")</f>
        <v>0</v>
      </c>
      <c r="AG569" s="25">
        <f>IF(AF569="1",'TOP 10 TECHNIQUES'!C$16,0)</f>
        <v>0</v>
      </c>
      <c r="AH569" s="25" t="str" cm="1">
        <f t="array" ref="AH569">IF(SUMPRODUCT(--(NOT(ISERR(SEARCH({"File","Group","Logon","Schedule","User","Registry","Active","Application"},AC569)))))&gt;0,"1","0")</f>
        <v>0</v>
      </c>
      <c r="AI569" s="25">
        <f>IF(AH569="1",'TOP 10 TECHNIQUES'!C$17,0)</f>
        <v>0</v>
      </c>
      <c r="AJ569" s="25" t="str" cm="1">
        <f t="array" ref="AJ569">IF(SUMPRODUCT(--(NOT(ISERR(SEARCH({"Cloud","Cluster","Container","Image","Instance","Pod","Snapshot","Volume"},AC569)))))&gt;0,"1","0")</f>
        <v>0</v>
      </c>
      <c r="AK569" s="25">
        <f>IF(AJ569="1",'TOP 10 TECHNIQUES'!C$18,0)</f>
        <v>0</v>
      </c>
      <c r="AL569" s="25" t="str" cm="1">
        <f t="array" ref="AL569">IF(SUMPRODUCT(--(NOT(ISERR(SEARCH({"Drive","Firmware","Host","Kernel"},AC569)))))&gt;0,"1","0")</f>
        <v>0</v>
      </c>
      <c r="AM569" s="25">
        <f>IF(AL569="1",'TOP 10 TECHNIQUES'!C$19,0)</f>
        <v>0</v>
      </c>
      <c r="AN569" s="52">
        <v>0</v>
      </c>
      <c r="AO569" s="51">
        <v>0</v>
      </c>
      <c r="AP569" s="25">
        <f>parameters!$J$21*Table1[[#This Row],[TAT Utility]]+parameters!$J$22*Table1[[#This Row],[Count Utility]]</f>
        <v>5.0000000000000001E-3</v>
      </c>
      <c r="AQ569" s="25">
        <f>(Table1[[#This Row],[Total Top Att&amp;ck Score ]]-parameters!$D$19)/(parameters!$D$20-parameters!$D$19)</f>
        <v>1.6666666666666666E-2</v>
      </c>
      <c r="AR569" s="25">
        <f>IF(Table1[[#This Row],[TAT Utility (unclipped)]]&gt;1,1, IF(Table1[[#This Row],[TAT Utility (unclipped)]]&lt;0,0, Table1[[#This Row],[TAT Utility (unclipped)]]) )</f>
        <v>1.6666666666666666E-2</v>
      </c>
      <c r="AS569" s="25">
        <f>(Table1[[#This Row],[Ransomware (Total '# of ATT&amp;CK Observations)]]-parameters!$D$21)/(parameters!$D$22-parameters!$D$21)</f>
        <v>0</v>
      </c>
      <c r="AT569" s="25">
        <f>IF(Table1[[#This Row],[Count Utility (unclipped)]]&gt;1,1, IF(Table1[[#This Row],[Count Utility (unclipped)]]&lt;0,0, Table1[[#This Row],[Count Utility (unclipped)]]) )</f>
        <v>0</v>
      </c>
      <c r="AU5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0" spans="1:47" x14ac:dyDescent="0.2">
      <c r="A570" s="25">
        <f>parameters!$J$21*Table1[[#This Row],[TAT Utility]]+parameters!$J$22*Table1[[#This Row],[Count Utility]]</f>
        <v>5.0000000000000001E-3</v>
      </c>
      <c r="B570" s="25">
        <f t="shared" si="8"/>
        <v>0.05</v>
      </c>
      <c r="C570" s="25" t="s">
        <v>1948</v>
      </c>
      <c r="D570" s="25" t="s">
        <v>1663</v>
      </c>
      <c r="E570" s="25" t="s">
        <v>1949</v>
      </c>
      <c r="F570" s="51">
        <v>0</v>
      </c>
      <c r="G570" s="51">
        <v>1</v>
      </c>
      <c r="H570" s="25">
        <f>parameters!$J$10*Table1[[#This Row],[Before Utility]]+parameters!$J$11*Table1[[#This Row],[After Utility]]</f>
        <v>0.05</v>
      </c>
      <c r="I570">
        <f>(Table1[[#This Row],[Num. TID Before]]-parameters!$D$8)/(parameters!$D$9-parameters!$D$8)</f>
        <v>0</v>
      </c>
      <c r="J570">
        <f>IF(Table1[[#This Row],[Before Utility (unclipped)]]&gt;1,1, IF(Table1[[#This Row],[Before Utility (unclipped)]]&lt;0,0, Table1[[#This Row],[Before Utility (unclipped)]]))</f>
        <v>0</v>
      </c>
      <c r="K570">
        <f>(Table1[[#This Row],[Num. TID After]]-parameters!$D$10)/(parameters!$D$11-parameters!$D$10)</f>
        <v>0.1</v>
      </c>
      <c r="L570">
        <f>IF(Table1[[#This Row],[After Utility (unclipped)]]&gt;1,1, IF(Table1[[#This Row],[After Utility (unclipped)]]&lt;0,0, Table1[[#This Row],[After Utility (unclipped)]]))</f>
        <v>0.1</v>
      </c>
      <c r="M570" s="25">
        <v>0</v>
      </c>
      <c r="N570" s="51">
        <v>0</v>
      </c>
      <c r="O570" s="51">
        <v>0</v>
      </c>
      <c r="P570" s="51">
        <v>0</v>
      </c>
      <c r="Q570" s="51">
        <v>0</v>
      </c>
      <c r="R570" s="51"/>
      <c r="S570" s="51">
        <v>0</v>
      </c>
      <c r="T570" s="51"/>
      <c r="U570" s="51">
        <v>0</v>
      </c>
      <c r="V570" s="25">
        <f>parameters!$J$4*Table1[[#This Row],[Mitigations Utility]] + parameters!$J$5*Table1[[#This Row],[Detections Utility]]</f>
        <v>0</v>
      </c>
      <c r="W570">
        <f>SUM(Table1[[#This Row],[Num. 800-53 (r5)]],Table1[[#This Row],[Num. CIS Controls]])</f>
        <v>0</v>
      </c>
      <c r="X570">
        <f>(Table1[[#This Row],[Total Mitigations]]-parameters!$D$2)/(parameters!$D$3-parameters!$D$2)</f>
        <v>0</v>
      </c>
      <c r="Y570">
        <f>IF(Table1[[#This Row],[Mitigations Utility (unclipped)]]&gt;1,1, IF(Table1[[#This Row],[Mitigations Utility (unclipped)]]&lt;0,0, Table1[[#This Row],[Mitigations Utility (unclipped)]]) )</f>
        <v>0</v>
      </c>
      <c r="Z570">
        <f>SUM(Table1[[#This Row],[Num. CAR]:[Num. Splunk]])</f>
        <v>0</v>
      </c>
      <c r="AA570">
        <f>(Table1[[#This Row],[Total Detections]]-parameters!$D$4)/(parameters!$D$5-parameters!$D$4)</f>
        <v>0</v>
      </c>
      <c r="AB570">
        <f>IF(Table1[[#This Row],[Detections Utility (unclipped)]]&gt;1,1, IF(Table1[[#This Row],[Detections Utility (unclipped)]]&lt;0,0, Table1[[#This Row],[Detections Utility (unclipped)]]) )</f>
        <v>0</v>
      </c>
      <c r="AC570" s="29"/>
      <c r="AD570" s="25" t="str" cm="1">
        <f t="array" ref="AD570">IF(SUMPRODUCT(--(NOT(ISERR(SEARCH({"Process","Command","Script","WMI","Module","Pipe","Service"},AC570)))))&gt;0,"1","0")</f>
        <v>0</v>
      </c>
      <c r="AE570" s="25">
        <f>IF(AD570="1",'TOP 10 TECHNIQUES'!C$15,0)</f>
        <v>0</v>
      </c>
      <c r="AF570" s="25" t="str" cm="1">
        <f t="array" ref="AF570">IF(SUMPRODUCT(--(NOT(ISERR(SEARCH({"Network","Firewall"},AC570)))))&gt;0,"1","0")</f>
        <v>0</v>
      </c>
      <c r="AG570" s="25">
        <f>IF(AF570="1",'TOP 10 TECHNIQUES'!C$16,0)</f>
        <v>0</v>
      </c>
      <c r="AH570" s="25" t="str" cm="1">
        <f t="array" ref="AH570">IF(SUMPRODUCT(--(NOT(ISERR(SEARCH({"File","Group","Logon","Schedule","User","Registry","Active","Application"},AC570)))))&gt;0,"1","0")</f>
        <v>0</v>
      </c>
      <c r="AI570" s="25">
        <f>IF(AH570="1",'TOP 10 TECHNIQUES'!C$17,0)</f>
        <v>0</v>
      </c>
      <c r="AJ570" s="25" t="str" cm="1">
        <f t="array" ref="AJ570">IF(SUMPRODUCT(--(NOT(ISERR(SEARCH({"Cloud","Cluster","Container","Image","Instance","Pod","Snapshot","Volume"},AC570)))))&gt;0,"1","0")</f>
        <v>0</v>
      </c>
      <c r="AK570" s="25">
        <f>IF(AJ570="1",'TOP 10 TECHNIQUES'!C$18,0)</f>
        <v>0</v>
      </c>
      <c r="AL570" s="25" t="str" cm="1">
        <f t="array" ref="AL570">IF(SUMPRODUCT(--(NOT(ISERR(SEARCH({"Drive","Firmware","Host","Kernel"},AC570)))))&gt;0,"1","0")</f>
        <v>0</v>
      </c>
      <c r="AM570" s="25">
        <f>IF(AL570="1",'TOP 10 TECHNIQUES'!C$19,0)</f>
        <v>0</v>
      </c>
      <c r="AN570" s="60">
        <v>0</v>
      </c>
      <c r="AO570" s="51">
        <v>0</v>
      </c>
      <c r="AP570" s="25">
        <f>parameters!$J$21*Table1[[#This Row],[TAT Utility]]+parameters!$J$22*Table1[[#This Row],[Count Utility]]</f>
        <v>5.0000000000000001E-3</v>
      </c>
      <c r="AQ570" s="25">
        <f>(Table1[[#This Row],[Total Top Att&amp;ck Score ]]-parameters!$D$19)/(parameters!$D$20-parameters!$D$19)</f>
        <v>1.6666666666666666E-2</v>
      </c>
      <c r="AR570" s="25">
        <f>IF(Table1[[#This Row],[TAT Utility (unclipped)]]&gt;1,1, IF(Table1[[#This Row],[TAT Utility (unclipped)]]&lt;0,0, Table1[[#This Row],[TAT Utility (unclipped)]]) )</f>
        <v>1.6666666666666666E-2</v>
      </c>
      <c r="AS570" s="25">
        <f>(Table1[[#This Row],[Ransomware (Total '# of ATT&amp;CK Observations)]]-parameters!$D$21)/(parameters!$D$22-parameters!$D$21)</f>
        <v>0</v>
      </c>
      <c r="AT570" s="25">
        <f>IF(Table1[[#This Row],[Count Utility (unclipped)]]&gt;1,1, IF(Table1[[#This Row],[Count Utility (unclipped)]]&lt;0,0, Table1[[#This Row],[Count Utility (unclipped)]]) )</f>
        <v>0</v>
      </c>
      <c r="AU5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1" spans="1:47" x14ac:dyDescent="0.2">
      <c r="A571" s="25">
        <f>parameters!$J$21*Table1[[#This Row],[TAT Utility]]+parameters!$J$22*Table1[[#This Row],[Count Utility]]</f>
        <v>5.0000000000000001E-3</v>
      </c>
      <c r="B571" s="25">
        <f t="shared" si="8"/>
        <v>0.05</v>
      </c>
      <c r="C571" s="25" t="s">
        <v>1950</v>
      </c>
      <c r="D571" s="25" t="s">
        <v>1708</v>
      </c>
      <c r="E571" s="25" t="s">
        <v>1951</v>
      </c>
      <c r="F571" s="51">
        <v>0</v>
      </c>
      <c r="G571" s="51">
        <v>1</v>
      </c>
      <c r="H571" s="25">
        <f>parameters!$J$10*Table1[[#This Row],[Before Utility]]+parameters!$J$11*Table1[[#This Row],[After Utility]]</f>
        <v>0.05</v>
      </c>
      <c r="I571">
        <f>(Table1[[#This Row],[Num. TID Before]]-parameters!$D$8)/(parameters!$D$9-parameters!$D$8)</f>
        <v>0</v>
      </c>
      <c r="J571">
        <f>IF(Table1[[#This Row],[Before Utility (unclipped)]]&gt;1,1, IF(Table1[[#This Row],[Before Utility (unclipped)]]&lt;0,0, Table1[[#This Row],[Before Utility (unclipped)]]))</f>
        <v>0</v>
      </c>
      <c r="K571">
        <f>(Table1[[#This Row],[Num. TID After]]-parameters!$D$10)/(parameters!$D$11-parameters!$D$10)</f>
        <v>0.1</v>
      </c>
      <c r="L571">
        <f>IF(Table1[[#This Row],[After Utility (unclipped)]]&gt;1,1, IF(Table1[[#This Row],[After Utility (unclipped)]]&lt;0,0, Table1[[#This Row],[After Utility (unclipped)]]))</f>
        <v>0.1</v>
      </c>
      <c r="M571" s="25">
        <v>0</v>
      </c>
      <c r="N571" s="51">
        <v>0</v>
      </c>
      <c r="O571" s="51">
        <v>0</v>
      </c>
      <c r="P571" s="51">
        <v>0</v>
      </c>
      <c r="Q571" s="51">
        <v>0</v>
      </c>
      <c r="R571" s="51"/>
      <c r="S571" s="51">
        <v>0</v>
      </c>
      <c r="T571" s="51"/>
      <c r="U571" s="51">
        <v>0</v>
      </c>
      <c r="V571" s="25">
        <f>parameters!$J$4*Table1[[#This Row],[Mitigations Utility]] + parameters!$J$5*Table1[[#This Row],[Detections Utility]]</f>
        <v>0</v>
      </c>
      <c r="W571">
        <f>SUM(Table1[[#This Row],[Num. 800-53 (r5)]],Table1[[#This Row],[Num. CIS Controls]])</f>
        <v>0</v>
      </c>
      <c r="X571">
        <f>(Table1[[#This Row],[Total Mitigations]]-parameters!$D$2)/(parameters!$D$3-parameters!$D$2)</f>
        <v>0</v>
      </c>
      <c r="Y571">
        <f>IF(Table1[[#This Row],[Mitigations Utility (unclipped)]]&gt;1,1, IF(Table1[[#This Row],[Mitigations Utility (unclipped)]]&lt;0,0, Table1[[#This Row],[Mitigations Utility (unclipped)]]) )</f>
        <v>0</v>
      </c>
      <c r="Z571">
        <f>SUM(Table1[[#This Row],[Num. CAR]:[Num. Splunk]])</f>
        <v>0</v>
      </c>
      <c r="AA571">
        <f>(Table1[[#This Row],[Total Detections]]-parameters!$D$4)/(parameters!$D$5-parameters!$D$4)</f>
        <v>0</v>
      </c>
      <c r="AB571">
        <f>IF(Table1[[#This Row],[Detections Utility (unclipped)]]&gt;1,1, IF(Table1[[#This Row],[Detections Utility (unclipped)]]&lt;0,0, Table1[[#This Row],[Detections Utility (unclipped)]]) )</f>
        <v>0</v>
      </c>
      <c r="AC571" s="29"/>
      <c r="AD571" s="25" t="str" cm="1">
        <f t="array" ref="AD571">IF(SUMPRODUCT(--(NOT(ISERR(SEARCH({"Process","Command","Script","WMI","Module","Pipe","Service"},AC571)))))&gt;0,"1","0")</f>
        <v>0</v>
      </c>
      <c r="AE571" s="25">
        <f>IF(AD571="1",'TOP 10 TECHNIQUES'!C$15,0)</f>
        <v>0</v>
      </c>
      <c r="AF571" s="25" t="str" cm="1">
        <f t="array" ref="AF571">IF(SUMPRODUCT(--(NOT(ISERR(SEARCH({"Network","Firewall"},AC571)))))&gt;0,"1","0")</f>
        <v>0</v>
      </c>
      <c r="AG571" s="25">
        <f>IF(AF571="1",'TOP 10 TECHNIQUES'!C$16,0)</f>
        <v>0</v>
      </c>
      <c r="AH571" s="25" t="str" cm="1">
        <f t="array" ref="AH571">IF(SUMPRODUCT(--(NOT(ISERR(SEARCH({"File","Group","Logon","Schedule","User","Registry","Active","Application"},AC571)))))&gt;0,"1","0")</f>
        <v>0</v>
      </c>
      <c r="AI571" s="25">
        <f>IF(AH571="1",'TOP 10 TECHNIQUES'!C$17,0)</f>
        <v>0</v>
      </c>
      <c r="AJ571" s="25" t="str" cm="1">
        <f t="array" ref="AJ571">IF(SUMPRODUCT(--(NOT(ISERR(SEARCH({"Cloud","Cluster","Container","Image","Instance","Pod","Snapshot","Volume"},AC571)))))&gt;0,"1","0")</f>
        <v>0</v>
      </c>
      <c r="AK571" s="25">
        <f>IF(AJ571="1",'TOP 10 TECHNIQUES'!C$18,0)</f>
        <v>0</v>
      </c>
      <c r="AL571" s="25" t="str" cm="1">
        <f t="array" ref="AL571">IF(SUMPRODUCT(--(NOT(ISERR(SEARCH({"Drive","Firmware","Host","Kernel"},AC571)))))&gt;0,"1","0")</f>
        <v>0</v>
      </c>
      <c r="AM571" s="25">
        <f>IF(AL571="1",'TOP 10 TECHNIQUES'!C$19,0)</f>
        <v>0</v>
      </c>
      <c r="AN571" s="52">
        <v>0</v>
      </c>
      <c r="AO571" s="51">
        <v>0</v>
      </c>
      <c r="AP571" s="25">
        <f>parameters!$J$21*Table1[[#This Row],[TAT Utility]]+parameters!$J$22*Table1[[#This Row],[Count Utility]]</f>
        <v>5.0000000000000001E-3</v>
      </c>
      <c r="AQ571" s="25">
        <f>(Table1[[#This Row],[Total Top Att&amp;ck Score ]]-parameters!$D$19)/(parameters!$D$20-parameters!$D$19)</f>
        <v>1.6666666666666666E-2</v>
      </c>
      <c r="AR571" s="25">
        <f>IF(Table1[[#This Row],[TAT Utility (unclipped)]]&gt;1,1, IF(Table1[[#This Row],[TAT Utility (unclipped)]]&lt;0,0, Table1[[#This Row],[TAT Utility (unclipped)]]) )</f>
        <v>1.6666666666666666E-2</v>
      </c>
      <c r="AS571" s="25">
        <f>(Table1[[#This Row],[Ransomware (Total '# of ATT&amp;CK Observations)]]-parameters!$D$21)/(parameters!$D$22-parameters!$D$21)</f>
        <v>0</v>
      </c>
      <c r="AT571" s="25">
        <f>IF(Table1[[#This Row],[Count Utility (unclipped)]]&gt;1,1, IF(Table1[[#This Row],[Count Utility (unclipped)]]&lt;0,0, Table1[[#This Row],[Count Utility (unclipped)]]) )</f>
        <v>0</v>
      </c>
      <c r="AU5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2" spans="1:47" x14ac:dyDescent="0.2">
      <c r="A572" s="25">
        <f>parameters!$J$21*Table1[[#This Row],[TAT Utility]]+parameters!$J$22*Table1[[#This Row],[Count Utility]]</f>
        <v>5.0000000000000001E-3</v>
      </c>
      <c r="B572" s="25">
        <f t="shared" si="8"/>
        <v>0.05</v>
      </c>
      <c r="C572" s="25" t="s">
        <v>1952</v>
      </c>
      <c r="D572" s="25" t="s">
        <v>1609</v>
      </c>
      <c r="E572" s="25" t="s">
        <v>1953</v>
      </c>
      <c r="F572" s="51">
        <v>0</v>
      </c>
      <c r="G572" s="51">
        <v>1</v>
      </c>
      <c r="H572" s="25">
        <f>parameters!$J$10*Table1[[#This Row],[Before Utility]]+parameters!$J$11*Table1[[#This Row],[After Utility]]</f>
        <v>0.05</v>
      </c>
      <c r="I572">
        <f>(Table1[[#This Row],[Num. TID Before]]-parameters!$D$8)/(parameters!$D$9-parameters!$D$8)</f>
        <v>0</v>
      </c>
      <c r="J572">
        <f>IF(Table1[[#This Row],[Before Utility (unclipped)]]&gt;1,1, IF(Table1[[#This Row],[Before Utility (unclipped)]]&lt;0,0, Table1[[#This Row],[Before Utility (unclipped)]]))</f>
        <v>0</v>
      </c>
      <c r="K572">
        <f>(Table1[[#This Row],[Num. TID After]]-parameters!$D$10)/(parameters!$D$11-parameters!$D$10)</f>
        <v>0.1</v>
      </c>
      <c r="L572">
        <f>IF(Table1[[#This Row],[After Utility (unclipped)]]&gt;1,1, IF(Table1[[#This Row],[After Utility (unclipped)]]&lt;0,0, Table1[[#This Row],[After Utility (unclipped)]]))</f>
        <v>0.1</v>
      </c>
      <c r="M572" s="25">
        <v>0</v>
      </c>
      <c r="N572" s="51">
        <v>0</v>
      </c>
      <c r="O572" s="51">
        <v>0</v>
      </c>
      <c r="P572" s="51">
        <v>0</v>
      </c>
      <c r="Q572" s="51">
        <v>0</v>
      </c>
      <c r="R572" s="51"/>
      <c r="S572" s="51">
        <v>0</v>
      </c>
      <c r="T572" s="51"/>
      <c r="U572" s="51">
        <v>0</v>
      </c>
      <c r="V572" s="25">
        <f>parameters!$J$4*Table1[[#This Row],[Mitigations Utility]] + parameters!$J$5*Table1[[#This Row],[Detections Utility]]</f>
        <v>0</v>
      </c>
      <c r="W572">
        <f>SUM(Table1[[#This Row],[Num. 800-53 (r5)]],Table1[[#This Row],[Num. CIS Controls]])</f>
        <v>0</v>
      </c>
      <c r="X572">
        <f>(Table1[[#This Row],[Total Mitigations]]-parameters!$D$2)/(parameters!$D$3-parameters!$D$2)</f>
        <v>0</v>
      </c>
      <c r="Y572">
        <f>IF(Table1[[#This Row],[Mitigations Utility (unclipped)]]&gt;1,1, IF(Table1[[#This Row],[Mitigations Utility (unclipped)]]&lt;0,0, Table1[[#This Row],[Mitigations Utility (unclipped)]]) )</f>
        <v>0</v>
      </c>
      <c r="Z572">
        <f>SUM(Table1[[#This Row],[Num. CAR]:[Num. Splunk]])</f>
        <v>0</v>
      </c>
      <c r="AA572">
        <f>(Table1[[#This Row],[Total Detections]]-parameters!$D$4)/(parameters!$D$5-parameters!$D$4)</f>
        <v>0</v>
      </c>
      <c r="AB572">
        <f>IF(Table1[[#This Row],[Detections Utility (unclipped)]]&gt;1,1, IF(Table1[[#This Row],[Detections Utility (unclipped)]]&lt;0,0, Table1[[#This Row],[Detections Utility (unclipped)]]) )</f>
        <v>0</v>
      </c>
      <c r="AC572" s="29"/>
      <c r="AD572" s="25" t="str" cm="1">
        <f t="array" ref="AD572">IF(SUMPRODUCT(--(NOT(ISERR(SEARCH({"Process","Command","Script","WMI","Module","Pipe","Service"},AC572)))))&gt;0,"1","0")</f>
        <v>0</v>
      </c>
      <c r="AE572" s="25">
        <f>IF(AD572="1",'TOP 10 TECHNIQUES'!C$15,0)</f>
        <v>0</v>
      </c>
      <c r="AF572" s="25" t="str" cm="1">
        <f t="array" ref="AF572">IF(SUMPRODUCT(--(NOT(ISERR(SEARCH({"Network","Firewall"},AC572)))))&gt;0,"1","0")</f>
        <v>0</v>
      </c>
      <c r="AG572" s="25">
        <f>IF(AF572="1",'TOP 10 TECHNIQUES'!C$16,0)</f>
        <v>0</v>
      </c>
      <c r="AH572" s="25" t="str" cm="1">
        <f t="array" ref="AH572">IF(SUMPRODUCT(--(NOT(ISERR(SEARCH({"File","Group","Logon","Schedule","User","Registry","Active","Application"},AC572)))))&gt;0,"1","0")</f>
        <v>0</v>
      </c>
      <c r="AI572" s="25">
        <f>IF(AH572="1",'TOP 10 TECHNIQUES'!C$17,0)</f>
        <v>0</v>
      </c>
      <c r="AJ572" s="25" t="str" cm="1">
        <f t="array" ref="AJ572">IF(SUMPRODUCT(--(NOT(ISERR(SEARCH({"Cloud","Cluster","Container","Image","Instance","Pod","Snapshot","Volume"},AC572)))))&gt;0,"1","0")</f>
        <v>0</v>
      </c>
      <c r="AK572" s="25">
        <f>IF(AJ572="1",'TOP 10 TECHNIQUES'!C$18,0)</f>
        <v>0</v>
      </c>
      <c r="AL572" s="25" t="str" cm="1">
        <f t="array" ref="AL572">IF(SUMPRODUCT(--(NOT(ISERR(SEARCH({"Drive","Firmware","Host","Kernel"},AC572)))))&gt;0,"1","0")</f>
        <v>0</v>
      </c>
      <c r="AM572" s="25">
        <f>IF(AL572="1",'TOP 10 TECHNIQUES'!C$19,0)</f>
        <v>0</v>
      </c>
      <c r="AN572" s="60">
        <v>0</v>
      </c>
      <c r="AO572" s="51">
        <v>0</v>
      </c>
      <c r="AP572" s="25">
        <f>parameters!$J$21*Table1[[#This Row],[TAT Utility]]+parameters!$J$22*Table1[[#This Row],[Count Utility]]</f>
        <v>5.0000000000000001E-3</v>
      </c>
      <c r="AQ572" s="25">
        <f>(Table1[[#This Row],[Total Top Att&amp;ck Score ]]-parameters!$D$19)/(parameters!$D$20-parameters!$D$19)</f>
        <v>1.6666666666666666E-2</v>
      </c>
      <c r="AR572" s="25">
        <f>IF(Table1[[#This Row],[TAT Utility (unclipped)]]&gt;1,1, IF(Table1[[#This Row],[TAT Utility (unclipped)]]&lt;0,0, Table1[[#This Row],[TAT Utility (unclipped)]]) )</f>
        <v>1.6666666666666666E-2</v>
      </c>
      <c r="AS572" s="25">
        <f>(Table1[[#This Row],[Ransomware (Total '# of ATT&amp;CK Observations)]]-parameters!$D$21)/(parameters!$D$22-parameters!$D$21)</f>
        <v>0</v>
      </c>
      <c r="AT572" s="25">
        <f>IF(Table1[[#This Row],[Count Utility (unclipped)]]&gt;1,1, IF(Table1[[#This Row],[Count Utility (unclipped)]]&lt;0,0, Table1[[#This Row],[Count Utility (unclipped)]]) )</f>
        <v>0</v>
      </c>
      <c r="AU5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3" spans="1:47" x14ac:dyDescent="0.2">
      <c r="A573" s="25">
        <f>parameters!$J$21*Table1[[#This Row],[TAT Utility]]+parameters!$J$22*Table1[[#This Row],[Count Utility]]</f>
        <v>5.0000000000000001E-3</v>
      </c>
      <c r="B573" s="25">
        <f t="shared" si="8"/>
        <v>0.05</v>
      </c>
      <c r="C573" s="25" t="s">
        <v>1954</v>
      </c>
      <c r="D573" s="25" t="s">
        <v>1609</v>
      </c>
      <c r="E573" s="25" t="s">
        <v>1955</v>
      </c>
      <c r="F573" s="51">
        <v>0</v>
      </c>
      <c r="G573" s="51">
        <v>1</v>
      </c>
      <c r="H573" s="25">
        <f>parameters!$J$10*Table1[[#This Row],[Before Utility]]+parameters!$J$11*Table1[[#This Row],[After Utility]]</f>
        <v>0.05</v>
      </c>
      <c r="I573">
        <f>(Table1[[#This Row],[Num. TID Before]]-parameters!$D$8)/(parameters!$D$9-parameters!$D$8)</f>
        <v>0</v>
      </c>
      <c r="J573">
        <f>IF(Table1[[#This Row],[Before Utility (unclipped)]]&gt;1,1, IF(Table1[[#This Row],[Before Utility (unclipped)]]&lt;0,0, Table1[[#This Row],[Before Utility (unclipped)]]))</f>
        <v>0</v>
      </c>
      <c r="K573">
        <f>(Table1[[#This Row],[Num. TID After]]-parameters!$D$10)/(parameters!$D$11-parameters!$D$10)</f>
        <v>0.1</v>
      </c>
      <c r="L573">
        <f>IF(Table1[[#This Row],[After Utility (unclipped)]]&gt;1,1, IF(Table1[[#This Row],[After Utility (unclipped)]]&lt;0,0, Table1[[#This Row],[After Utility (unclipped)]]))</f>
        <v>0.1</v>
      </c>
      <c r="M573" s="25">
        <v>0</v>
      </c>
      <c r="N573" s="51">
        <v>0</v>
      </c>
      <c r="O573" s="51">
        <v>0</v>
      </c>
      <c r="P573" s="51">
        <v>0</v>
      </c>
      <c r="Q573" s="51">
        <v>0</v>
      </c>
      <c r="R573" s="51"/>
      <c r="S573" s="51">
        <v>0</v>
      </c>
      <c r="T573" s="51"/>
      <c r="U573" s="51">
        <v>0</v>
      </c>
      <c r="V573" s="25">
        <f>parameters!$J$4*Table1[[#This Row],[Mitigations Utility]] + parameters!$J$5*Table1[[#This Row],[Detections Utility]]</f>
        <v>0</v>
      </c>
      <c r="W573">
        <f>SUM(Table1[[#This Row],[Num. 800-53 (r5)]],Table1[[#This Row],[Num. CIS Controls]])</f>
        <v>0</v>
      </c>
      <c r="X573">
        <f>(Table1[[#This Row],[Total Mitigations]]-parameters!$D$2)/(parameters!$D$3-parameters!$D$2)</f>
        <v>0</v>
      </c>
      <c r="Y573">
        <f>IF(Table1[[#This Row],[Mitigations Utility (unclipped)]]&gt;1,1, IF(Table1[[#This Row],[Mitigations Utility (unclipped)]]&lt;0,0, Table1[[#This Row],[Mitigations Utility (unclipped)]]) )</f>
        <v>0</v>
      </c>
      <c r="Z573">
        <f>SUM(Table1[[#This Row],[Num. CAR]:[Num. Splunk]])</f>
        <v>0</v>
      </c>
      <c r="AA573">
        <f>(Table1[[#This Row],[Total Detections]]-parameters!$D$4)/(parameters!$D$5-parameters!$D$4)</f>
        <v>0</v>
      </c>
      <c r="AB573">
        <f>IF(Table1[[#This Row],[Detections Utility (unclipped)]]&gt;1,1, IF(Table1[[#This Row],[Detections Utility (unclipped)]]&lt;0,0, Table1[[#This Row],[Detections Utility (unclipped)]]) )</f>
        <v>0</v>
      </c>
      <c r="AC573" s="29"/>
      <c r="AD573" s="25" t="str" cm="1">
        <f t="array" ref="AD573">IF(SUMPRODUCT(--(NOT(ISERR(SEARCH({"Process","Command","Script","WMI","Module","Pipe","Service"},AC573)))))&gt;0,"1","0")</f>
        <v>0</v>
      </c>
      <c r="AE573" s="25">
        <f>IF(AD573="1",'TOP 10 TECHNIQUES'!C$15,0)</f>
        <v>0</v>
      </c>
      <c r="AF573" s="25" t="str" cm="1">
        <f t="array" ref="AF573">IF(SUMPRODUCT(--(NOT(ISERR(SEARCH({"Network","Firewall"},AC573)))))&gt;0,"1","0")</f>
        <v>0</v>
      </c>
      <c r="AG573" s="25">
        <f>IF(AF573="1",'TOP 10 TECHNIQUES'!C$16,0)</f>
        <v>0</v>
      </c>
      <c r="AH573" s="25" t="str" cm="1">
        <f t="array" ref="AH573">IF(SUMPRODUCT(--(NOT(ISERR(SEARCH({"File","Group","Logon","Schedule","User","Registry","Active","Application"},AC573)))))&gt;0,"1","0")</f>
        <v>0</v>
      </c>
      <c r="AI573" s="25">
        <f>IF(AH573="1",'TOP 10 TECHNIQUES'!C$17,0)</f>
        <v>0</v>
      </c>
      <c r="AJ573" s="25" t="str" cm="1">
        <f t="array" ref="AJ573">IF(SUMPRODUCT(--(NOT(ISERR(SEARCH({"Cloud","Cluster","Container","Image","Instance","Pod","Snapshot","Volume"},AC573)))))&gt;0,"1","0")</f>
        <v>0</v>
      </c>
      <c r="AK573" s="25">
        <f>IF(AJ573="1",'TOP 10 TECHNIQUES'!C$18,0)</f>
        <v>0</v>
      </c>
      <c r="AL573" s="25" t="str" cm="1">
        <f t="array" ref="AL573">IF(SUMPRODUCT(--(NOT(ISERR(SEARCH({"Drive","Firmware","Host","Kernel"},AC573)))))&gt;0,"1","0")</f>
        <v>0</v>
      </c>
      <c r="AM573" s="25">
        <f>IF(AL573="1",'TOP 10 TECHNIQUES'!C$19,0)</f>
        <v>0</v>
      </c>
      <c r="AN573" s="60">
        <v>0</v>
      </c>
      <c r="AO573" s="51">
        <v>0</v>
      </c>
      <c r="AP573" s="25">
        <f>parameters!$J$21*Table1[[#This Row],[TAT Utility]]+parameters!$J$22*Table1[[#This Row],[Count Utility]]</f>
        <v>5.0000000000000001E-3</v>
      </c>
      <c r="AQ573" s="25">
        <f>(Table1[[#This Row],[Total Top Att&amp;ck Score ]]-parameters!$D$19)/(parameters!$D$20-parameters!$D$19)</f>
        <v>1.6666666666666666E-2</v>
      </c>
      <c r="AR573" s="25">
        <f>IF(Table1[[#This Row],[TAT Utility (unclipped)]]&gt;1,1, IF(Table1[[#This Row],[TAT Utility (unclipped)]]&lt;0,0, Table1[[#This Row],[TAT Utility (unclipped)]]) )</f>
        <v>1.6666666666666666E-2</v>
      </c>
      <c r="AS573" s="25">
        <f>(Table1[[#This Row],[Ransomware (Total '# of ATT&amp;CK Observations)]]-parameters!$D$21)/(parameters!$D$22-parameters!$D$21)</f>
        <v>0</v>
      </c>
      <c r="AT573" s="25">
        <f>IF(Table1[[#This Row],[Count Utility (unclipped)]]&gt;1,1, IF(Table1[[#This Row],[Count Utility (unclipped)]]&lt;0,0, Table1[[#This Row],[Count Utility (unclipped)]]) )</f>
        <v>0</v>
      </c>
      <c r="AU5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4" spans="1:47" x14ac:dyDescent="0.2">
      <c r="A574" s="25">
        <f>parameters!$J$21*Table1[[#This Row],[TAT Utility]]+parameters!$J$22*Table1[[#This Row],[Count Utility]]</f>
        <v>5.0000000000000001E-3</v>
      </c>
      <c r="B574" s="25">
        <f t="shared" si="8"/>
        <v>0.05</v>
      </c>
      <c r="C574" s="25" t="s">
        <v>1956</v>
      </c>
      <c r="D574" s="25" t="s">
        <v>1957</v>
      </c>
      <c r="E574" s="25" t="s">
        <v>89</v>
      </c>
      <c r="F574" s="51">
        <v>0</v>
      </c>
      <c r="G574" s="51">
        <v>1</v>
      </c>
      <c r="H574" s="35">
        <f>parameters!$J$10*Table1[[#This Row],[Before Utility]]+parameters!$J$11*Table1[[#This Row],[After Utility]]</f>
        <v>0.05</v>
      </c>
      <c r="I574">
        <f>(Table1[[#This Row],[Num. TID Before]]-parameters!$D$8)/(parameters!$D$9-parameters!$D$8)</f>
        <v>0</v>
      </c>
      <c r="J574">
        <f>IF(Table1[[#This Row],[Before Utility (unclipped)]]&gt;1,1, IF(Table1[[#This Row],[Before Utility (unclipped)]]&lt;0,0, Table1[[#This Row],[Before Utility (unclipped)]]))</f>
        <v>0</v>
      </c>
      <c r="K574">
        <f>(Table1[[#This Row],[Num. TID After]]-parameters!$D$10)/(parameters!$D$11-parameters!$D$10)</f>
        <v>0.1</v>
      </c>
      <c r="L574">
        <f>IF(Table1[[#This Row],[After Utility (unclipped)]]&gt;1,1, IF(Table1[[#This Row],[After Utility (unclipped)]]&lt;0,0, Table1[[#This Row],[After Utility (unclipped)]]))</f>
        <v>0.1</v>
      </c>
      <c r="M574" s="25">
        <v>0</v>
      </c>
      <c r="N574" s="51">
        <v>0</v>
      </c>
      <c r="O574" s="51">
        <v>0</v>
      </c>
      <c r="P574" s="51">
        <v>0</v>
      </c>
      <c r="Q574" s="51">
        <v>0</v>
      </c>
      <c r="R574" s="51"/>
      <c r="S574" s="51">
        <v>0</v>
      </c>
      <c r="T574" s="51"/>
      <c r="U574" s="51">
        <v>0</v>
      </c>
      <c r="V574" s="25">
        <f>parameters!$J$4*Table1[[#This Row],[Mitigations Utility]] + parameters!$J$5*Table1[[#This Row],[Detections Utility]]</f>
        <v>0</v>
      </c>
      <c r="W574">
        <f>SUM(Table1[[#This Row],[Num. 800-53 (r5)]],Table1[[#This Row],[Num. CIS Controls]])</f>
        <v>0</v>
      </c>
      <c r="X574">
        <f>(Table1[[#This Row],[Total Mitigations]]-parameters!$D$2)/(parameters!$D$3-parameters!$D$2)</f>
        <v>0</v>
      </c>
      <c r="Y574">
        <f>IF(Table1[[#This Row],[Mitigations Utility (unclipped)]]&gt;1,1, IF(Table1[[#This Row],[Mitigations Utility (unclipped)]]&lt;0,0, Table1[[#This Row],[Mitigations Utility (unclipped)]]) )</f>
        <v>0</v>
      </c>
      <c r="Z574">
        <f>SUM(Table1[[#This Row],[Num. CAR]:[Num. Splunk]])</f>
        <v>0</v>
      </c>
      <c r="AA574">
        <f>(Table1[[#This Row],[Total Detections]]-parameters!$D$4)/(parameters!$D$5-parameters!$D$4)</f>
        <v>0</v>
      </c>
      <c r="AB574">
        <f>IF(Table1[[#This Row],[Detections Utility (unclipped)]]&gt;1,1, IF(Table1[[#This Row],[Detections Utility (unclipped)]]&lt;0,0, Table1[[#This Row],[Detections Utility (unclipped)]]) )</f>
        <v>0</v>
      </c>
      <c r="AC574" s="29"/>
      <c r="AD574" s="25" t="str" cm="1">
        <f t="array" ref="AD574">IF(SUMPRODUCT(--(NOT(ISERR(SEARCH({"Process","Command","Script","WMI","Module","Pipe","Service"},AC574)))))&gt;0,"1","0")</f>
        <v>0</v>
      </c>
      <c r="AE574" s="25">
        <f>IF(AD574="1",'TOP 10 TECHNIQUES'!C$15,0)</f>
        <v>0</v>
      </c>
      <c r="AF574" s="25" t="str" cm="1">
        <f t="array" ref="AF574">IF(SUMPRODUCT(--(NOT(ISERR(SEARCH({"Network","Firewall"},AC574)))))&gt;0,"1","0")</f>
        <v>0</v>
      </c>
      <c r="AG574" s="25">
        <f>IF(AF574="1",'TOP 10 TECHNIQUES'!C$16,0)</f>
        <v>0</v>
      </c>
      <c r="AH574" s="25" t="str" cm="1">
        <f t="array" ref="AH574">IF(SUMPRODUCT(--(NOT(ISERR(SEARCH({"File","Group","Logon","Schedule","User","Registry","Active","Application"},AC574)))))&gt;0,"1","0")</f>
        <v>0</v>
      </c>
      <c r="AI574" s="25">
        <f>IF(AH574="1",'TOP 10 TECHNIQUES'!C$17,0)</f>
        <v>0</v>
      </c>
      <c r="AJ574" s="25" t="str" cm="1">
        <f t="array" ref="AJ574">IF(SUMPRODUCT(--(NOT(ISERR(SEARCH({"Cloud","Cluster","Container","Image","Instance","Pod","Snapshot","Volume"},AC574)))))&gt;0,"1","0")</f>
        <v>0</v>
      </c>
      <c r="AK574" s="25">
        <f>IF(AJ574="1",'TOP 10 TECHNIQUES'!C$18,0)</f>
        <v>0</v>
      </c>
      <c r="AL574" s="25" t="str" cm="1">
        <f t="array" ref="AL574">IF(SUMPRODUCT(--(NOT(ISERR(SEARCH({"Drive","Firmware","Host","Kernel"},AC574)))))&gt;0,"1","0")</f>
        <v>0</v>
      </c>
      <c r="AM574" s="25">
        <f>IF(AL574="1",'TOP 10 TECHNIQUES'!C$19,0)</f>
        <v>0</v>
      </c>
      <c r="AN574" s="60">
        <v>0</v>
      </c>
      <c r="AO574" s="51">
        <v>0</v>
      </c>
      <c r="AP574" s="25">
        <f>parameters!$J$21*Table1[[#This Row],[TAT Utility]]+parameters!$J$22*Table1[[#This Row],[Count Utility]]</f>
        <v>5.0000000000000001E-3</v>
      </c>
      <c r="AQ574" s="25">
        <f>(Table1[[#This Row],[Total Top Att&amp;ck Score ]]-parameters!$D$19)/(parameters!$D$20-parameters!$D$19)</f>
        <v>1.6666666666666666E-2</v>
      </c>
      <c r="AR574" s="25">
        <f>IF(Table1[[#This Row],[TAT Utility (unclipped)]]&gt;1,1, IF(Table1[[#This Row],[TAT Utility (unclipped)]]&lt;0,0, Table1[[#This Row],[TAT Utility (unclipped)]]) )</f>
        <v>1.6666666666666666E-2</v>
      </c>
      <c r="AS574" s="25">
        <f>(Table1[[#This Row],[Ransomware (Total '# of ATT&amp;CK Observations)]]-parameters!$D$21)/(parameters!$D$22-parameters!$D$21)</f>
        <v>0</v>
      </c>
      <c r="AT574" s="25">
        <f>IF(Table1[[#This Row],[Count Utility (unclipped)]]&gt;1,1, IF(Table1[[#This Row],[Count Utility (unclipped)]]&lt;0,0, Table1[[#This Row],[Count Utility (unclipped)]]) )</f>
        <v>0</v>
      </c>
      <c r="AU5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5" spans="1:47" x14ac:dyDescent="0.2">
      <c r="A575" s="25">
        <f>parameters!$J$21*Table1[[#This Row],[TAT Utility]]+parameters!$J$22*Table1[[#This Row],[Count Utility]]</f>
        <v>5.0000000000000001E-3</v>
      </c>
      <c r="B575" s="25">
        <f t="shared" si="8"/>
        <v>0.05</v>
      </c>
      <c r="C575" s="25" t="s">
        <v>1958</v>
      </c>
      <c r="D575" s="25" t="s">
        <v>1957</v>
      </c>
      <c r="E575" s="25" t="s">
        <v>1959</v>
      </c>
      <c r="F575" s="51">
        <v>0</v>
      </c>
      <c r="G575" s="51">
        <v>1</v>
      </c>
      <c r="H575" s="25">
        <f>parameters!$J$10*Table1[[#This Row],[Before Utility]]+parameters!$J$11*Table1[[#This Row],[After Utility]]</f>
        <v>0.05</v>
      </c>
      <c r="I575">
        <f>(Table1[[#This Row],[Num. TID Before]]-parameters!$D$8)/(parameters!$D$9-parameters!$D$8)</f>
        <v>0</v>
      </c>
      <c r="J575">
        <f>IF(Table1[[#This Row],[Before Utility (unclipped)]]&gt;1,1, IF(Table1[[#This Row],[Before Utility (unclipped)]]&lt;0,0, Table1[[#This Row],[Before Utility (unclipped)]]))</f>
        <v>0</v>
      </c>
      <c r="K575">
        <f>(Table1[[#This Row],[Num. TID After]]-parameters!$D$10)/(parameters!$D$11-parameters!$D$10)</f>
        <v>0.1</v>
      </c>
      <c r="L575">
        <f>IF(Table1[[#This Row],[After Utility (unclipped)]]&gt;1,1, IF(Table1[[#This Row],[After Utility (unclipped)]]&lt;0,0, Table1[[#This Row],[After Utility (unclipped)]]))</f>
        <v>0.1</v>
      </c>
      <c r="M575" s="25">
        <v>0</v>
      </c>
      <c r="N575" s="51">
        <v>0</v>
      </c>
      <c r="O575" s="51">
        <v>0</v>
      </c>
      <c r="P575" s="51">
        <v>0</v>
      </c>
      <c r="Q575" s="51">
        <v>0</v>
      </c>
      <c r="R575" s="51"/>
      <c r="S575" s="51">
        <v>0</v>
      </c>
      <c r="T575" s="51"/>
      <c r="U575" s="51">
        <v>0</v>
      </c>
      <c r="V575" s="25">
        <f>parameters!$J$4*Table1[[#This Row],[Mitigations Utility]] + parameters!$J$5*Table1[[#This Row],[Detections Utility]]</f>
        <v>0</v>
      </c>
      <c r="W575">
        <f>SUM(Table1[[#This Row],[Num. 800-53 (r5)]],Table1[[#This Row],[Num. CIS Controls]])</f>
        <v>0</v>
      </c>
      <c r="X575">
        <f>(Table1[[#This Row],[Total Mitigations]]-parameters!$D$2)/(parameters!$D$3-parameters!$D$2)</f>
        <v>0</v>
      </c>
      <c r="Y575">
        <f>IF(Table1[[#This Row],[Mitigations Utility (unclipped)]]&gt;1,1, IF(Table1[[#This Row],[Mitigations Utility (unclipped)]]&lt;0,0, Table1[[#This Row],[Mitigations Utility (unclipped)]]) )</f>
        <v>0</v>
      </c>
      <c r="Z575">
        <f>SUM(Table1[[#This Row],[Num. CAR]:[Num. Splunk]])</f>
        <v>0</v>
      </c>
      <c r="AA575">
        <f>(Table1[[#This Row],[Total Detections]]-parameters!$D$4)/(parameters!$D$5-parameters!$D$4)</f>
        <v>0</v>
      </c>
      <c r="AB575">
        <f>IF(Table1[[#This Row],[Detections Utility (unclipped)]]&gt;1,1, IF(Table1[[#This Row],[Detections Utility (unclipped)]]&lt;0,0, Table1[[#This Row],[Detections Utility (unclipped)]]) )</f>
        <v>0</v>
      </c>
      <c r="AC575" s="29"/>
      <c r="AD575" s="25" t="str" cm="1">
        <f t="array" ref="AD575">IF(SUMPRODUCT(--(NOT(ISERR(SEARCH({"Process","Command","Script","WMI","Module","Pipe","Service"},AC575)))))&gt;0,"1","0")</f>
        <v>0</v>
      </c>
      <c r="AE575" s="25">
        <f>IF(AD575="1",'TOP 10 TECHNIQUES'!C$15,0)</f>
        <v>0</v>
      </c>
      <c r="AF575" s="25" t="str" cm="1">
        <f t="array" ref="AF575">IF(SUMPRODUCT(--(NOT(ISERR(SEARCH({"Network","Firewall"},AC575)))))&gt;0,"1","0")</f>
        <v>0</v>
      </c>
      <c r="AG575" s="25">
        <f>IF(AF575="1",'TOP 10 TECHNIQUES'!C$16,0)</f>
        <v>0</v>
      </c>
      <c r="AH575" s="25" t="str" cm="1">
        <f t="array" ref="AH575">IF(SUMPRODUCT(--(NOT(ISERR(SEARCH({"File","Group","Logon","Schedule","User","Registry","Active","Application"},AC575)))))&gt;0,"1","0")</f>
        <v>0</v>
      </c>
      <c r="AI575" s="25">
        <f>IF(AH575="1",'TOP 10 TECHNIQUES'!C$17,0)</f>
        <v>0</v>
      </c>
      <c r="AJ575" s="25" t="str" cm="1">
        <f t="array" ref="AJ575">IF(SUMPRODUCT(--(NOT(ISERR(SEARCH({"Cloud","Cluster","Container","Image","Instance","Pod","Snapshot","Volume"},AC575)))))&gt;0,"1","0")</f>
        <v>0</v>
      </c>
      <c r="AK575" s="25">
        <f>IF(AJ575="1",'TOP 10 TECHNIQUES'!C$18,0)</f>
        <v>0</v>
      </c>
      <c r="AL575" s="25" t="str" cm="1">
        <f t="array" ref="AL575">IF(SUMPRODUCT(--(NOT(ISERR(SEARCH({"Drive","Firmware","Host","Kernel"},AC575)))))&gt;0,"1","0")</f>
        <v>0</v>
      </c>
      <c r="AM575" s="25">
        <f>IF(AL575="1",'TOP 10 TECHNIQUES'!C$19,0)</f>
        <v>0</v>
      </c>
      <c r="AN575" s="52">
        <v>0</v>
      </c>
      <c r="AO575" s="51">
        <v>0</v>
      </c>
      <c r="AP575" s="25">
        <f>parameters!$J$21*Table1[[#This Row],[TAT Utility]]+parameters!$J$22*Table1[[#This Row],[Count Utility]]</f>
        <v>5.0000000000000001E-3</v>
      </c>
      <c r="AQ575" s="25">
        <f>(Table1[[#This Row],[Total Top Att&amp;ck Score ]]-parameters!$D$19)/(parameters!$D$20-parameters!$D$19)</f>
        <v>1.6666666666666666E-2</v>
      </c>
      <c r="AR575" s="25">
        <f>IF(Table1[[#This Row],[TAT Utility (unclipped)]]&gt;1,1, IF(Table1[[#This Row],[TAT Utility (unclipped)]]&lt;0,0, Table1[[#This Row],[TAT Utility (unclipped)]]) )</f>
        <v>1.6666666666666666E-2</v>
      </c>
      <c r="AS575" s="25">
        <f>(Table1[[#This Row],[Ransomware (Total '# of ATT&amp;CK Observations)]]-parameters!$D$21)/(parameters!$D$22-parameters!$D$21)</f>
        <v>0</v>
      </c>
      <c r="AT575" s="25">
        <f>IF(Table1[[#This Row],[Count Utility (unclipped)]]&gt;1,1, IF(Table1[[#This Row],[Count Utility (unclipped)]]&lt;0,0, Table1[[#This Row],[Count Utility (unclipped)]]) )</f>
        <v>0</v>
      </c>
      <c r="AU5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6" spans="1:47" x14ac:dyDescent="0.2">
      <c r="A576" s="25">
        <f>parameters!$J$21*Table1[[#This Row],[TAT Utility]]+parameters!$J$22*Table1[[#This Row],[Count Utility]]</f>
        <v>5.0000000000000001E-3</v>
      </c>
      <c r="B576" s="25">
        <f t="shared" si="8"/>
        <v>0.05</v>
      </c>
      <c r="C576" s="25" t="s">
        <v>1960</v>
      </c>
      <c r="D576" s="25" t="s">
        <v>1957</v>
      </c>
      <c r="E576" s="25" t="s">
        <v>1961</v>
      </c>
      <c r="F576" s="51">
        <v>0</v>
      </c>
      <c r="G576" s="51">
        <v>1</v>
      </c>
      <c r="H576" s="25">
        <f>parameters!$J$10*Table1[[#This Row],[Before Utility]]+parameters!$J$11*Table1[[#This Row],[After Utility]]</f>
        <v>0.05</v>
      </c>
      <c r="I576">
        <f>(Table1[[#This Row],[Num. TID Before]]-parameters!$D$8)/(parameters!$D$9-parameters!$D$8)</f>
        <v>0</v>
      </c>
      <c r="J576">
        <f>IF(Table1[[#This Row],[Before Utility (unclipped)]]&gt;1,1, IF(Table1[[#This Row],[Before Utility (unclipped)]]&lt;0,0, Table1[[#This Row],[Before Utility (unclipped)]]))</f>
        <v>0</v>
      </c>
      <c r="K576">
        <f>(Table1[[#This Row],[Num. TID After]]-parameters!$D$10)/(parameters!$D$11-parameters!$D$10)</f>
        <v>0.1</v>
      </c>
      <c r="L576">
        <f>IF(Table1[[#This Row],[After Utility (unclipped)]]&gt;1,1, IF(Table1[[#This Row],[After Utility (unclipped)]]&lt;0,0, Table1[[#This Row],[After Utility (unclipped)]]))</f>
        <v>0.1</v>
      </c>
      <c r="M576" s="25">
        <v>0</v>
      </c>
      <c r="N576" s="51">
        <v>0</v>
      </c>
      <c r="O576" s="51">
        <v>0</v>
      </c>
      <c r="P576" s="51">
        <v>0</v>
      </c>
      <c r="Q576" s="51">
        <v>0</v>
      </c>
      <c r="R576" s="51"/>
      <c r="S576" s="51">
        <v>0</v>
      </c>
      <c r="T576" s="51"/>
      <c r="U576" s="51">
        <v>0</v>
      </c>
      <c r="V576" s="25">
        <f>parameters!$J$4*Table1[[#This Row],[Mitigations Utility]] + parameters!$J$5*Table1[[#This Row],[Detections Utility]]</f>
        <v>0</v>
      </c>
      <c r="W576">
        <f>SUM(Table1[[#This Row],[Num. 800-53 (r5)]],Table1[[#This Row],[Num. CIS Controls]])</f>
        <v>0</v>
      </c>
      <c r="X576">
        <f>(Table1[[#This Row],[Total Mitigations]]-parameters!$D$2)/(parameters!$D$3-parameters!$D$2)</f>
        <v>0</v>
      </c>
      <c r="Y576">
        <f>IF(Table1[[#This Row],[Mitigations Utility (unclipped)]]&gt;1,1, IF(Table1[[#This Row],[Mitigations Utility (unclipped)]]&lt;0,0, Table1[[#This Row],[Mitigations Utility (unclipped)]]) )</f>
        <v>0</v>
      </c>
      <c r="Z576">
        <f>SUM(Table1[[#This Row],[Num. CAR]:[Num. Splunk]])</f>
        <v>0</v>
      </c>
      <c r="AA576">
        <f>(Table1[[#This Row],[Total Detections]]-parameters!$D$4)/(parameters!$D$5-parameters!$D$4)</f>
        <v>0</v>
      </c>
      <c r="AB576">
        <f>IF(Table1[[#This Row],[Detections Utility (unclipped)]]&gt;1,1, IF(Table1[[#This Row],[Detections Utility (unclipped)]]&lt;0,0, Table1[[#This Row],[Detections Utility (unclipped)]]) )</f>
        <v>0</v>
      </c>
      <c r="AC576" s="29"/>
      <c r="AD576" s="25" t="str" cm="1">
        <f t="array" ref="AD576">IF(SUMPRODUCT(--(NOT(ISERR(SEARCH({"Process","Command","Script","WMI","Module","Pipe","Service"},AC576)))))&gt;0,"1","0")</f>
        <v>0</v>
      </c>
      <c r="AE576" s="25">
        <f>IF(AD576="1",'TOP 10 TECHNIQUES'!C$15,0)</f>
        <v>0</v>
      </c>
      <c r="AF576" s="25" t="str" cm="1">
        <f t="array" ref="AF576">IF(SUMPRODUCT(--(NOT(ISERR(SEARCH({"Network","Firewall"},AC576)))))&gt;0,"1","0")</f>
        <v>0</v>
      </c>
      <c r="AG576" s="25">
        <f>IF(AF576="1",'TOP 10 TECHNIQUES'!C$16,0)</f>
        <v>0</v>
      </c>
      <c r="AH576" s="25" t="str" cm="1">
        <f t="array" ref="AH576">IF(SUMPRODUCT(--(NOT(ISERR(SEARCH({"File","Group","Logon","Schedule","User","Registry","Active","Application"},AC576)))))&gt;0,"1","0")</f>
        <v>0</v>
      </c>
      <c r="AI576" s="25">
        <f>IF(AH576="1",'TOP 10 TECHNIQUES'!C$17,0)</f>
        <v>0</v>
      </c>
      <c r="AJ576" s="25" t="str" cm="1">
        <f t="array" ref="AJ576">IF(SUMPRODUCT(--(NOT(ISERR(SEARCH({"Cloud","Cluster","Container","Image","Instance","Pod","Snapshot","Volume"},AC576)))))&gt;0,"1","0")</f>
        <v>0</v>
      </c>
      <c r="AK576" s="25">
        <f>IF(AJ576="1",'TOP 10 TECHNIQUES'!C$18,0)</f>
        <v>0</v>
      </c>
      <c r="AL576" s="25" t="str" cm="1">
        <f t="array" ref="AL576">IF(SUMPRODUCT(--(NOT(ISERR(SEARCH({"Drive","Firmware","Host","Kernel"},AC576)))))&gt;0,"1","0")</f>
        <v>0</v>
      </c>
      <c r="AM576" s="25">
        <f>IF(AL576="1",'TOP 10 TECHNIQUES'!C$19,0)</f>
        <v>0</v>
      </c>
      <c r="AN576" s="60">
        <v>0</v>
      </c>
      <c r="AO576" s="51">
        <v>0</v>
      </c>
      <c r="AP576" s="25">
        <f>parameters!$J$21*Table1[[#This Row],[TAT Utility]]+parameters!$J$22*Table1[[#This Row],[Count Utility]]</f>
        <v>5.0000000000000001E-3</v>
      </c>
      <c r="AQ576" s="25">
        <f>(Table1[[#This Row],[Total Top Att&amp;ck Score ]]-parameters!$D$19)/(parameters!$D$20-parameters!$D$19)</f>
        <v>1.6666666666666666E-2</v>
      </c>
      <c r="AR576" s="25">
        <f>IF(Table1[[#This Row],[TAT Utility (unclipped)]]&gt;1,1, IF(Table1[[#This Row],[TAT Utility (unclipped)]]&lt;0,0, Table1[[#This Row],[TAT Utility (unclipped)]]) )</f>
        <v>1.6666666666666666E-2</v>
      </c>
      <c r="AS576" s="25">
        <f>(Table1[[#This Row],[Ransomware (Total '# of ATT&amp;CK Observations)]]-parameters!$D$21)/(parameters!$D$22-parameters!$D$21)</f>
        <v>0</v>
      </c>
      <c r="AT576" s="25">
        <f>IF(Table1[[#This Row],[Count Utility (unclipped)]]&gt;1,1, IF(Table1[[#This Row],[Count Utility (unclipped)]]&lt;0,0, Table1[[#This Row],[Count Utility (unclipped)]]) )</f>
        <v>0</v>
      </c>
      <c r="AU5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7" spans="1:47" x14ac:dyDescent="0.2">
      <c r="A577" s="25">
        <f>parameters!$J$21*Table1[[#This Row],[TAT Utility]]+parameters!$J$22*Table1[[#This Row],[Count Utility]]</f>
        <v>5.0000000000000001E-3</v>
      </c>
      <c r="B577" s="25">
        <f t="shared" si="8"/>
        <v>0.05</v>
      </c>
      <c r="C577" s="25" t="s">
        <v>1962</v>
      </c>
      <c r="D577" s="25" t="s">
        <v>1963</v>
      </c>
      <c r="E577" s="25" t="s">
        <v>89</v>
      </c>
      <c r="F577" s="51">
        <v>0</v>
      </c>
      <c r="G577" s="51">
        <v>1</v>
      </c>
      <c r="H577" s="35">
        <f>parameters!$J$10*Table1[[#This Row],[Before Utility]]+parameters!$J$11*Table1[[#This Row],[After Utility]]</f>
        <v>0.05</v>
      </c>
      <c r="I577">
        <f>(Table1[[#This Row],[Num. TID Before]]-parameters!$D$8)/(parameters!$D$9-parameters!$D$8)</f>
        <v>0</v>
      </c>
      <c r="J577">
        <f>IF(Table1[[#This Row],[Before Utility (unclipped)]]&gt;1,1, IF(Table1[[#This Row],[Before Utility (unclipped)]]&lt;0,0, Table1[[#This Row],[Before Utility (unclipped)]]))</f>
        <v>0</v>
      </c>
      <c r="K577">
        <f>(Table1[[#This Row],[Num. TID After]]-parameters!$D$10)/(parameters!$D$11-parameters!$D$10)</f>
        <v>0.1</v>
      </c>
      <c r="L577">
        <f>IF(Table1[[#This Row],[After Utility (unclipped)]]&gt;1,1, IF(Table1[[#This Row],[After Utility (unclipped)]]&lt;0,0, Table1[[#This Row],[After Utility (unclipped)]]))</f>
        <v>0.1</v>
      </c>
      <c r="M577" s="25">
        <v>0</v>
      </c>
      <c r="N577" s="51">
        <v>0</v>
      </c>
      <c r="O577" s="51">
        <v>0</v>
      </c>
      <c r="P577" s="51">
        <v>0</v>
      </c>
      <c r="Q577" s="51">
        <v>0</v>
      </c>
      <c r="R577" s="51"/>
      <c r="S577" s="51">
        <v>0</v>
      </c>
      <c r="T577" s="51"/>
      <c r="U577" s="51">
        <v>0</v>
      </c>
      <c r="V577" s="25">
        <f>parameters!$J$4*Table1[[#This Row],[Mitigations Utility]] + parameters!$J$5*Table1[[#This Row],[Detections Utility]]</f>
        <v>0</v>
      </c>
      <c r="W577">
        <f>SUM(Table1[[#This Row],[Num. 800-53 (r5)]],Table1[[#This Row],[Num. CIS Controls]])</f>
        <v>0</v>
      </c>
      <c r="X577">
        <f>(Table1[[#This Row],[Total Mitigations]]-parameters!$D$2)/(parameters!$D$3-parameters!$D$2)</f>
        <v>0</v>
      </c>
      <c r="Y577">
        <f>IF(Table1[[#This Row],[Mitigations Utility (unclipped)]]&gt;1,1, IF(Table1[[#This Row],[Mitigations Utility (unclipped)]]&lt;0,0, Table1[[#This Row],[Mitigations Utility (unclipped)]]) )</f>
        <v>0</v>
      </c>
      <c r="Z577">
        <f>SUM(Table1[[#This Row],[Num. CAR]:[Num. Splunk]])</f>
        <v>0</v>
      </c>
      <c r="AA577">
        <f>(Table1[[#This Row],[Total Detections]]-parameters!$D$4)/(parameters!$D$5-parameters!$D$4)</f>
        <v>0</v>
      </c>
      <c r="AB577">
        <f>IF(Table1[[#This Row],[Detections Utility (unclipped)]]&gt;1,1, IF(Table1[[#This Row],[Detections Utility (unclipped)]]&lt;0,0, Table1[[#This Row],[Detections Utility (unclipped)]]) )</f>
        <v>0</v>
      </c>
      <c r="AC577" s="29"/>
      <c r="AD577" s="25" t="str" cm="1">
        <f t="array" ref="AD577">IF(SUMPRODUCT(--(NOT(ISERR(SEARCH({"Process","Command","Script","WMI","Module","Pipe","Service"},AC577)))))&gt;0,"1","0")</f>
        <v>0</v>
      </c>
      <c r="AE577" s="25">
        <f>IF(AD577="1",'TOP 10 TECHNIQUES'!C$15,0)</f>
        <v>0</v>
      </c>
      <c r="AF577" s="25" t="str" cm="1">
        <f t="array" ref="AF577">IF(SUMPRODUCT(--(NOT(ISERR(SEARCH({"Network","Firewall"},AC577)))))&gt;0,"1","0")</f>
        <v>0</v>
      </c>
      <c r="AG577" s="25">
        <f>IF(AF577="1",'TOP 10 TECHNIQUES'!C$16,0)</f>
        <v>0</v>
      </c>
      <c r="AH577" s="25" t="str" cm="1">
        <f t="array" ref="AH577">IF(SUMPRODUCT(--(NOT(ISERR(SEARCH({"File","Group","Logon","Schedule","User","Registry","Active","Application"},AC577)))))&gt;0,"1","0")</f>
        <v>0</v>
      </c>
      <c r="AI577" s="25">
        <f>IF(AH577="1",'TOP 10 TECHNIQUES'!C$17,0)</f>
        <v>0</v>
      </c>
      <c r="AJ577" s="25" t="str" cm="1">
        <f t="array" ref="AJ577">IF(SUMPRODUCT(--(NOT(ISERR(SEARCH({"Cloud","Cluster","Container","Image","Instance","Pod","Snapshot","Volume"},AC577)))))&gt;0,"1","0")</f>
        <v>0</v>
      </c>
      <c r="AK577" s="25">
        <f>IF(AJ577="1",'TOP 10 TECHNIQUES'!C$18,0)</f>
        <v>0</v>
      </c>
      <c r="AL577" s="25" t="str" cm="1">
        <f t="array" ref="AL577">IF(SUMPRODUCT(--(NOT(ISERR(SEARCH({"Drive","Firmware","Host","Kernel"},AC577)))))&gt;0,"1","0")</f>
        <v>0</v>
      </c>
      <c r="AM577" s="25">
        <f>IF(AL577="1",'TOP 10 TECHNIQUES'!C$19,0)</f>
        <v>0</v>
      </c>
      <c r="AN577" s="52">
        <v>0</v>
      </c>
      <c r="AO577" s="51">
        <v>0</v>
      </c>
      <c r="AP577" s="25">
        <f>parameters!$J$21*Table1[[#This Row],[TAT Utility]]+parameters!$J$22*Table1[[#This Row],[Count Utility]]</f>
        <v>5.0000000000000001E-3</v>
      </c>
      <c r="AQ577" s="25">
        <f>(Table1[[#This Row],[Total Top Att&amp;ck Score ]]-parameters!$D$19)/(parameters!$D$20-parameters!$D$19)</f>
        <v>1.6666666666666666E-2</v>
      </c>
      <c r="AR577" s="25">
        <f>IF(Table1[[#This Row],[TAT Utility (unclipped)]]&gt;1,1, IF(Table1[[#This Row],[TAT Utility (unclipped)]]&lt;0,0, Table1[[#This Row],[TAT Utility (unclipped)]]) )</f>
        <v>1.6666666666666666E-2</v>
      </c>
      <c r="AS577" s="25">
        <f>(Table1[[#This Row],[Ransomware (Total '# of ATT&amp;CK Observations)]]-parameters!$D$21)/(parameters!$D$22-parameters!$D$21)</f>
        <v>0</v>
      </c>
      <c r="AT577" s="25">
        <f>IF(Table1[[#This Row],[Count Utility (unclipped)]]&gt;1,1, IF(Table1[[#This Row],[Count Utility (unclipped)]]&lt;0,0, Table1[[#This Row],[Count Utility (unclipped)]]) )</f>
        <v>0</v>
      </c>
      <c r="AU5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8" spans="1:47" x14ac:dyDescent="0.2">
      <c r="A578" s="25">
        <f>parameters!$J$21*Table1[[#This Row],[TAT Utility]]+parameters!$J$22*Table1[[#This Row],[Count Utility]]</f>
        <v>5.0000000000000001E-3</v>
      </c>
      <c r="B578" s="25">
        <f t="shared" si="8"/>
        <v>0.05</v>
      </c>
      <c r="C578" s="25" t="s">
        <v>1964</v>
      </c>
      <c r="D578" s="25" t="s">
        <v>1881</v>
      </c>
      <c r="E578" s="25" t="s">
        <v>1965</v>
      </c>
      <c r="F578" s="51">
        <v>1</v>
      </c>
      <c r="G578" s="51">
        <v>0</v>
      </c>
      <c r="H578" s="25">
        <f>parameters!$J$10*Table1[[#This Row],[Before Utility]]+parameters!$J$11*Table1[[#This Row],[After Utility]]</f>
        <v>0.05</v>
      </c>
      <c r="I578">
        <f>(Table1[[#This Row],[Num. TID Before]]-parameters!$D$8)/(parameters!$D$9-parameters!$D$8)</f>
        <v>0.1</v>
      </c>
      <c r="J578">
        <f>IF(Table1[[#This Row],[Before Utility (unclipped)]]&gt;1,1, IF(Table1[[#This Row],[Before Utility (unclipped)]]&lt;0,0, Table1[[#This Row],[Before Utility (unclipped)]]))</f>
        <v>0.1</v>
      </c>
      <c r="K578">
        <f>(Table1[[#This Row],[Num. TID After]]-parameters!$D$10)/(parameters!$D$11-parameters!$D$10)</f>
        <v>0</v>
      </c>
      <c r="L578">
        <f>IF(Table1[[#This Row],[After Utility (unclipped)]]&gt;1,1, IF(Table1[[#This Row],[After Utility (unclipped)]]&lt;0,0, Table1[[#This Row],[After Utility (unclipped)]]))</f>
        <v>0</v>
      </c>
      <c r="M578" s="25">
        <v>0</v>
      </c>
      <c r="N578" s="51">
        <v>0</v>
      </c>
      <c r="O578" s="51">
        <v>0</v>
      </c>
      <c r="P578" s="51">
        <v>0</v>
      </c>
      <c r="Q578" s="51">
        <v>0</v>
      </c>
      <c r="R578" s="51"/>
      <c r="S578" s="51">
        <v>0</v>
      </c>
      <c r="T578" s="51"/>
      <c r="U578" s="51">
        <v>0</v>
      </c>
      <c r="V578" s="25">
        <f>parameters!$J$4*Table1[[#This Row],[Mitigations Utility]] + parameters!$J$5*Table1[[#This Row],[Detections Utility]]</f>
        <v>0</v>
      </c>
      <c r="W578">
        <f>SUM(Table1[[#This Row],[Num. 800-53 (r5)]],Table1[[#This Row],[Num. CIS Controls]])</f>
        <v>0</v>
      </c>
      <c r="X578">
        <f>(Table1[[#This Row],[Total Mitigations]]-parameters!$D$2)/(parameters!$D$3-parameters!$D$2)</f>
        <v>0</v>
      </c>
      <c r="Y578">
        <f>IF(Table1[[#This Row],[Mitigations Utility (unclipped)]]&gt;1,1, IF(Table1[[#This Row],[Mitigations Utility (unclipped)]]&lt;0,0, Table1[[#This Row],[Mitigations Utility (unclipped)]]) )</f>
        <v>0</v>
      </c>
      <c r="Z578">
        <f>SUM(Table1[[#This Row],[Num. CAR]:[Num. Splunk]])</f>
        <v>0</v>
      </c>
      <c r="AA578">
        <f>(Table1[[#This Row],[Total Detections]]-parameters!$D$4)/(parameters!$D$5-parameters!$D$4)</f>
        <v>0</v>
      </c>
      <c r="AB578">
        <f>IF(Table1[[#This Row],[Detections Utility (unclipped)]]&gt;1,1, IF(Table1[[#This Row],[Detections Utility (unclipped)]]&lt;0,0, Table1[[#This Row],[Detections Utility (unclipped)]]) )</f>
        <v>0</v>
      </c>
      <c r="AC578" s="29" t="s">
        <v>665</v>
      </c>
      <c r="AD578" s="25" t="str" cm="1">
        <f t="array" ref="AD578">IF(SUMPRODUCT(--(NOT(ISERR(SEARCH({"Process","Command","Script","WMI","Module","Pipe","Service"},AC578)))))&gt;0,"1","0")</f>
        <v>0</v>
      </c>
      <c r="AE578" s="25">
        <f>IF(AD578="1",'TOP 10 TECHNIQUES'!C$15,0)</f>
        <v>0</v>
      </c>
      <c r="AF578" s="25" t="str" cm="1">
        <f t="array" ref="AF578">IF(SUMPRODUCT(--(NOT(ISERR(SEARCH({"Network","Firewall"},AC578)))))&gt;0,"1","0")</f>
        <v>0</v>
      </c>
      <c r="AG578" s="25">
        <f>IF(AF578="1",'TOP 10 TECHNIQUES'!C$16,0)</f>
        <v>0</v>
      </c>
      <c r="AH578" s="25" t="str" cm="1">
        <f t="array" ref="AH578">IF(SUMPRODUCT(--(NOT(ISERR(SEARCH({"File","Group","Logon","Schedule","User","Registry","Active","Application"},AC578)))))&gt;0,"1","0")</f>
        <v>0</v>
      </c>
      <c r="AI578" s="25">
        <f>IF(AH578="1",'TOP 10 TECHNIQUES'!C$17,0)</f>
        <v>0</v>
      </c>
      <c r="AJ578" s="25" t="str" cm="1">
        <f t="array" ref="AJ578">IF(SUMPRODUCT(--(NOT(ISERR(SEARCH({"Cloud","Cluster","Container","Image","Instance","Pod","Snapshot","Volume"},AC578)))))&gt;0,"1","0")</f>
        <v>0</v>
      </c>
      <c r="AK578" s="25">
        <f>IF(AJ578="1",'TOP 10 TECHNIQUES'!C$18,0)</f>
        <v>0</v>
      </c>
      <c r="AL578" s="25" t="str" cm="1">
        <f t="array" ref="AL578">IF(SUMPRODUCT(--(NOT(ISERR(SEARCH({"Drive","Firmware","Host","Kernel"},AC578)))))&gt;0,"1","0")</f>
        <v>0</v>
      </c>
      <c r="AM578" s="25">
        <f>IF(AL578="1",'TOP 10 TECHNIQUES'!C$19,0)</f>
        <v>0</v>
      </c>
      <c r="AN578" s="52">
        <v>0</v>
      </c>
      <c r="AO578" s="51">
        <v>0</v>
      </c>
      <c r="AP578" s="25">
        <f>parameters!$J$21*Table1[[#This Row],[TAT Utility]]+parameters!$J$22*Table1[[#This Row],[Count Utility]]</f>
        <v>5.0000000000000001E-3</v>
      </c>
      <c r="AQ578" s="25">
        <f>(Table1[[#This Row],[Total Top Att&amp;ck Score ]]-parameters!$D$19)/(parameters!$D$20-parameters!$D$19)</f>
        <v>1.6666666666666666E-2</v>
      </c>
      <c r="AR578" s="25">
        <f>IF(Table1[[#This Row],[TAT Utility (unclipped)]]&gt;1,1, IF(Table1[[#This Row],[TAT Utility (unclipped)]]&lt;0,0, Table1[[#This Row],[TAT Utility (unclipped)]]) )</f>
        <v>1.6666666666666666E-2</v>
      </c>
      <c r="AS578" s="25">
        <f>(Table1[[#This Row],[Ransomware (Total '# of ATT&amp;CK Observations)]]-parameters!$D$21)/(parameters!$D$22-parameters!$D$21)</f>
        <v>0</v>
      </c>
      <c r="AT578" s="25">
        <f>IF(Table1[[#This Row],[Count Utility (unclipped)]]&gt;1,1, IF(Table1[[#This Row],[Count Utility (unclipped)]]&lt;0,0, Table1[[#This Row],[Count Utility (unclipped)]]) )</f>
        <v>0</v>
      </c>
      <c r="AU5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9" spans="1:47" ht="32" x14ac:dyDescent="0.2">
      <c r="A579" s="25">
        <f>parameters!$J$21*Table1[[#This Row],[TAT Utility]]+parameters!$J$22*Table1[[#This Row],[Count Utility]]</f>
        <v>5.9899999999999997E-3</v>
      </c>
      <c r="B579" s="25">
        <f t="shared" si="8"/>
        <v>5.9900000000000002E-2</v>
      </c>
      <c r="C579" s="25" t="s">
        <v>1966</v>
      </c>
      <c r="D579" s="25" t="s">
        <v>1891</v>
      </c>
      <c r="E579" s="25" t="s">
        <v>1967</v>
      </c>
      <c r="F579" s="51">
        <v>0</v>
      </c>
      <c r="G579" s="51">
        <v>1</v>
      </c>
      <c r="H579" s="25">
        <f>parameters!$J$10*Table1[[#This Row],[Before Utility]]+parameters!$J$11*Table1[[#This Row],[After Utility]]</f>
        <v>0.05</v>
      </c>
      <c r="I579">
        <f>(Table1[[#This Row],[Num. TID Before]]-parameters!$D$8)/(parameters!$D$9-parameters!$D$8)</f>
        <v>0</v>
      </c>
      <c r="J579">
        <f>IF(Table1[[#This Row],[Before Utility (unclipped)]]&gt;1,1, IF(Table1[[#This Row],[Before Utility (unclipped)]]&lt;0,0, Table1[[#This Row],[Before Utility (unclipped)]]))</f>
        <v>0</v>
      </c>
      <c r="K579">
        <f>(Table1[[#This Row],[Num. TID After]]-parameters!$D$10)/(parameters!$D$11-parameters!$D$10)</f>
        <v>0.1</v>
      </c>
      <c r="L579">
        <f>IF(Table1[[#This Row],[After Utility (unclipped)]]&gt;1,1, IF(Table1[[#This Row],[After Utility (unclipped)]]&lt;0,0, Table1[[#This Row],[After Utility (unclipped)]]))</f>
        <v>0.1</v>
      </c>
      <c r="M579" s="25">
        <v>0</v>
      </c>
      <c r="N579" s="51">
        <v>0</v>
      </c>
      <c r="O579" s="51">
        <v>0</v>
      </c>
      <c r="P579" s="51">
        <v>0</v>
      </c>
      <c r="Q579" s="51">
        <v>0</v>
      </c>
      <c r="R579" s="51"/>
      <c r="S579" s="51">
        <v>0</v>
      </c>
      <c r="T579" s="51"/>
      <c r="U579" s="51">
        <v>0</v>
      </c>
      <c r="V579" s="25">
        <f>parameters!$J$4*Table1[[#This Row],[Mitigations Utility]] + parameters!$J$5*Table1[[#This Row],[Detections Utility]]</f>
        <v>0</v>
      </c>
      <c r="W579">
        <f>SUM(Table1[[#This Row],[Num. 800-53 (r5)]],Table1[[#This Row],[Num. CIS Controls]])</f>
        <v>0</v>
      </c>
      <c r="X579">
        <f>(Table1[[#This Row],[Total Mitigations]]-parameters!$D$2)/(parameters!$D$3-parameters!$D$2)</f>
        <v>0</v>
      </c>
      <c r="Y579">
        <f>IF(Table1[[#This Row],[Mitigations Utility (unclipped)]]&gt;1,1, IF(Table1[[#This Row],[Mitigations Utility (unclipped)]]&lt;0,0, Table1[[#This Row],[Mitigations Utility (unclipped)]]) )</f>
        <v>0</v>
      </c>
      <c r="Z579">
        <f>SUM(Table1[[#This Row],[Num. CAR]:[Num. Splunk]])</f>
        <v>0</v>
      </c>
      <c r="AA579">
        <f>(Table1[[#This Row],[Total Detections]]-parameters!$D$4)/(parameters!$D$5-parameters!$D$4)</f>
        <v>0</v>
      </c>
      <c r="AB579">
        <f>IF(Table1[[#This Row],[Detections Utility (unclipped)]]&gt;1,1, IF(Table1[[#This Row],[Detections Utility (unclipped)]]&lt;0,0, Table1[[#This Row],[Detections Utility (unclipped)]]) )</f>
        <v>0</v>
      </c>
      <c r="AC579" s="29" t="s">
        <v>1968</v>
      </c>
      <c r="AD579" s="25" t="str" cm="1">
        <f t="array" ref="AD579">IF(SUMPRODUCT(--(NOT(ISERR(SEARCH({"Process","Command","Script","WMI","Module","Pipe","Service"},AC579)))))&gt;0,"1","0")</f>
        <v>1</v>
      </c>
      <c r="AE579" s="25">
        <f>IF(AD579="1",'TOP 10 TECHNIQUES'!C$15,0)</f>
        <v>0.19800000000000001</v>
      </c>
      <c r="AF579" s="25" t="str" cm="1">
        <f t="array" ref="AF579">IF(SUMPRODUCT(--(NOT(ISERR(SEARCH({"Network","Firewall"},AC579)))))&gt;0,"1","0")</f>
        <v>0</v>
      </c>
      <c r="AG579" s="25">
        <f>IF(AF579="1",'TOP 10 TECHNIQUES'!C$16,0)</f>
        <v>0</v>
      </c>
      <c r="AH579" s="25" t="str" cm="1">
        <f t="array" ref="AH579">IF(SUMPRODUCT(--(NOT(ISERR(SEARCH({"File","Group","Logon","Schedule","User","Registry","Active","Application"},AC579)))))&gt;0,"1","0")</f>
        <v>0</v>
      </c>
      <c r="AI579" s="25">
        <f>IF(AH579="1",'TOP 10 TECHNIQUES'!C$17,0)</f>
        <v>0</v>
      </c>
      <c r="AJ579" s="25" t="str" cm="1">
        <f t="array" ref="AJ579">IF(SUMPRODUCT(--(NOT(ISERR(SEARCH({"Cloud","Cluster","Container","Image","Instance","Pod","Snapshot","Volume"},AC579)))))&gt;0,"1","0")</f>
        <v>0</v>
      </c>
      <c r="AK579" s="25">
        <f>IF(AJ579="1",'TOP 10 TECHNIQUES'!C$18,0)</f>
        <v>0</v>
      </c>
      <c r="AL579" s="25" t="str" cm="1">
        <f t="array" ref="AL579">IF(SUMPRODUCT(--(NOT(ISERR(SEARCH({"Drive","Firmware","Host","Kernel"},AC579)))))&gt;0,"1","0")</f>
        <v>0</v>
      </c>
      <c r="AM579" s="25">
        <f>IF(AL579="1",'TOP 10 TECHNIQUES'!C$19,0)</f>
        <v>0</v>
      </c>
      <c r="AN579" s="64">
        <v>0</v>
      </c>
      <c r="AO579" s="51"/>
      <c r="AP579" s="25">
        <f>parameters!$J$21*Table1[[#This Row],[TAT Utility]]+parameters!$J$22*Table1[[#This Row],[Count Utility]]</f>
        <v>5.9899999999999997E-3</v>
      </c>
      <c r="AQ579" s="25">
        <f>(Table1[[#This Row],[Total Top Att&amp;ck Score ]]-parameters!$D$19)/(parameters!$D$20-parameters!$D$19)</f>
        <v>1.9966666666666667E-2</v>
      </c>
      <c r="AR579" s="25">
        <f>IF(Table1[[#This Row],[TAT Utility (unclipped)]]&gt;1,1, IF(Table1[[#This Row],[TAT Utility (unclipped)]]&lt;0,0, Table1[[#This Row],[TAT Utility (unclipped)]]) )</f>
        <v>1.9966666666666667E-2</v>
      </c>
      <c r="AS579" s="25">
        <f>(Table1[[#This Row],[Ransomware (Total '# of ATT&amp;CK Observations)]]-parameters!$D$21)/(parameters!$D$22-parameters!$D$21)</f>
        <v>0</v>
      </c>
      <c r="AT579" s="25">
        <f>IF(Table1[[#This Row],[Count Utility (unclipped)]]&gt;1,1, IF(Table1[[#This Row],[Count Utility (unclipped)]]&lt;0,0, Table1[[#This Row],[Count Utility (unclipped)]]) )</f>
        <v>0</v>
      </c>
      <c r="AU5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0" spans="1:47" x14ac:dyDescent="0.2">
      <c r="A580" s="25">
        <f>parameters!$J$21*Table1[[#This Row],[TAT Utility]]+parameters!$J$22*Table1[[#This Row],[Count Utility]]</f>
        <v>5.0000000000000001E-3</v>
      </c>
      <c r="B580" s="25">
        <f t="shared" si="8"/>
        <v>0.05</v>
      </c>
      <c r="C580" s="25" t="s">
        <v>1969</v>
      </c>
      <c r="D580" s="25" t="s">
        <v>1891</v>
      </c>
      <c r="E580" s="25" t="s">
        <v>1970</v>
      </c>
      <c r="F580" s="51">
        <v>0</v>
      </c>
      <c r="G580" s="51">
        <v>1</v>
      </c>
      <c r="H580" s="25">
        <f>parameters!$J$10*Table1[[#This Row],[Before Utility]]+parameters!$J$11*Table1[[#This Row],[After Utility]]</f>
        <v>0.05</v>
      </c>
      <c r="I580">
        <f>(Table1[[#This Row],[Num. TID Before]]-parameters!$D$8)/(parameters!$D$9-parameters!$D$8)</f>
        <v>0</v>
      </c>
      <c r="J580">
        <f>IF(Table1[[#This Row],[Before Utility (unclipped)]]&gt;1,1, IF(Table1[[#This Row],[Before Utility (unclipped)]]&lt;0,0, Table1[[#This Row],[Before Utility (unclipped)]]))</f>
        <v>0</v>
      </c>
      <c r="K580">
        <f>(Table1[[#This Row],[Num. TID After]]-parameters!$D$10)/(parameters!$D$11-parameters!$D$10)</f>
        <v>0.1</v>
      </c>
      <c r="L580">
        <f>IF(Table1[[#This Row],[After Utility (unclipped)]]&gt;1,1, IF(Table1[[#This Row],[After Utility (unclipped)]]&lt;0,0, Table1[[#This Row],[After Utility (unclipped)]]))</f>
        <v>0.1</v>
      </c>
      <c r="M580" s="25">
        <v>0</v>
      </c>
      <c r="N580" s="51">
        <v>0</v>
      </c>
      <c r="O580" s="51">
        <v>0</v>
      </c>
      <c r="P580" s="51">
        <v>0</v>
      </c>
      <c r="Q580" s="51">
        <v>0</v>
      </c>
      <c r="R580" s="51"/>
      <c r="S580" s="51">
        <v>0</v>
      </c>
      <c r="T580" s="51"/>
      <c r="U580" s="51">
        <v>0</v>
      </c>
      <c r="V580" s="25">
        <f>parameters!$J$4*Table1[[#This Row],[Mitigations Utility]] + parameters!$J$5*Table1[[#This Row],[Detections Utility]]</f>
        <v>0</v>
      </c>
      <c r="W580">
        <f>SUM(Table1[[#This Row],[Num. 800-53 (r5)]],Table1[[#This Row],[Num. CIS Controls]])</f>
        <v>0</v>
      </c>
      <c r="X580">
        <f>(Table1[[#This Row],[Total Mitigations]]-parameters!$D$2)/(parameters!$D$3-parameters!$D$2)</f>
        <v>0</v>
      </c>
      <c r="Y580">
        <f>IF(Table1[[#This Row],[Mitigations Utility (unclipped)]]&gt;1,1, IF(Table1[[#This Row],[Mitigations Utility (unclipped)]]&lt;0,0, Table1[[#This Row],[Mitigations Utility (unclipped)]]) )</f>
        <v>0</v>
      </c>
      <c r="Z580">
        <f>SUM(Table1[[#This Row],[Num. CAR]:[Num. Splunk]])</f>
        <v>0</v>
      </c>
      <c r="AA580">
        <f>(Table1[[#This Row],[Total Detections]]-parameters!$D$4)/(parameters!$D$5-parameters!$D$4)</f>
        <v>0</v>
      </c>
      <c r="AB580">
        <f>IF(Table1[[#This Row],[Detections Utility (unclipped)]]&gt;1,1, IF(Table1[[#This Row],[Detections Utility (unclipped)]]&lt;0,0, Table1[[#This Row],[Detections Utility (unclipped)]]) )</f>
        <v>0</v>
      </c>
      <c r="AC580" s="30"/>
      <c r="AD580" s="25" t="str" cm="1">
        <f t="array" ref="AD580">IF(SUMPRODUCT(--(NOT(ISERR(SEARCH({"Process","Command","Script","WMI","Module","Pipe","Service"},AC580)))))&gt;0,"1","0")</f>
        <v>0</v>
      </c>
      <c r="AE580" s="25">
        <f>IF(AD580="1",'TOP 10 TECHNIQUES'!C$15,0)</f>
        <v>0</v>
      </c>
      <c r="AF580" s="25" t="str" cm="1">
        <f t="array" ref="AF580">IF(SUMPRODUCT(--(NOT(ISERR(SEARCH({"Network","Firewall"},AC580)))))&gt;0,"1","0")</f>
        <v>0</v>
      </c>
      <c r="AG580" s="25">
        <f>IF(AF580="1",'TOP 10 TECHNIQUES'!C$16,0)</f>
        <v>0</v>
      </c>
      <c r="AH580" s="25" t="str" cm="1">
        <f t="array" ref="AH580">IF(SUMPRODUCT(--(NOT(ISERR(SEARCH({"File","Group","Logon","Schedule","User","Registry","Active","Application"},AC580)))))&gt;0,"1","0")</f>
        <v>0</v>
      </c>
      <c r="AI580" s="25">
        <f>IF(AH580="1",'TOP 10 TECHNIQUES'!C$17,0)</f>
        <v>0</v>
      </c>
      <c r="AJ580" s="25" t="str" cm="1">
        <f t="array" ref="AJ580">IF(SUMPRODUCT(--(NOT(ISERR(SEARCH({"Cloud","Cluster","Container","Image","Instance","Pod","Snapshot","Volume"},AC580)))))&gt;0,"1","0")</f>
        <v>0</v>
      </c>
      <c r="AK580" s="25">
        <f>IF(AJ580="1",'TOP 10 TECHNIQUES'!C$18,0)</f>
        <v>0</v>
      </c>
      <c r="AL580" s="25" t="str" cm="1">
        <f t="array" ref="AL580">IF(SUMPRODUCT(--(NOT(ISERR(SEARCH({"Drive","Firmware","Host","Kernel"},AC580)))))&gt;0,"1","0")</f>
        <v>0</v>
      </c>
      <c r="AM580" s="25">
        <f>IF(AL580="1",'TOP 10 TECHNIQUES'!C$19,0)</f>
        <v>0</v>
      </c>
      <c r="AN580" s="64">
        <v>0</v>
      </c>
      <c r="AO580" s="51"/>
      <c r="AP580" s="25">
        <f>parameters!$J$21*Table1[[#This Row],[TAT Utility]]+parameters!$J$22*Table1[[#This Row],[Count Utility]]</f>
        <v>5.0000000000000001E-3</v>
      </c>
      <c r="AQ580" s="25">
        <f>(Table1[[#This Row],[Total Top Att&amp;ck Score ]]-parameters!$D$19)/(parameters!$D$20-parameters!$D$19)</f>
        <v>1.6666666666666666E-2</v>
      </c>
      <c r="AR580" s="25">
        <f>IF(Table1[[#This Row],[TAT Utility (unclipped)]]&gt;1,1, IF(Table1[[#This Row],[TAT Utility (unclipped)]]&lt;0,0, Table1[[#This Row],[TAT Utility (unclipped)]]) )</f>
        <v>1.6666666666666666E-2</v>
      </c>
      <c r="AS580" s="25">
        <f>(Table1[[#This Row],[Ransomware (Total '# of ATT&amp;CK Observations)]]-parameters!$D$21)/(parameters!$D$22-parameters!$D$21)</f>
        <v>0</v>
      </c>
      <c r="AT580" s="25">
        <f>IF(Table1[[#This Row],[Count Utility (unclipped)]]&gt;1,1, IF(Table1[[#This Row],[Count Utility (unclipped)]]&lt;0,0, Table1[[#This Row],[Count Utility (unclipped)]]) )</f>
        <v>0</v>
      </c>
      <c r="AU5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1" spans="1:47" x14ac:dyDescent="0.2">
      <c r="A581" s="25">
        <f>parameters!$J$21*Table1[[#This Row],[TAT Utility]]+parameters!$J$22*Table1[[#This Row],[Count Utility]]</f>
        <v>5.0000000000000001E-3</v>
      </c>
      <c r="B581" s="25">
        <f t="shared" si="8"/>
        <v>0.05</v>
      </c>
      <c r="C581" s="25" t="s">
        <v>1971</v>
      </c>
      <c r="D581" s="25" t="s">
        <v>1891</v>
      </c>
      <c r="E581" s="25" t="s">
        <v>1972</v>
      </c>
      <c r="F581" s="51">
        <v>0</v>
      </c>
      <c r="G581" s="51">
        <v>1</v>
      </c>
      <c r="H581" s="25">
        <f>parameters!$J$10*Table1[[#This Row],[Before Utility]]+parameters!$J$11*Table1[[#This Row],[After Utility]]</f>
        <v>0.05</v>
      </c>
      <c r="I581">
        <f>(Table1[[#This Row],[Num. TID Before]]-parameters!$D$8)/(parameters!$D$9-parameters!$D$8)</f>
        <v>0</v>
      </c>
      <c r="J581">
        <f>IF(Table1[[#This Row],[Before Utility (unclipped)]]&gt;1,1, IF(Table1[[#This Row],[Before Utility (unclipped)]]&lt;0,0, Table1[[#This Row],[Before Utility (unclipped)]]))</f>
        <v>0</v>
      </c>
      <c r="K581">
        <f>(Table1[[#This Row],[Num. TID After]]-parameters!$D$10)/(parameters!$D$11-parameters!$D$10)</f>
        <v>0.1</v>
      </c>
      <c r="L581">
        <f>IF(Table1[[#This Row],[After Utility (unclipped)]]&gt;1,1, IF(Table1[[#This Row],[After Utility (unclipped)]]&lt;0,0, Table1[[#This Row],[After Utility (unclipped)]]))</f>
        <v>0.1</v>
      </c>
      <c r="M581" s="25">
        <v>0</v>
      </c>
      <c r="N581" s="51">
        <v>0</v>
      </c>
      <c r="O581" s="51">
        <v>0</v>
      </c>
      <c r="P581" s="51">
        <v>0</v>
      </c>
      <c r="Q581" s="51">
        <v>0</v>
      </c>
      <c r="R581" s="51"/>
      <c r="S581" s="51">
        <v>0</v>
      </c>
      <c r="T581" s="51"/>
      <c r="U581" s="51">
        <v>0</v>
      </c>
      <c r="V581" s="25">
        <f>parameters!$J$4*Table1[[#This Row],[Mitigations Utility]] + parameters!$J$5*Table1[[#This Row],[Detections Utility]]</f>
        <v>0</v>
      </c>
      <c r="W581">
        <f>SUM(Table1[[#This Row],[Num. 800-53 (r5)]],Table1[[#This Row],[Num. CIS Controls]])</f>
        <v>0</v>
      </c>
      <c r="X581">
        <f>(Table1[[#This Row],[Total Mitigations]]-parameters!$D$2)/(parameters!$D$3-parameters!$D$2)</f>
        <v>0</v>
      </c>
      <c r="Y581">
        <f>IF(Table1[[#This Row],[Mitigations Utility (unclipped)]]&gt;1,1, IF(Table1[[#This Row],[Mitigations Utility (unclipped)]]&lt;0,0, Table1[[#This Row],[Mitigations Utility (unclipped)]]) )</f>
        <v>0</v>
      </c>
      <c r="Z581">
        <f>SUM(Table1[[#This Row],[Num. CAR]:[Num. Splunk]])</f>
        <v>0</v>
      </c>
      <c r="AA581">
        <f>(Table1[[#This Row],[Total Detections]]-parameters!$D$4)/(parameters!$D$5-parameters!$D$4)</f>
        <v>0</v>
      </c>
      <c r="AB581">
        <f>IF(Table1[[#This Row],[Detections Utility (unclipped)]]&gt;1,1, IF(Table1[[#This Row],[Detections Utility (unclipped)]]&lt;0,0, Table1[[#This Row],[Detections Utility (unclipped)]]) )</f>
        <v>0</v>
      </c>
      <c r="AC581" s="30"/>
      <c r="AD581" s="25" t="str" cm="1">
        <f t="array" ref="AD581">IF(SUMPRODUCT(--(NOT(ISERR(SEARCH({"Process","Command","Script","WMI","Module","Pipe","Service"},AC581)))))&gt;0,"1","0")</f>
        <v>0</v>
      </c>
      <c r="AE581" s="25">
        <f>IF(AD581="1",'TOP 10 TECHNIQUES'!C$15,0)</f>
        <v>0</v>
      </c>
      <c r="AF581" s="25" t="str" cm="1">
        <f t="array" ref="AF581">IF(SUMPRODUCT(--(NOT(ISERR(SEARCH({"Network","Firewall"},AC581)))))&gt;0,"1","0")</f>
        <v>0</v>
      </c>
      <c r="AG581" s="25">
        <f>IF(AF581="1",'TOP 10 TECHNIQUES'!C$16,0)</f>
        <v>0</v>
      </c>
      <c r="AH581" s="25" t="str" cm="1">
        <f t="array" ref="AH581">IF(SUMPRODUCT(--(NOT(ISERR(SEARCH({"File","Group","Logon","Schedule","User","Registry","Active","Application"},AC581)))))&gt;0,"1","0")</f>
        <v>0</v>
      </c>
      <c r="AI581" s="25">
        <f>IF(AH581="1",'TOP 10 TECHNIQUES'!C$17,0)</f>
        <v>0</v>
      </c>
      <c r="AJ581" s="25" t="str" cm="1">
        <f t="array" ref="AJ581">IF(SUMPRODUCT(--(NOT(ISERR(SEARCH({"Cloud","Cluster","Container","Image","Instance","Pod","Snapshot","Volume"},AC581)))))&gt;0,"1","0")</f>
        <v>0</v>
      </c>
      <c r="AK581" s="25">
        <f>IF(AJ581="1",'TOP 10 TECHNIQUES'!C$18,0)</f>
        <v>0</v>
      </c>
      <c r="AL581" s="25" t="str" cm="1">
        <f t="array" ref="AL581">IF(SUMPRODUCT(--(NOT(ISERR(SEARCH({"Drive","Firmware","Host","Kernel"},AC581)))))&gt;0,"1","0")</f>
        <v>0</v>
      </c>
      <c r="AM581" s="25">
        <f>IF(AL581="1",'TOP 10 TECHNIQUES'!C$19,0)</f>
        <v>0</v>
      </c>
      <c r="AN581" s="64">
        <v>0</v>
      </c>
      <c r="AO581" s="51"/>
      <c r="AP581" s="25">
        <f>parameters!$J$21*Table1[[#This Row],[TAT Utility]]+parameters!$J$22*Table1[[#This Row],[Count Utility]]</f>
        <v>5.0000000000000001E-3</v>
      </c>
      <c r="AQ581" s="25">
        <f>(Table1[[#This Row],[Total Top Att&amp;ck Score ]]-parameters!$D$19)/(parameters!$D$20-parameters!$D$19)</f>
        <v>1.6666666666666666E-2</v>
      </c>
      <c r="AR581" s="25">
        <f>IF(Table1[[#This Row],[TAT Utility (unclipped)]]&gt;1,1, IF(Table1[[#This Row],[TAT Utility (unclipped)]]&lt;0,0, Table1[[#This Row],[TAT Utility (unclipped)]]) )</f>
        <v>1.6666666666666666E-2</v>
      </c>
      <c r="AS581" s="25">
        <f>(Table1[[#This Row],[Ransomware (Total '# of ATT&amp;CK Observations)]]-parameters!$D$21)/(parameters!$D$22-parameters!$D$21)</f>
        <v>0</v>
      </c>
      <c r="AT581" s="25">
        <f>IF(Table1[[#This Row],[Count Utility (unclipped)]]&gt;1,1, IF(Table1[[#This Row],[Count Utility (unclipped)]]&lt;0,0, Table1[[#This Row],[Count Utility (unclipped)]]) )</f>
        <v>0</v>
      </c>
      <c r="AU5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sheetData>
  <mergeCells count="6">
    <mergeCell ref="AN1:AU1"/>
    <mergeCell ref="F1:L1"/>
    <mergeCell ref="N2:Q2"/>
    <mergeCell ref="R2:U2"/>
    <mergeCell ref="N1:V1"/>
    <mergeCell ref="AC1:AL1"/>
  </mergeCells>
  <phoneticPr fontId="13"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F6A1-B37B-47A1-B9DE-28D575DCB641}">
  <dimension ref="A1:G8"/>
  <sheetViews>
    <sheetView workbookViewId="0">
      <selection activeCell="B1" sqref="B1:B1048576"/>
    </sheetView>
  </sheetViews>
  <sheetFormatPr baseColWidth="10" defaultColWidth="9" defaultRowHeight="16" x14ac:dyDescent="0.2"/>
  <cols>
    <col min="1" max="1" width="9" style="8"/>
    <col min="2" max="2" width="43.6640625" style="8" customWidth="1"/>
    <col min="3" max="3" width="38.6640625" style="8" hidden="1" customWidth="1"/>
    <col min="4" max="4" width="33.5" style="8" hidden="1" customWidth="1"/>
    <col min="5" max="5" width="46.5" style="8" hidden="1" customWidth="1"/>
    <col min="6" max="6" width="47.5" style="8" customWidth="1"/>
    <col min="7" max="7" width="83.33203125" style="8" customWidth="1"/>
    <col min="8" max="8" width="9.1640625" customWidth="1"/>
  </cols>
  <sheetData>
    <row r="1" spans="1:7" ht="15.75" customHeight="1" x14ac:dyDescent="0.2">
      <c r="A1" s="4" t="s">
        <v>1973</v>
      </c>
      <c r="B1" s="5" t="s">
        <v>1974</v>
      </c>
      <c r="C1" s="77" t="s">
        <v>1975</v>
      </c>
      <c r="D1" s="77"/>
      <c r="E1" s="78"/>
    </row>
    <row r="2" spans="1:7" x14ac:dyDescent="0.2">
      <c r="A2" s="6" t="s">
        <v>1976</v>
      </c>
      <c r="B2" s="7" t="s">
        <v>1977</v>
      </c>
      <c r="C2" s="7" t="s">
        <v>1978</v>
      </c>
      <c r="D2" s="7" t="s">
        <v>1979</v>
      </c>
      <c r="E2" s="7" t="s">
        <v>1980</v>
      </c>
      <c r="F2" s="8" t="s">
        <v>1981</v>
      </c>
      <c r="G2" s="8" t="s">
        <v>1982</v>
      </c>
    </row>
    <row r="3" spans="1:7" ht="50.25" customHeight="1" x14ac:dyDescent="0.2">
      <c r="A3" s="66" t="s">
        <v>1983</v>
      </c>
      <c r="B3" s="2" t="s">
        <v>1984</v>
      </c>
      <c r="C3" s="2" t="s">
        <v>1985</v>
      </c>
      <c r="D3" s="2" t="s">
        <v>1985</v>
      </c>
      <c r="E3" s="2" t="s">
        <v>1985</v>
      </c>
      <c r="F3" s="2" t="s">
        <v>1985</v>
      </c>
      <c r="G3" s="10" t="s">
        <v>1986</v>
      </c>
    </row>
    <row r="4" spans="1:7" ht="110.25" customHeight="1" x14ac:dyDescent="0.2">
      <c r="A4" s="66" t="s">
        <v>1987</v>
      </c>
      <c r="B4" s="2" t="s">
        <v>1988</v>
      </c>
      <c r="C4" s="3" t="s">
        <v>1989</v>
      </c>
      <c r="D4" s="3" t="s">
        <v>1990</v>
      </c>
      <c r="E4" s="3" t="s">
        <v>1991</v>
      </c>
      <c r="F4" s="9" t="s">
        <v>1992</v>
      </c>
      <c r="G4" s="10" t="s">
        <v>1993</v>
      </c>
    </row>
    <row r="5" spans="1:7" ht="129.75" customHeight="1" x14ac:dyDescent="0.2">
      <c r="A5" s="66" t="s">
        <v>1994</v>
      </c>
      <c r="B5" s="2" t="s">
        <v>1995</v>
      </c>
      <c r="C5" s="3" t="s">
        <v>1996</v>
      </c>
      <c r="D5" s="3" t="s">
        <v>1997</v>
      </c>
      <c r="E5" s="3" t="s">
        <v>1998</v>
      </c>
      <c r="F5" s="9" t="s">
        <v>1999</v>
      </c>
      <c r="G5" s="10" t="s">
        <v>2000</v>
      </c>
    </row>
    <row r="6" spans="1:7" ht="150" x14ac:dyDescent="0.2">
      <c r="A6" s="66" t="s">
        <v>2001</v>
      </c>
      <c r="B6" s="2" t="s">
        <v>2002</v>
      </c>
      <c r="C6" s="3" t="s">
        <v>2003</v>
      </c>
      <c r="D6" s="3" t="s">
        <v>2004</v>
      </c>
      <c r="E6" s="3" t="s">
        <v>2005</v>
      </c>
      <c r="F6" s="9" t="s">
        <v>2006</v>
      </c>
      <c r="G6" s="10" t="s">
        <v>2007</v>
      </c>
    </row>
    <row r="7" spans="1:7" ht="159.75" customHeight="1" x14ac:dyDescent="0.2">
      <c r="D7" s="3" t="s">
        <v>2008</v>
      </c>
      <c r="E7" s="3" t="s">
        <v>2009</v>
      </c>
    </row>
    <row r="8" spans="1:7" ht="122.25" customHeight="1" x14ac:dyDescent="0.2">
      <c r="D8" s="3" t="s">
        <v>2010</v>
      </c>
      <c r="E8" s="3" t="s">
        <v>2011</v>
      </c>
      <c r="F8" s="9"/>
      <c r="G8" s="10"/>
    </row>
  </sheetData>
  <mergeCells count="1">
    <mergeCell ref="C1:E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336D-0BDC-6744-A042-4D6DEC987D92}">
  <dimension ref="A1:T567"/>
  <sheetViews>
    <sheetView zoomScale="110" zoomScaleNormal="110" workbookViewId="0">
      <selection activeCell="A2" sqref="A2"/>
    </sheetView>
  </sheetViews>
  <sheetFormatPr baseColWidth="10" defaultColWidth="8.83203125" defaultRowHeight="15" x14ac:dyDescent="0.2"/>
  <cols>
    <col min="1" max="2" width="8.83203125" style="13"/>
    <col min="3" max="3" width="91.83203125" style="14" customWidth="1"/>
    <col min="4" max="7" width="8.83203125" style="14" customWidth="1"/>
    <col min="8" max="8" width="27.83203125" style="14" customWidth="1"/>
    <col min="9" max="9" width="90.1640625" style="14" customWidth="1"/>
    <col min="10" max="10" width="89.33203125" style="13" customWidth="1"/>
    <col min="11" max="11" width="63.33203125" style="14" customWidth="1"/>
    <col min="12" max="19" width="8.83203125" style="13" customWidth="1"/>
    <col min="20" max="20" width="56.83203125" style="13" customWidth="1"/>
    <col min="21" max="16384" width="8.83203125" style="13"/>
  </cols>
  <sheetData>
    <row r="1" spans="1:20" ht="32" x14ac:dyDescent="0.2">
      <c r="A1" s="11" t="s">
        <v>2012</v>
      </c>
      <c r="B1" s="11" t="s">
        <v>2013</v>
      </c>
      <c r="C1" s="12" t="s">
        <v>2014</v>
      </c>
      <c r="D1" s="12" t="s">
        <v>2015</v>
      </c>
      <c r="E1" s="12" t="s">
        <v>2016</v>
      </c>
      <c r="F1" s="12" t="s">
        <v>2017</v>
      </c>
      <c r="G1" s="12" t="s">
        <v>2018</v>
      </c>
      <c r="H1" s="12" t="s">
        <v>2019</v>
      </c>
      <c r="I1" s="12" t="s">
        <v>2020</v>
      </c>
      <c r="J1" s="11" t="s">
        <v>2021</v>
      </c>
      <c r="K1" s="12" t="s">
        <v>68</v>
      </c>
      <c r="L1" s="11" t="s">
        <v>2022</v>
      </c>
      <c r="M1" s="11" t="s">
        <v>2023</v>
      </c>
      <c r="N1" s="11" t="s">
        <v>2024</v>
      </c>
      <c r="O1" s="11" t="s">
        <v>2025</v>
      </c>
      <c r="P1" s="11" t="s">
        <v>2026</v>
      </c>
      <c r="Q1" s="11" t="s">
        <v>2027</v>
      </c>
      <c r="R1" s="11" t="s">
        <v>2028</v>
      </c>
      <c r="S1" s="11" t="s">
        <v>2029</v>
      </c>
      <c r="T1" s="11" t="s">
        <v>2030</v>
      </c>
    </row>
    <row r="2" spans="1:20" ht="80" x14ac:dyDescent="0.2">
      <c r="A2" s="13" t="s">
        <v>338</v>
      </c>
      <c r="B2" s="13" t="s">
        <v>339</v>
      </c>
      <c r="C2" s="14" t="s">
        <v>2031</v>
      </c>
      <c r="D2" s="15" t="s">
        <v>2032</v>
      </c>
      <c r="E2" s="14" t="s">
        <v>2033</v>
      </c>
      <c r="F2" s="14" t="s">
        <v>2034</v>
      </c>
      <c r="G2" s="14" t="s">
        <v>2035</v>
      </c>
      <c r="H2" s="14" t="s">
        <v>2036</v>
      </c>
      <c r="I2" s="14" t="s">
        <v>2037</v>
      </c>
      <c r="J2" s="13" t="s">
        <v>2038</v>
      </c>
      <c r="K2" s="14" t="s">
        <v>341</v>
      </c>
      <c r="L2" s="13" t="b">
        <v>0</v>
      </c>
    </row>
    <row r="3" spans="1:20" ht="80" x14ac:dyDescent="0.2">
      <c r="A3" s="13" t="s">
        <v>1485</v>
      </c>
      <c r="B3" s="13" t="s">
        <v>2039</v>
      </c>
      <c r="C3" s="14" t="s">
        <v>2040</v>
      </c>
      <c r="D3" s="15" t="s">
        <v>2041</v>
      </c>
      <c r="E3" s="14" t="s">
        <v>2034</v>
      </c>
      <c r="F3" s="14" t="s">
        <v>2034</v>
      </c>
      <c r="G3" s="14" t="s">
        <v>2042</v>
      </c>
      <c r="H3" s="14" t="s">
        <v>2036</v>
      </c>
      <c r="I3" s="14" t="s">
        <v>2043</v>
      </c>
      <c r="J3" s="13" t="s">
        <v>2038</v>
      </c>
      <c r="K3" s="14" t="s">
        <v>341</v>
      </c>
      <c r="L3" s="13" t="b">
        <v>1</v>
      </c>
      <c r="M3" s="13" t="s">
        <v>338</v>
      </c>
    </row>
    <row r="4" spans="1:20" ht="80" x14ac:dyDescent="0.2">
      <c r="A4" s="13" t="s">
        <v>1492</v>
      </c>
      <c r="B4" s="13" t="s">
        <v>2044</v>
      </c>
      <c r="C4" s="14" t="s">
        <v>2045</v>
      </c>
      <c r="D4" s="15" t="s">
        <v>2046</v>
      </c>
      <c r="E4" s="14" t="s">
        <v>2034</v>
      </c>
      <c r="F4" s="14" t="s">
        <v>2034</v>
      </c>
      <c r="G4" s="14" t="s">
        <v>2042</v>
      </c>
      <c r="H4" s="14" t="s">
        <v>2036</v>
      </c>
      <c r="I4" s="14" t="s">
        <v>2043</v>
      </c>
      <c r="J4" s="13" t="s">
        <v>2038</v>
      </c>
      <c r="K4" s="14" t="s">
        <v>341</v>
      </c>
      <c r="L4" s="13" t="b">
        <v>1</v>
      </c>
      <c r="M4" s="13" t="s">
        <v>338</v>
      </c>
    </row>
    <row r="5" spans="1:20" ht="96" x14ac:dyDescent="0.2">
      <c r="A5" s="13" t="s">
        <v>1426</v>
      </c>
      <c r="B5" s="13" t="s">
        <v>2047</v>
      </c>
      <c r="C5" s="14" t="s">
        <v>2048</v>
      </c>
      <c r="D5" s="15" t="s">
        <v>2049</v>
      </c>
      <c r="E5" s="14" t="s">
        <v>2034</v>
      </c>
      <c r="F5" s="14" t="s">
        <v>2034</v>
      </c>
      <c r="G5" s="14" t="s">
        <v>2042</v>
      </c>
      <c r="H5" s="14" t="s">
        <v>2036</v>
      </c>
      <c r="I5" s="14" t="s">
        <v>2043</v>
      </c>
      <c r="J5" s="13" t="s">
        <v>2038</v>
      </c>
      <c r="K5" s="14" t="s">
        <v>341</v>
      </c>
      <c r="L5" s="13" t="b">
        <v>1</v>
      </c>
      <c r="M5" s="13" t="s">
        <v>338</v>
      </c>
    </row>
    <row r="6" spans="1:20" ht="409.6" x14ac:dyDescent="0.2">
      <c r="A6" s="13" t="s">
        <v>196</v>
      </c>
      <c r="B6" s="13" t="s">
        <v>197</v>
      </c>
      <c r="C6" s="14" t="s">
        <v>2050</v>
      </c>
      <c r="D6" s="15" t="s">
        <v>2051</v>
      </c>
      <c r="E6" s="14" t="s">
        <v>2033</v>
      </c>
      <c r="F6" s="14" t="s">
        <v>2052</v>
      </c>
      <c r="G6" s="14" t="s">
        <v>2053</v>
      </c>
      <c r="H6" s="14" t="s">
        <v>2054</v>
      </c>
      <c r="I6" s="14" t="s">
        <v>2055</v>
      </c>
      <c r="J6" s="13" t="s">
        <v>2038</v>
      </c>
      <c r="K6" s="14" t="s">
        <v>200</v>
      </c>
      <c r="L6" s="13" t="b">
        <v>0</v>
      </c>
      <c r="N6" s="13" t="s">
        <v>2056</v>
      </c>
    </row>
    <row r="7" spans="1:20" ht="409.6" x14ac:dyDescent="0.2">
      <c r="A7" s="13" t="s">
        <v>530</v>
      </c>
      <c r="B7" s="13" t="s">
        <v>2057</v>
      </c>
      <c r="C7" s="14" t="s">
        <v>2058</v>
      </c>
      <c r="D7" s="15" t="s">
        <v>2059</v>
      </c>
      <c r="E7" s="14" t="s">
        <v>2060</v>
      </c>
      <c r="F7" s="14" t="s">
        <v>2052</v>
      </c>
      <c r="G7" s="14" t="s">
        <v>2035</v>
      </c>
      <c r="H7" s="14" t="s">
        <v>2054</v>
      </c>
      <c r="I7" s="14" t="s">
        <v>2061</v>
      </c>
      <c r="J7" s="13" t="s">
        <v>2062</v>
      </c>
      <c r="K7" s="14" t="s">
        <v>534</v>
      </c>
      <c r="L7" s="13" t="b">
        <v>1</v>
      </c>
      <c r="M7" s="13" t="s">
        <v>196</v>
      </c>
      <c r="N7" s="13" t="s">
        <v>2063</v>
      </c>
    </row>
    <row r="8" spans="1:20" ht="380" x14ac:dyDescent="0.2">
      <c r="A8" s="13" t="s">
        <v>559</v>
      </c>
      <c r="B8" s="13" t="s">
        <v>2064</v>
      </c>
      <c r="C8" s="14" t="s">
        <v>2065</v>
      </c>
      <c r="D8" s="15" t="s">
        <v>2066</v>
      </c>
      <c r="E8" s="14" t="s">
        <v>2060</v>
      </c>
      <c r="F8" s="14" t="s">
        <v>2067</v>
      </c>
      <c r="G8" s="14" t="s">
        <v>2042</v>
      </c>
      <c r="H8" s="14" t="s">
        <v>2054</v>
      </c>
      <c r="I8" s="14" t="s">
        <v>2068</v>
      </c>
      <c r="J8" s="13" t="s">
        <v>2062</v>
      </c>
      <c r="K8" s="14" t="s">
        <v>563</v>
      </c>
      <c r="L8" s="13" t="b">
        <v>1</v>
      </c>
      <c r="M8" s="13" t="s">
        <v>196</v>
      </c>
      <c r="N8" s="13" t="s">
        <v>2069</v>
      </c>
    </row>
    <row r="9" spans="1:20" ht="256" x14ac:dyDescent="0.2">
      <c r="A9" s="13" t="s">
        <v>571</v>
      </c>
      <c r="B9" s="13" t="s">
        <v>2070</v>
      </c>
      <c r="C9" s="14" t="s">
        <v>2071</v>
      </c>
      <c r="D9" s="15" t="s">
        <v>2072</v>
      </c>
      <c r="E9" s="14" t="s">
        <v>2060</v>
      </c>
      <c r="F9" s="14" t="s">
        <v>2073</v>
      </c>
      <c r="G9" s="14" t="s">
        <v>2042</v>
      </c>
      <c r="H9" s="14" t="s">
        <v>2054</v>
      </c>
      <c r="I9" s="14" t="s">
        <v>2074</v>
      </c>
      <c r="J9" s="13" t="s">
        <v>2062</v>
      </c>
      <c r="K9" s="14" t="s">
        <v>399</v>
      </c>
      <c r="L9" s="13" t="b">
        <v>1</v>
      </c>
      <c r="M9" s="13" t="s">
        <v>196</v>
      </c>
      <c r="N9" s="13" t="s">
        <v>2069</v>
      </c>
      <c r="O9" s="13" t="s">
        <v>2075</v>
      </c>
    </row>
    <row r="10" spans="1:20" ht="144" x14ac:dyDescent="0.2">
      <c r="A10" s="13" t="s">
        <v>771</v>
      </c>
      <c r="B10" s="13" t="s">
        <v>2076</v>
      </c>
      <c r="C10" s="14" t="s">
        <v>2077</v>
      </c>
      <c r="D10" s="15" t="s">
        <v>2078</v>
      </c>
      <c r="E10" s="14" t="s">
        <v>2079</v>
      </c>
      <c r="F10" s="14" t="s">
        <v>2080</v>
      </c>
      <c r="G10" s="14" t="s">
        <v>2042</v>
      </c>
      <c r="H10" s="14" t="s">
        <v>2054</v>
      </c>
      <c r="I10" s="14" t="s">
        <v>2081</v>
      </c>
      <c r="J10" s="13" t="s">
        <v>2062</v>
      </c>
      <c r="K10" s="14" t="s">
        <v>774</v>
      </c>
      <c r="L10" s="13" t="b">
        <v>1</v>
      </c>
      <c r="M10" s="13" t="s">
        <v>196</v>
      </c>
      <c r="N10" s="13" t="s">
        <v>2069</v>
      </c>
    </row>
    <row r="11" spans="1:20" ht="192" x14ac:dyDescent="0.2">
      <c r="A11" s="13" t="s">
        <v>681</v>
      </c>
      <c r="B11" s="13" t="s">
        <v>2082</v>
      </c>
      <c r="C11" s="14" t="s">
        <v>2083</v>
      </c>
      <c r="D11" s="15" t="s">
        <v>2084</v>
      </c>
      <c r="E11" s="14" t="s">
        <v>2079</v>
      </c>
      <c r="F11" s="14" t="s">
        <v>2085</v>
      </c>
      <c r="G11" s="14" t="s">
        <v>2042</v>
      </c>
      <c r="H11" s="14" t="s">
        <v>2054</v>
      </c>
      <c r="I11" s="14" t="s">
        <v>2086</v>
      </c>
      <c r="J11" s="13" t="s">
        <v>2062</v>
      </c>
      <c r="K11" s="14" t="s">
        <v>607</v>
      </c>
      <c r="L11" s="13" t="b">
        <v>1</v>
      </c>
      <c r="M11" s="13" t="s">
        <v>196</v>
      </c>
      <c r="N11" s="13" t="s">
        <v>2069</v>
      </c>
    </row>
    <row r="12" spans="1:20" ht="256" x14ac:dyDescent="0.2">
      <c r="A12" s="13" t="s">
        <v>795</v>
      </c>
      <c r="B12" s="13" t="s">
        <v>2087</v>
      </c>
      <c r="C12" s="14" t="s">
        <v>2088</v>
      </c>
      <c r="D12" s="15" t="s">
        <v>2089</v>
      </c>
      <c r="E12" s="14" t="s">
        <v>2060</v>
      </c>
      <c r="F12" s="14" t="s">
        <v>2090</v>
      </c>
      <c r="G12" s="14" t="s">
        <v>2042</v>
      </c>
      <c r="H12" s="14" t="s">
        <v>2054</v>
      </c>
      <c r="I12" s="14" t="s">
        <v>2091</v>
      </c>
      <c r="J12" s="13" t="s">
        <v>2062</v>
      </c>
      <c r="K12" s="14" t="s">
        <v>799</v>
      </c>
      <c r="L12" s="13" t="b">
        <v>1</v>
      </c>
      <c r="M12" s="13" t="s">
        <v>196</v>
      </c>
      <c r="N12" s="13" t="s">
        <v>2092</v>
      </c>
    </row>
    <row r="13" spans="1:20" ht="160" x14ac:dyDescent="0.2">
      <c r="A13" s="13" t="s">
        <v>949</v>
      </c>
      <c r="B13" s="13" t="s">
        <v>2093</v>
      </c>
      <c r="C13" s="14" t="s">
        <v>2094</v>
      </c>
      <c r="D13" s="15" t="s">
        <v>2095</v>
      </c>
      <c r="E13" s="14" t="s">
        <v>2060</v>
      </c>
      <c r="F13" s="14" t="s">
        <v>2096</v>
      </c>
      <c r="G13" s="14" t="s">
        <v>2042</v>
      </c>
      <c r="H13" s="14" t="s">
        <v>2054</v>
      </c>
      <c r="I13" s="14" t="s">
        <v>2097</v>
      </c>
      <c r="J13" s="13" t="s">
        <v>2098</v>
      </c>
      <c r="K13" s="14" t="s">
        <v>399</v>
      </c>
      <c r="L13" s="13" t="b">
        <v>1</v>
      </c>
      <c r="M13" s="13" t="s">
        <v>196</v>
      </c>
    </row>
    <row r="14" spans="1:20" ht="160" x14ac:dyDescent="0.2">
      <c r="A14" s="13" t="s">
        <v>987</v>
      </c>
      <c r="B14" s="13" t="s">
        <v>2099</v>
      </c>
      <c r="C14" s="14" t="s">
        <v>2100</v>
      </c>
      <c r="D14" s="15" t="s">
        <v>2101</v>
      </c>
      <c r="E14" s="14" t="s">
        <v>2060</v>
      </c>
      <c r="F14" s="14" t="s">
        <v>2102</v>
      </c>
      <c r="G14" s="14" t="s">
        <v>2042</v>
      </c>
      <c r="H14" s="14" t="s">
        <v>2054</v>
      </c>
      <c r="I14" s="14" t="s">
        <v>2103</v>
      </c>
      <c r="J14" s="13" t="s">
        <v>2098</v>
      </c>
      <c r="K14" s="14" t="s">
        <v>399</v>
      </c>
      <c r="L14" s="13" t="b">
        <v>1</v>
      </c>
      <c r="M14" s="13" t="s">
        <v>196</v>
      </c>
    </row>
    <row r="15" spans="1:20" ht="128" x14ac:dyDescent="0.2">
      <c r="A15" s="13" t="s">
        <v>417</v>
      </c>
      <c r="B15" s="13" t="s">
        <v>418</v>
      </c>
      <c r="C15" s="14" t="s">
        <v>2104</v>
      </c>
      <c r="D15" s="15" t="s">
        <v>2105</v>
      </c>
      <c r="E15" s="14" t="s">
        <v>2033</v>
      </c>
      <c r="F15" s="14" t="s">
        <v>2052</v>
      </c>
      <c r="G15" s="14" t="s">
        <v>2106</v>
      </c>
      <c r="H15" s="14" t="s">
        <v>2107</v>
      </c>
      <c r="I15" s="14" t="s">
        <v>2108</v>
      </c>
      <c r="J15" s="13" t="s">
        <v>2038</v>
      </c>
      <c r="K15" s="14" t="s">
        <v>420</v>
      </c>
      <c r="L15" s="13" t="b">
        <v>0</v>
      </c>
      <c r="N15" s="13" t="s">
        <v>2109</v>
      </c>
      <c r="O15" s="13" t="s">
        <v>2110</v>
      </c>
    </row>
    <row r="16" spans="1:20" ht="112" x14ac:dyDescent="0.2">
      <c r="A16" s="13" t="s">
        <v>1677</v>
      </c>
      <c r="B16" s="13" t="s">
        <v>1678</v>
      </c>
      <c r="C16" s="14" t="s">
        <v>2111</v>
      </c>
      <c r="D16" s="15" t="s">
        <v>2112</v>
      </c>
      <c r="E16" s="14" t="s">
        <v>2033</v>
      </c>
      <c r="F16" s="14" t="s">
        <v>2113</v>
      </c>
      <c r="G16" s="14" t="s">
        <v>2114</v>
      </c>
      <c r="H16" s="14" t="s">
        <v>2115</v>
      </c>
      <c r="I16" s="14" t="s">
        <v>2116</v>
      </c>
      <c r="J16" s="13" t="s">
        <v>2062</v>
      </c>
      <c r="K16" s="14" t="s">
        <v>1679</v>
      </c>
      <c r="L16" s="13" t="b">
        <v>0</v>
      </c>
      <c r="R16" s="13" t="s">
        <v>2117</v>
      </c>
    </row>
    <row r="17" spans="1:18" ht="144" x14ac:dyDescent="0.2">
      <c r="A17" s="13" t="s">
        <v>1619</v>
      </c>
      <c r="B17" s="13" t="s">
        <v>1620</v>
      </c>
      <c r="C17" s="14" t="s">
        <v>2118</v>
      </c>
      <c r="D17" s="15" t="s">
        <v>2119</v>
      </c>
      <c r="E17" s="14" t="s">
        <v>2033</v>
      </c>
      <c r="F17" s="14" t="s">
        <v>2120</v>
      </c>
      <c r="G17" s="14" t="s">
        <v>2121</v>
      </c>
      <c r="H17" s="14" t="s">
        <v>2122</v>
      </c>
      <c r="I17" s="14" t="s">
        <v>2123</v>
      </c>
      <c r="J17" s="13" t="s">
        <v>2124</v>
      </c>
      <c r="K17" s="14" t="s">
        <v>97</v>
      </c>
      <c r="L17" s="13" t="b">
        <v>0</v>
      </c>
    </row>
    <row r="18" spans="1:18" ht="80" x14ac:dyDescent="0.2">
      <c r="A18" s="13" t="s">
        <v>1421</v>
      </c>
      <c r="B18" s="13" t="s">
        <v>1422</v>
      </c>
      <c r="C18" s="14" t="s">
        <v>2125</v>
      </c>
      <c r="D18" s="15" t="s">
        <v>2126</v>
      </c>
      <c r="E18" s="14" t="s">
        <v>2033</v>
      </c>
      <c r="F18" s="14" t="s">
        <v>2127</v>
      </c>
      <c r="G18" s="14" t="s">
        <v>2042</v>
      </c>
      <c r="H18" s="14" t="s">
        <v>2036</v>
      </c>
      <c r="I18" s="14" t="s">
        <v>2037</v>
      </c>
      <c r="J18" s="13" t="s">
        <v>2038</v>
      </c>
      <c r="K18" s="14" t="s">
        <v>467</v>
      </c>
      <c r="L18" s="13" t="b">
        <v>0</v>
      </c>
    </row>
    <row r="19" spans="1:18" ht="144" x14ac:dyDescent="0.2">
      <c r="A19" s="13" t="s">
        <v>1695</v>
      </c>
      <c r="B19" s="13" t="s">
        <v>1696</v>
      </c>
      <c r="C19" s="14" t="s">
        <v>2128</v>
      </c>
      <c r="D19" s="15" t="s">
        <v>2129</v>
      </c>
      <c r="E19" s="14" t="s">
        <v>2033</v>
      </c>
      <c r="F19" s="14" t="s">
        <v>2130</v>
      </c>
      <c r="G19" s="14" t="s">
        <v>2035</v>
      </c>
      <c r="H19" s="14" t="s">
        <v>2122</v>
      </c>
      <c r="I19" s="14" t="s">
        <v>2131</v>
      </c>
      <c r="J19" s="13" t="s">
        <v>2124</v>
      </c>
      <c r="K19" s="14" t="s">
        <v>206</v>
      </c>
      <c r="L19" s="13" t="b">
        <v>0</v>
      </c>
    </row>
    <row r="20" spans="1:18" ht="112" x14ac:dyDescent="0.2">
      <c r="A20" s="13" t="s">
        <v>1525</v>
      </c>
      <c r="B20" s="13" t="s">
        <v>1290</v>
      </c>
      <c r="C20" s="14" t="s">
        <v>2132</v>
      </c>
      <c r="D20" s="15" t="s">
        <v>2133</v>
      </c>
      <c r="E20" s="14" t="s">
        <v>2033</v>
      </c>
      <c r="F20" s="14" t="s">
        <v>2134</v>
      </c>
      <c r="G20" s="14" t="s">
        <v>2035</v>
      </c>
      <c r="H20" s="14" t="s">
        <v>2135</v>
      </c>
      <c r="I20" s="14" t="s">
        <v>2136</v>
      </c>
      <c r="J20" s="13" t="s">
        <v>2038</v>
      </c>
      <c r="K20" s="14" t="s">
        <v>107</v>
      </c>
      <c r="L20" s="13" t="b">
        <v>0</v>
      </c>
      <c r="N20" s="13" t="s">
        <v>2137</v>
      </c>
    </row>
    <row r="21" spans="1:18" ht="112" x14ac:dyDescent="0.2">
      <c r="A21" s="13" t="s">
        <v>1289</v>
      </c>
      <c r="B21" s="13" t="s">
        <v>2138</v>
      </c>
      <c r="C21" s="14" t="s">
        <v>2139</v>
      </c>
      <c r="D21" s="15" t="s">
        <v>2140</v>
      </c>
      <c r="E21" s="14" t="s">
        <v>2141</v>
      </c>
      <c r="F21" s="14" t="s">
        <v>2134</v>
      </c>
      <c r="G21" s="14" t="s">
        <v>2042</v>
      </c>
      <c r="H21" s="14" t="s">
        <v>2135</v>
      </c>
      <c r="I21" s="14" t="s">
        <v>2136</v>
      </c>
      <c r="J21" s="13" t="s">
        <v>2038</v>
      </c>
      <c r="K21" s="14" t="s">
        <v>107</v>
      </c>
      <c r="L21" s="13" t="b">
        <v>1</v>
      </c>
      <c r="M21" s="13" t="s">
        <v>1525</v>
      </c>
    </row>
    <row r="22" spans="1:18" ht="176" x14ac:dyDescent="0.2">
      <c r="A22" s="13" t="s">
        <v>227</v>
      </c>
      <c r="B22" s="13" t="s">
        <v>228</v>
      </c>
      <c r="C22" s="14" t="s">
        <v>2142</v>
      </c>
      <c r="D22" s="15" t="s">
        <v>2143</v>
      </c>
      <c r="E22" s="14" t="s">
        <v>2033</v>
      </c>
      <c r="F22" s="14" t="s">
        <v>2130</v>
      </c>
      <c r="G22" s="14" t="s">
        <v>2121</v>
      </c>
      <c r="H22" s="14" t="s">
        <v>2122</v>
      </c>
      <c r="I22" s="14" t="s">
        <v>2144</v>
      </c>
      <c r="J22" s="13" t="s">
        <v>2062</v>
      </c>
      <c r="K22" s="14" t="s">
        <v>229</v>
      </c>
      <c r="L22" s="13" t="b">
        <v>0</v>
      </c>
    </row>
    <row r="23" spans="1:18" ht="128" x14ac:dyDescent="0.2">
      <c r="A23" s="13" t="s">
        <v>450</v>
      </c>
      <c r="B23" s="13" t="s">
        <v>451</v>
      </c>
      <c r="C23" s="14" t="s">
        <v>2145</v>
      </c>
      <c r="D23" s="15" t="s">
        <v>2146</v>
      </c>
      <c r="E23" s="14" t="s">
        <v>2033</v>
      </c>
      <c r="F23" s="14" t="s">
        <v>2147</v>
      </c>
      <c r="G23" s="14" t="s">
        <v>2035</v>
      </c>
      <c r="H23" s="14" t="s">
        <v>2115</v>
      </c>
      <c r="I23" s="14" t="s">
        <v>2148</v>
      </c>
      <c r="J23" s="13" t="s">
        <v>2038</v>
      </c>
      <c r="K23" s="14" t="s">
        <v>452</v>
      </c>
      <c r="L23" s="13" t="b">
        <v>0</v>
      </c>
      <c r="R23" s="13" t="s">
        <v>2149</v>
      </c>
    </row>
    <row r="24" spans="1:18" ht="160" x14ac:dyDescent="0.2">
      <c r="A24" s="13" t="s">
        <v>305</v>
      </c>
      <c r="B24" s="13" t="s">
        <v>306</v>
      </c>
      <c r="C24" s="14" t="s">
        <v>2150</v>
      </c>
      <c r="D24" s="15" t="s">
        <v>2151</v>
      </c>
      <c r="E24" s="14" t="s">
        <v>2033</v>
      </c>
      <c r="F24" s="14" t="s">
        <v>2152</v>
      </c>
      <c r="G24" s="14" t="s">
        <v>2106</v>
      </c>
      <c r="H24" s="14" t="s">
        <v>2122</v>
      </c>
      <c r="I24" s="14" t="s">
        <v>2153</v>
      </c>
      <c r="J24" s="13" t="s">
        <v>2038</v>
      </c>
      <c r="K24" s="14" t="s">
        <v>307</v>
      </c>
      <c r="L24" s="13" t="b">
        <v>0</v>
      </c>
    </row>
    <row r="25" spans="1:18" ht="112" x14ac:dyDescent="0.2">
      <c r="A25" s="13" t="s">
        <v>1819</v>
      </c>
      <c r="B25" s="13" t="s">
        <v>2154</v>
      </c>
      <c r="C25" s="14" t="s">
        <v>2155</v>
      </c>
      <c r="D25" s="15" t="s">
        <v>2156</v>
      </c>
      <c r="E25" s="14" t="s">
        <v>2157</v>
      </c>
      <c r="F25" s="14" t="s">
        <v>2158</v>
      </c>
      <c r="G25" s="14" t="s">
        <v>2042</v>
      </c>
      <c r="H25" s="14" t="s">
        <v>2122</v>
      </c>
      <c r="I25" s="14" t="s">
        <v>2159</v>
      </c>
      <c r="J25" s="13" t="s">
        <v>2038</v>
      </c>
      <c r="K25" s="14" t="s">
        <v>97</v>
      </c>
      <c r="L25" s="13" t="b">
        <v>1</v>
      </c>
      <c r="M25" s="13" t="s">
        <v>305</v>
      </c>
    </row>
    <row r="26" spans="1:18" ht="240" x14ac:dyDescent="0.2">
      <c r="A26" s="13" t="s">
        <v>321</v>
      </c>
      <c r="B26" s="13" t="s">
        <v>322</v>
      </c>
      <c r="C26" s="14" t="s">
        <v>2160</v>
      </c>
      <c r="D26" s="15" t="s">
        <v>2161</v>
      </c>
      <c r="E26" s="14" t="s">
        <v>2033</v>
      </c>
      <c r="F26" s="14" t="s">
        <v>2052</v>
      </c>
      <c r="G26" s="14" t="s">
        <v>2162</v>
      </c>
      <c r="H26" s="14" t="s">
        <v>2122</v>
      </c>
      <c r="I26" s="14" t="s">
        <v>2163</v>
      </c>
      <c r="J26" s="13" t="s">
        <v>2038</v>
      </c>
      <c r="K26" s="14" t="s">
        <v>323</v>
      </c>
      <c r="L26" s="13" t="b">
        <v>0</v>
      </c>
      <c r="N26" s="13" t="s">
        <v>2164</v>
      </c>
    </row>
    <row r="27" spans="1:18" ht="96" x14ac:dyDescent="0.2">
      <c r="A27" s="13" t="s">
        <v>506</v>
      </c>
      <c r="B27" s="13" t="s">
        <v>507</v>
      </c>
      <c r="C27" s="14" t="s">
        <v>2165</v>
      </c>
      <c r="D27" s="15" t="s">
        <v>2166</v>
      </c>
      <c r="E27" s="14" t="s">
        <v>2033</v>
      </c>
      <c r="F27" s="14" t="s">
        <v>2167</v>
      </c>
      <c r="G27" s="14" t="s">
        <v>2121</v>
      </c>
      <c r="H27" s="14" t="s">
        <v>2135</v>
      </c>
      <c r="I27" s="14" t="s">
        <v>2168</v>
      </c>
      <c r="J27" s="13" t="s">
        <v>2169</v>
      </c>
      <c r="K27" s="14" t="s">
        <v>508</v>
      </c>
      <c r="L27" s="13" t="b">
        <v>0</v>
      </c>
      <c r="N27" s="13" t="s">
        <v>2170</v>
      </c>
    </row>
    <row r="28" spans="1:18" ht="208" x14ac:dyDescent="0.2">
      <c r="A28" s="13" t="s">
        <v>1051</v>
      </c>
      <c r="B28" s="13" t="s">
        <v>2171</v>
      </c>
      <c r="C28" s="14" t="s">
        <v>2172</v>
      </c>
      <c r="D28" s="15" t="s">
        <v>2173</v>
      </c>
      <c r="E28" s="14" t="s">
        <v>2174</v>
      </c>
      <c r="F28" s="14" t="s">
        <v>2167</v>
      </c>
      <c r="G28" s="14" t="s">
        <v>2035</v>
      </c>
      <c r="H28" s="14" t="s">
        <v>2135</v>
      </c>
      <c r="I28" s="14" t="s">
        <v>2175</v>
      </c>
      <c r="J28" s="13" t="s">
        <v>2176</v>
      </c>
      <c r="K28" s="14" t="s">
        <v>467</v>
      </c>
      <c r="L28" s="13" t="b">
        <v>1</v>
      </c>
      <c r="M28" s="13" t="s">
        <v>506</v>
      </c>
    </row>
    <row r="29" spans="1:18" ht="335" x14ac:dyDescent="0.2">
      <c r="A29" s="13" t="s">
        <v>164</v>
      </c>
      <c r="B29" s="13" t="s">
        <v>165</v>
      </c>
      <c r="C29" s="14" t="s">
        <v>2177</v>
      </c>
      <c r="D29" s="15" t="s">
        <v>2178</v>
      </c>
      <c r="E29" s="14" t="s">
        <v>2033</v>
      </c>
      <c r="F29" s="14" t="s">
        <v>2052</v>
      </c>
      <c r="G29" s="14" t="s">
        <v>2121</v>
      </c>
      <c r="H29" s="14" t="s">
        <v>2179</v>
      </c>
      <c r="I29" s="14" t="s">
        <v>2180</v>
      </c>
      <c r="J29" s="13" t="s">
        <v>2038</v>
      </c>
      <c r="K29" s="14" t="s">
        <v>168</v>
      </c>
      <c r="L29" s="13" t="b">
        <v>0</v>
      </c>
      <c r="N29" s="13" t="s">
        <v>2181</v>
      </c>
      <c r="O29" s="13" t="s">
        <v>2182</v>
      </c>
    </row>
    <row r="30" spans="1:18" ht="176" x14ac:dyDescent="0.2">
      <c r="A30" s="13" t="s">
        <v>549</v>
      </c>
      <c r="B30" s="13" t="s">
        <v>2183</v>
      </c>
      <c r="C30" s="14" t="s">
        <v>2184</v>
      </c>
      <c r="D30" s="15" t="s">
        <v>2185</v>
      </c>
      <c r="E30" s="14" t="s">
        <v>2060</v>
      </c>
      <c r="F30" s="14" t="s">
        <v>2186</v>
      </c>
      <c r="G30" s="14" t="s">
        <v>2042</v>
      </c>
      <c r="H30" s="14" t="s">
        <v>2179</v>
      </c>
      <c r="I30" s="14" t="s">
        <v>2187</v>
      </c>
      <c r="J30" s="13" t="s">
        <v>2062</v>
      </c>
      <c r="K30" s="14" t="s">
        <v>553</v>
      </c>
      <c r="L30" s="13" t="b">
        <v>1</v>
      </c>
      <c r="M30" s="13" t="s">
        <v>164</v>
      </c>
      <c r="N30" s="13" t="s">
        <v>2188</v>
      </c>
      <c r="O30" s="13" t="s">
        <v>2189</v>
      </c>
    </row>
    <row r="31" spans="1:18" ht="288" x14ac:dyDescent="0.2">
      <c r="A31" s="13" t="s">
        <v>554</v>
      </c>
      <c r="B31" s="13" t="s">
        <v>2190</v>
      </c>
      <c r="C31" s="14" t="s">
        <v>2191</v>
      </c>
      <c r="D31" s="15" t="s">
        <v>2192</v>
      </c>
      <c r="E31" s="14" t="s">
        <v>2060</v>
      </c>
      <c r="F31" s="14" t="s">
        <v>2193</v>
      </c>
      <c r="G31" s="14" t="s">
        <v>2042</v>
      </c>
      <c r="H31" s="14" t="s">
        <v>2179</v>
      </c>
      <c r="I31" s="14" t="s">
        <v>2194</v>
      </c>
      <c r="J31" s="13" t="s">
        <v>2062</v>
      </c>
      <c r="K31" s="14" t="s">
        <v>558</v>
      </c>
      <c r="L31" s="13" t="b">
        <v>1</v>
      </c>
      <c r="M31" s="13" t="s">
        <v>164</v>
      </c>
      <c r="O31" s="13" t="s">
        <v>2195</v>
      </c>
    </row>
    <row r="32" spans="1:18" ht="380" x14ac:dyDescent="0.2">
      <c r="A32" s="13" t="s">
        <v>727</v>
      </c>
      <c r="B32" s="13" t="s">
        <v>2196</v>
      </c>
      <c r="C32" s="14" t="s">
        <v>2197</v>
      </c>
      <c r="D32" s="15" t="s">
        <v>2198</v>
      </c>
      <c r="E32" s="14" t="s">
        <v>2060</v>
      </c>
      <c r="F32" s="14" t="s">
        <v>2199</v>
      </c>
      <c r="G32" s="14" t="s">
        <v>2035</v>
      </c>
      <c r="H32" s="14" t="s">
        <v>2179</v>
      </c>
      <c r="I32" s="14" t="s">
        <v>2200</v>
      </c>
      <c r="J32" s="13" t="s">
        <v>2062</v>
      </c>
      <c r="K32" s="14" t="s">
        <v>731</v>
      </c>
      <c r="L32" s="13" t="b">
        <v>1</v>
      </c>
      <c r="M32" s="13" t="s">
        <v>164</v>
      </c>
    </row>
    <row r="33" spans="1:18" ht="192" x14ac:dyDescent="0.2">
      <c r="A33" s="13" t="s">
        <v>786</v>
      </c>
      <c r="B33" s="13" t="s">
        <v>2201</v>
      </c>
      <c r="C33" s="14" t="s">
        <v>2202</v>
      </c>
      <c r="D33" s="15" t="s">
        <v>2203</v>
      </c>
      <c r="E33" s="14" t="s">
        <v>2060</v>
      </c>
      <c r="F33" s="14" t="s">
        <v>2052</v>
      </c>
      <c r="G33" s="14" t="s">
        <v>2035</v>
      </c>
      <c r="H33" s="14" t="s">
        <v>2179</v>
      </c>
      <c r="I33" s="14" t="s">
        <v>2204</v>
      </c>
      <c r="J33" s="13" t="s">
        <v>2205</v>
      </c>
      <c r="K33" s="14" t="s">
        <v>653</v>
      </c>
      <c r="L33" s="13" t="b">
        <v>1</v>
      </c>
      <c r="M33" s="13" t="s">
        <v>164</v>
      </c>
      <c r="O33" s="13" t="s">
        <v>2206</v>
      </c>
    </row>
    <row r="34" spans="1:18" ht="272" x14ac:dyDescent="0.2">
      <c r="A34" s="13" t="s">
        <v>649</v>
      </c>
      <c r="B34" s="13" t="s">
        <v>2207</v>
      </c>
      <c r="C34" s="14" t="s">
        <v>2208</v>
      </c>
      <c r="D34" s="15" t="s">
        <v>2209</v>
      </c>
      <c r="E34" s="14" t="s">
        <v>2060</v>
      </c>
      <c r="F34" s="14" t="s">
        <v>2210</v>
      </c>
      <c r="G34" s="14" t="s">
        <v>2035</v>
      </c>
      <c r="H34" s="14" t="s">
        <v>2179</v>
      </c>
      <c r="I34" s="14" t="s">
        <v>2211</v>
      </c>
      <c r="J34" s="13" t="s">
        <v>2038</v>
      </c>
      <c r="K34" s="14" t="s">
        <v>653</v>
      </c>
      <c r="L34" s="13" t="b">
        <v>1</v>
      </c>
      <c r="M34" s="13" t="s">
        <v>164</v>
      </c>
      <c r="O34" s="13" t="s">
        <v>2212</v>
      </c>
    </row>
    <row r="35" spans="1:18" ht="128" x14ac:dyDescent="0.2">
      <c r="A35" s="13" t="s">
        <v>608</v>
      </c>
      <c r="B35" s="13" t="s">
        <v>2213</v>
      </c>
      <c r="C35" s="14" t="s">
        <v>2214</v>
      </c>
      <c r="D35" s="15" t="s">
        <v>2215</v>
      </c>
      <c r="E35" s="14" t="s">
        <v>2060</v>
      </c>
      <c r="F35" s="14" t="s">
        <v>2199</v>
      </c>
      <c r="G35" s="14" t="s">
        <v>2035</v>
      </c>
      <c r="H35" s="14" t="s">
        <v>2179</v>
      </c>
      <c r="I35" s="14" t="s">
        <v>2216</v>
      </c>
      <c r="J35" s="13" t="s">
        <v>2062</v>
      </c>
      <c r="K35" s="14" t="s">
        <v>612</v>
      </c>
      <c r="L35" s="13" t="b">
        <v>1</v>
      </c>
      <c r="M35" s="13" t="s">
        <v>164</v>
      </c>
    </row>
    <row r="36" spans="1:18" ht="112" x14ac:dyDescent="0.2">
      <c r="A36" s="13" t="s">
        <v>1244</v>
      </c>
      <c r="B36" s="13" t="s">
        <v>1245</v>
      </c>
      <c r="C36" s="14" t="s">
        <v>2217</v>
      </c>
      <c r="D36" s="15" t="s">
        <v>2218</v>
      </c>
      <c r="E36" s="14" t="s">
        <v>2033</v>
      </c>
      <c r="F36" s="14" t="s">
        <v>2052</v>
      </c>
      <c r="G36" s="14" t="s">
        <v>2121</v>
      </c>
      <c r="H36" s="14" t="s">
        <v>2107</v>
      </c>
      <c r="I36" s="14" t="s">
        <v>2219</v>
      </c>
      <c r="J36" s="13" t="s">
        <v>2038</v>
      </c>
      <c r="K36" s="14" t="s">
        <v>399</v>
      </c>
      <c r="L36" s="13" t="b">
        <v>0</v>
      </c>
      <c r="N36" s="13" t="s">
        <v>2109</v>
      </c>
      <c r="O36" s="13" t="s">
        <v>2220</v>
      </c>
    </row>
    <row r="37" spans="1:18" ht="350" x14ac:dyDescent="0.2">
      <c r="A37" s="13" t="s">
        <v>147</v>
      </c>
      <c r="B37" s="13" t="s">
        <v>148</v>
      </c>
      <c r="C37" s="14" t="s">
        <v>2221</v>
      </c>
      <c r="D37" s="15" t="s">
        <v>2222</v>
      </c>
      <c r="E37" s="14" t="s">
        <v>2033</v>
      </c>
      <c r="F37" s="14" t="s">
        <v>2223</v>
      </c>
      <c r="G37" s="14" t="s">
        <v>2121</v>
      </c>
      <c r="H37" s="14" t="s">
        <v>2115</v>
      </c>
      <c r="I37" s="14" t="s">
        <v>2224</v>
      </c>
      <c r="J37" s="13" t="s">
        <v>2038</v>
      </c>
      <c r="K37" s="14" t="s">
        <v>505</v>
      </c>
      <c r="L37" s="13" t="b">
        <v>0</v>
      </c>
      <c r="N37" s="13" t="s">
        <v>2225</v>
      </c>
      <c r="R37" s="13" t="s">
        <v>2226</v>
      </c>
    </row>
    <row r="38" spans="1:18" ht="176" x14ac:dyDescent="0.2">
      <c r="A38" s="13" t="s">
        <v>1651</v>
      </c>
      <c r="B38" s="13" t="s">
        <v>2227</v>
      </c>
      <c r="C38" s="14" t="s">
        <v>2228</v>
      </c>
      <c r="D38" s="15" t="s">
        <v>2229</v>
      </c>
      <c r="E38" s="14" t="s">
        <v>2230</v>
      </c>
      <c r="F38" s="14" t="s">
        <v>2052</v>
      </c>
      <c r="G38" s="14" t="s">
        <v>2121</v>
      </c>
      <c r="H38" s="14" t="s">
        <v>2115</v>
      </c>
      <c r="I38" s="14" t="s">
        <v>2231</v>
      </c>
      <c r="J38" s="13" t="s">
        <v>2038</v>
      </c>
      <c r="K38" s="14" t="s">
        <v>122</v>
      </c>
      <c r="L38" s="13" t="b">
        <v>1</v>
      </c>
      <c r="M38" s="13" t="s">
        <v>147</v>
      </c>
      <c r="N38" s="13" t="s">
        <v>2232</v>
      </c>
      <c r="R38" s="13" t="s">
        <v>2233</v>
      </c>
    </row>
    <row r="39" spans="1:18" ht="144" x14ac:dyDescent="0.2">
      <c r="A39" s="13" t="s">
        <v>1454</v>
      </c>
      <c r="B39" s="13" t="s">
        <v>2234</v>
      </c>
      <c r="C39" s="14" t="s">
        <v>2235</v>
      </c>
      <c r="D39" s="15" t="s">
        <v>2236</v>
      </c>
      <c r="E39" s="14" t="s">
        <v>2230</v>
      </c>
      <c r="F39" s="14" t="s">
        <v>2052</v>
      </c>
      <c r="G39" s="14" t="s">
        <v>2035</v>
      </c>
      <c r="H39" s="14" t="s">
        <v>2115</v>
      </c>
      <c r="I39" s="14" t="s">
        <v>2237</v>
      </c>
      <c r="J39" s="13" t="s">
        <v>2124</v>
      </c>
      <c r="K39" s="14" t="s">
        <v>122</v>
      </c>
      <c r="L39" s="13" t="b">
        <v>1</v>
      </c>
      <c r="M39" s="13" t="s">
        <v>147</v>
      </c>
      <c r="N39" s="13" t="s">
        <v>2238</v>
      </c>
      <c r="R39" s="13" t="s">
        <v>2239</v>
      </c>
    </row>
    <row r="40" spans="1:18" ht="208" x14ac:dyDescent="0.2">
      <c r="A40" s="13" t="s">
        <v>1616</v>
      </c>
      <c r="B40" s="13" t="s">
        <v>2240</v>
      </c>
      <c r="C40" s="14" t="s">
        <v>2241</v>
      </c>
      <c r="D40" s="15" t="s">
        <v>2242</v>
      </c>
      <c r="E40" s="14" t="s">
        <v>2230</v>
      </c>
      <c r="F40" s="14" t="s">
        <v>2052</v>
      </c>
      <c r="G40" s="14" t="s">
        <v>2121</v>
      </c>
      <c r="H40" s="14" t="s">
        <v>2115</v>
      </c>
      <c r="I40" s="14" t="s">
        <v>2243</v>
      </c>
      <c r="J40" s="13" t="s">
        <v>2038</v>
      </c>
      <c r="K40" s="14" t="s">
        <v>122</v>
      </c>
      <c r="L40" s="13" t="b">
        <v>1</v>
      </c>
      <c r="M40" s="13" t="s">
        <v>147</v>
      </c>
    </row>
    <row r="41" spans="1:18" ht="144" x14ac:dyDescent="0.2">
      <c r="A41" s="13" t="s">
        <v>1621</v>
      </c>
      <c r="B41" s="13" t="s">
        <v>2244</v>
      </c>
      <c r="C41" s="14" t="s">
        <v>2245</v>
      </c>
      <c r="D41" s="15" t="s">
        <v>2246</v>
      </c>
      <c r="E41" s="14" t="s">
        <v>2247</v>
      </c>
      <c r="F41" s="14" t="s">
        <v>2248</v>
      </c>
      <c r="G41" s="14" t="s">
        <v>2042</v>
      </c>
      <c r="H41" s="14" t="s">
        <v>2115</v>
      </c>
      <c r="I41" s="14" t="s">
        <v>2249</v>
      </c>
      <c r="J41" s="13" t="s">
        <v>2038</v>
      </c>
      <c r="K41" s="14" t="s">
        <v>505</v>
      </c>
      <c r="L41" s="13" t="b">
        <v>1</v>
      </c>
      <c r="M41" s="13" t="s">
        <v>147</v>
      </c>
      <c r="N41" s="13" t="s">
        <v>2250</v>
      </c>
      <c r="O41" s="13" t="s">
        <v>2251</v>
      </c>
      <c r="R41" s="13" t="s">
        <v>2252</v>
      </c>
    </row>
    <row r="42" spans="1:18" ht="112" x14ac:dyDescent="0.2">
      <c r="A42" s="13" t="s">
        <v>1641</v>
      </c>
      <c r="B42" s="13" t="s">
        <v>2253</v>
      </c>
      <c r="C42" s="14" t="s">
        <v>2254</v>
      </c>
      <c r="D42" s="15" t="s">
        <v>2255</v>
      </c>
      <c r="E42" s="14" t="s">
        <v>2096</v>
      </c>
      <c r="F42" s="14" t="s">
        <v>2248</v>
      </c>
      <c r="G42" s="14" t="s">
        <v>2042</v>
      </c>
      <c r="H42" s="14" t="s">
        <v>2115</v>
      </c>
      <c r="I42" s="14" t="s">
        <v>2256</v>
      </c>
      <c r="J42" s="13" t="s">
        <v>2038</v>
      </c>
      <c r="L42" s="13" t="b">
        <v>1</v>
      </c>
      <c r="M42" s="13" t="s">
        <v>147</v>
      </c>
      <c r="R42" s="13" t="s">
        <v>2257</v>
      </c>
    </row>
    <row r="43" spans="1:18" ht="304" x14ac:dyDescent="0.2">
      <c r="A43" s="13" t="s">
        <v>1811</v>
      </c>
      <c r="B43" s="13" t="s">
        <v>2258</v>
      </c>
      <c r="C43" s="14" t="s">
        <v>2259</v>
      </c>
      <c r="D43" s="15" t="s">
        <v>2260</v>
      </c>
      <c r="E43" s="14" t="s">
        <v>2261</v>
      </c>
      <c r="F43" s="14" t="s">
        <v>2262</v>
      </c>
      <c r="G43" s="14" t="s">
        <v>2042</v>
      </c>
      <c r="H43" s="14" t="s">
        <v>2115</v>
      </c>
      <c r="I43" s="14" t="s">
        <v>2263</v>
      </c>
      <c r="J43" s="13" t="s">
        <v>2038</v>
      </c>
      <c r="K43" s="14" t="s">
        <v>1643</v>
      </c>
      <c r="L43" s="13" t="b">
        <v>1</v>
      </c>
      <c r="M43" s="13" t="s">
        <v>147</v>
      </c>
      <c r="N43" s="13" t="s">
        <v>2264</v>
      </c>
      <c r="R43" s="13" t="s">
        <v>2265</v>
      </c>
    </row>
    <row r="44" spans="1:18" ht="96" x14ac:dyDescent="0.2">
      <c r="A44" s="13" t="s">
        <v>1470</v>
      </c>
      <c r="B44" s="13" t="s">
        <v>1471</v>
      </c>
      <c r="C44" s="14" t="s">
        <v>2266</v>
      </c>
      <c r="D44" s="15" t="s">
        <v>2267</v>
      </c>
      <c r="E44" s="14" t="s">
        <v>2033</v>
      </c>
      <c r="F44" s="14" t="s">
        <v>2134</v>
      </c>
      <c r="G44" s="14" t="s">
        <v>2035</v>
      </c>
      <c r="H44" s="14" t="s">
        <v>2135</v>
      </c>
      <c r="I44" s="14" t="s">
        <v>2268</v>
      </c>
      <c r="J44" s="13" t="s">
        <v>2038</v>
      </c>
      <c r="K44" s="14" t="s">
        <v>467</v>
      </c>
      <c r="L44" s="13" t="b">
        <v>0</v>
      </c>
    </row>
    <row r="45" spans="1:18" ht="96" x14ac:dyDescent="0.2">
      <c r="A45" s="13" t="s">
        <v>1448</v>
      </c>
      <c r="B45" s="13" t="s">
        <v>1449</v>
      </c>
      <c r="C45" s="14" t="s">
        <v>2269</v>
      </c>
      <c r="D45" s="15" t="s">
        <v>2270</v>
      </c>
      <c r="E45" s="14" t="s">
        <v>2033</v>
      </c>
      <c r="F45" s="14" t="s">
        <v>2127</v>
      </c>
      <c r="G45" s="14" t="s">
        <v>2042</v>
      </c>
      <c r="H45" s="14" t="s">
        <v>2135</v>
      </c>
      <c r="I45" s="14" t="s">
        <v>2271</v>
      </c>
      <c r="J45" s="13" t="s">
        <v>2038</v>
      </c>
      <c r="K45" s="14" t="s">
        <v>467</v>
      </c>
      <c r="L45" s="13" t="b">
        <v>0</v>
      </c>
    </row>
    <row r="46" spans="1:18" ht="224" x14ac:dyDescent="0.2">
      <c r="A46" s="13" t="s">
        <v>478</v>
      </c>
      <c r="B46" s="13" t="s">
        <v>479</v>
      </c>
      <c r="C46" s="14" t="s">
        <v>2272</v>
      </c>
      <c r="D46" s="15" t="s">
        <v>2273</v>
      </c>
      <c r="E46" s="14" t="s">
        <v>2033</v>
      </c>
      <c r="F46" s="14" t="s">
        <v>2274</v>
      </c>
      <c r="G46" s="14" t="s">
        <v>2106</v>
      </c>
      <c r="H46" s="14" t="s">
        <v>2122</v>
      </c>
      <c r="I46" s="14" t="s">
        <v>2131</v>
      </c>
      <c r="J46" s="13" t="s">
        <v>2038</v>
      </c>
      <c r="K46" s="14" t="s">
        <v>97</v>
      </c>
      <c r="L46" s="13" t="b">
        <v>0</v>
      </c>
    </row>
    <row r="47" spans="1:18" ht="240" x14ac:dyDescent="0.2">
      <c r="A47" s="13" t="s">
        <v>118</v>
      </c>
      <c r="B47" s="13" t="s">
        <v>119</v>
      </c>
      <c r="C47" s="14" t="s">
        <v>2275</v>
      </c>
      <c r="D47" s="15" t="s">
        <v>2276</v>
      </c>
      <c r="E47" s="14" t="s">
        <v>2033</v>
      </c>
      <c r="F47" s="14" t="s">
        <v>2262</v>
      </c>
      <c r="G47" s="14" t="s">
        <v>2277</v>
      </c>
      <c r="H47" s="14" t="s">
        <v>2115</v>
      </c>
      <c r="I47" s="14" t="s">
        <v>2278</v>
      </c>
      <c r="J47" s="13" t="s">
        <v>2279</v>
      </c>
      <c r="K47" s="14" t="s">
        <v>480</v>
      </c>
      <c r="L47" s="13" t="b">
        <v>0</v>
      </c>
      <c r="N47" s="13" t="s">
        <v>2280</v>
      </c>
      <c r="R47" s="13" t="s">
        <v>2281</v>
      </c>
    </row>
    <row r="48" spans="1:18" ht="144" x14ac:dyDescent="0.2">
      <c r="A48" s="13" t="s">
        <v>1529</v>
      </c>
      <c r="B48" s="13" t="s">
        <v>2282</v>
      </c>
      <c r="C48" s="14" t="s">
        <v>2283</v>
      </c>
      <c r="D48" s="15" t="s">
        <v>2284</v>
      </c>
      <c r="E48" s="14" t="s">
        <v>2285</v>
      </c>
      <c r="F48" s="14" t="s">
        <v>2285</v>
      </c>
      <c r="G48" s="14" t="s">
        <v>2042</v>
      </c>
      <c r="H48" s="14" t="s">
        <v>2115</v>
      </c>
      <c r="I48" s="14" t="s">
        <v>2286</v>
      </c>
      <c r="J48" s="13" t="s">
        <v>2124</v>
      </c>
      <c r="K48" s="14" t="s">
        <v>122</v>
      </c>
      <c r="L48" s="13" t="b">
        <v>1</v>
      </c>
      <c r="M48" s="13" t="s">
        <v>118</v>
      </c>
    </row>
    <row r="49" spans="1:18" ht="224" x14ac:dyDescent="0.2">
      <c r="A49" s="13" t="s">
        <v>1722</v>
      </c>
      <c r="B49" s="13" t="s">
        <v>2287</v>
      </c>
      <c r="C49" s="14" t="s">
        <v>2288</v>
      </c>
      <c r="D49" s="15" t="s">
        <v>2289</v>
      </c>
      <c r="E49" s="14" t="s">
        <v>2285</v>
      </c>
      <c r="F49" s="14" t="s">
        <v>2290</v>
      </c>
      <c r="G49" s="14" t="s">
        <v>2035</v>
      </c>
      <c r="H49" s="14" t="s">
        <v>2115</v>
      </c>
      <c r="I49" s="14" t="s">
        <v>2291</v>
      </c>
      <c r="J49" s="13" t="s">
        <v>2038</v>
      </c>
      <c r="K49" s="14" t="s">
        <v>122</v>
      </c>
      <c r="L49" s="13" t="b">
        <v>1</v>
      </c>
      <c r="M49" s="13" t="s">
        <v>118</v>
      </c>
    </row>
    <row r="50" spans="1:18" ht="112" x14ac:dyDescent="0.2">
      <c r="A50" s="13" t="s">
        <v>965</v>
      </c>
      <c r="B50" s="13" t="s">
        <v>2292</v>
      </c>
      <c r="C50" s="14" t="s">
        <v>2293</v>
      </c>
      <c r="D50" s="15" t="s">
        <v>2294</v>
      </c>
      <c r="E50" s="14" t="s">
        <v>2285</v>
      </c>
      <c r="F50" s="14" t="s">
        <v>2295</v>
      </c>
      <c r="G50" s="14" t="s">
        <v>2042</v>
      </c>
      <c r="H50" s="14" t="s">
        <v>2115</v>
      </c>
      <c r="I50" s="14" t="s">
        <v>2296</v>
      </c>
      <c r="J50" s="13" t="s">
        <v>2038</v>
      </c>
      <c r="K50" s="14" t="s">
        <v>1532</v>
      </c>
      <c r="L50" s="13" t="b">
        <v>1</v>
      </c>
      <c r="M50" s="13" t="s">
        <v>118</v>
      </c>
    </row>
    <row r="51" spans="1:18" ht="128" x14ac:dyDescent="0.2">
      <c r="A51" s="13" t="s">
        <v>1653</v>
      </c>
      <c r="B51" s="13" t="s">
        <v>2297</v>
      </c>
      <c r="C51" s="14" t="s">
        <v>2298</v>
      </c>
      <c r="D51" s="15" t="s">
        <v>2299</v>
      </c>
      <c r="E51" s="14" t="s">
        <v>2285</v>
      </c>
      <c r="F51" s="14" t="s">
        <v>2262</v>
      </c>
      <c r="G51" s="14" t="s">
        <v>2035</v>
      </c>
      <c r="H51" s="14" t="s">
        <v>2115</v>
      </c>
      <c r="I51" s="14" t="s">
        <v>2300</v>
      </c>
      <c r="J51" s="13" t="s">
        <v>2038</v>
      </c>
      <c r="K51" s="14" t="s">
        <v>1724</v>
      </c>
      <c r="L51" s="13" t="b">
        <v>1</v>
      </c>
      <c r="M51" s="13" t="s">
        <v>118</v>
      </c>
    </row>
    <row r="52" spans="1:18" ht="240" x14ac:dyDescent="0.2">
      <c r="A52" s="13" t="s">
        <v>905</v>
      </c>
      <c r="B52" s="13" t="s">
        <v>2301</v>
      </c>
      <c r="C52" s="14" t="s">
        <v>2302</v>
      </c>
      <c r="D52" s="15" t="s">
        <v>2303</v>
      </c>
      <c r="E52" s="14" t="s">
        <v>2285</v>
      </c>
      <c r="F52" s="14" t="s">
        <v>2304</v>
      </c>
      <c r="G52" s="14" t="s">
        <v>2035</v>
      </c>
      <c r="H52" s="14" t="s">
        <v>2115</v>
      </c>
      <c r="I52" s="14" t="s">
        <v>2305</v>
      </c>
      <c r="J52" s="13" t="s">
        <v>2279</v>
      </c>
      <c r="K52" s="14" t="s">
        <v>969</v>
      </c>
      <c r="L52" s="13" t="b">
        <v>1</v>
      </c>
      <c r="M52" s="13" t="s">
        <v>118</v>
      </c>
      <c r="N52" s="13" t="s">
        <v>2306</v>
      </c>
      <c r="R52" s="13" t="s">
        <v>2281</v>
      </c>
    </row>
    <row r="53" spans="1:18" ht="192" x14ac:dyDescent="0.2">
      <c r="A53" s="13" t="s">
        <v>1752</v>
      </c>
      <c r="B53" s="13" t="s">
        <v>2307</v>
      </c>
      <c r="C53" s="14" t="s">
        <v>2308</v>
      </c>
      <c r="D53" s="15" t="s">
        <v>2309</v>
      </c>
      <c r="E53" s="14" t="s">
        <v>2285</v>
      </c>
      <c r="F53" s="14" t="s">
        <v>2248</v>
      </c>
      <c r="G53" s="14" t="s">
        <v>2042</v>
      </c>
      <c r="H53" s="14" t="s">
        <v>2115</v>
      </c>
      <c r="I53" s="14" t="s">
        <v>2310</v>
      </c>
      <c r="J53" s="13" t="s">
        <v>2205</v>
      </c>
      <c r="K53" s="14" t="s">
        <v>122</v>
      </c>
      <c r="L53" s="13" t="b">
        <v>1</v>
      </c>
      <c r="M53" s="13" t="s">
        <v>118</v>
      </c>
      <c r="N53" s="13" t="s">
        <v>2311</v>
      </c>
    </row>
    <row r="54" spans="1:18" ht="304" x14ac:dyDescent="0.2">
      <c r="A54" s="13" t="s">
        <v>1565</v>
      </c>
      <c r="B54" s="13" t="s">
        <v>2312</v>
      </c>
      <c r="C54" s="14" t="s">
        <v>2313</v>
      </c>
      <c r="D54" s="15" t="s">
        <v>2314</v>
      </c>
      <c r="E54" s="14" t="s">
        <v>2315</v>
      </c>
      <c r="F54" s="14" t="s">
        <v>2290</v>
      </c>
      <c r="G54" s="14" t="s">
        <v>2042</v>
      </c>
      <c r="H54" s="14" t="s">
        <v>2115</v>
      </c>
      <c r="I54" s="14" t="s">
        <v>2316</v>
      </c>
      <c r="J54" s="13" t="s">
        <v>2062</v>
      </c>
      <c r="K54" s="14" t="s">
        <v>648</v>
      </c>
      <c r="L54" s="13" t="b">
        <v>1</v>
      </c>
      <c r="M54" s="13" t="s">
        <v>118</v>
      </c>
    </row>
    <row r="55" spans="1:18" ht="160" x14ac:dyDescent="0.2">
      <c r="A55" s="13" t="s">
        <v>364</v>
      </c>
      <c r="B55" s="13" t="s">
        <v>365</v>
      </c>
      <c r="C55" s="14" t="s">
        <v>2317</v>
      </c>
      <c r="D55" s="15" t="s">
        <v>2318</v>
      </c>
      <c r="E55" s="14" t="s">
        <v>2033</v>
      </c>
      <c r="F55" s="14" t="s">
        <v>2319</v>
      </c>
      <c r="G55" s="14" t="s">
        <v>2053</v>
      </c>
      <c r="H55" s="14" t="s">
        <v>2320</v>
      </c>
      <c r="I55" s="14" t="s">
        <v>2321</v>
      </c>
      <c r="J55" s="13" t="s">
        <v>2038</v>
      </c>
      <c r="K55" s="14" t="s">
        <v>1754</v>
      </c>
      <c r="L55" s="13" t="b">
        <v>0</v>
      </c>
    </row>
    <row r="56" spans="1:18" ht="112" x14ac:dyDescent="0.2">
      <c r="A56" s="13" t="s">
        <v>1581</v>
      </c>
      <c r="B56" s="13" t="s">
        <v>2322</v>
      </c>
      <c r="C56" s="14" t="s">
        <v>2323</v>
      </c>
      <c r="D56" s="15" t="s">
        <v>2324</v>
      </c>
      <c r="E56" s="14" t="s">
        <v>2325</v>
      </c>
      <c r="F56" s="14" t="s">
        <v>2085</v>
      </c>
      <c r="G56" s="14" t="s">
        <v>2042</v>
      </c>
      <c r="H56" s="14" t="s">
        <v>2320</v>
      </c>
      <c r="I56" s="14" t="s">
        <v>2326</v>
      </c>
      <c r="J56" s="13" t="s">
        <v>2062</v>
      </c>
      <c r="K56" s="14" t="s">
        <v>1568</v>
      </c>
      <c r="L56" s="13" t="b">
        <v>1</v>
      </c>
      <c r="M56" s="13" t="s">
        <v>364</v>
      </c>
    </row>
    <row r="57" spans="1:18" ht="160" x14ac:dyDescent="0.2">
      <c r="A57" s="13" t="s">
        <v>1277</v>
      </c>
      <c r="B57" s="13" t="s">
        <v>2327</v>
      </c>
      <c r="C57" s="14" t="s">
        <v>2328</v>
      </c>
      <c r="D57" s="15" t="s">
        <v>2329</v>
      </c>
      <c r="E57" s="14" t="s">
        <v>2325</v>
      </c>
      <c r="F57" s="14" t="s">
        <v>2330</v>
      </c>
      <c r="G57" s="14" t="s">
        <v>2042</v>
      </c>
      <c r="H57" s="14" t="s">
        <v>2320</v>
      </c>
      <c r="I57" s="14" t="s">
        <v>2321</v>
      </c>
      <c r="J57" s="13" t="s">
        <v>2331</v>
      </c>
      <c r="K57" s="14" t="s">
        <v>368</v>
      </c>
      <c r="L57" s="13" t="b">
        <v>1</v>
      </c>
      <c r="M57" s="13" t="s">
        <v>364</v>
      </c>
    </row>
    <row r="58" spans="1:18" ht="112" x14ac:dyDescent="0.2">
      <c r="A58" s="13" t="s">
        <v>1296</v>
      </c>
      <c r="B58" s="13" t="s">
        <v>2332</v>
      </c>
      <c r="C58" s="14" t="s">
        <v>2333</v>
      </c>
      <c r="D58" s="15" t="s">
        <v>2334</v>
      </c>
      <c r="E58" s="14" t="s">
        <v>2325</v>
      </c>
      <c r="F58" s="14" t="s">
        <v>2085</v>
      </c>
      <c r="G58" s="14" t="s">
        <v>2042</v>
      </c>
      <c r="H58" s="14" t="s">
        <v>2320</v>
      </c>
      <c r="I58" s="14" t="s">
        <v>2321</v>
      </c>
      <c r="J58" s="13" t="s">
        <v>2062</v>
      </c>
      <c r="K58" s="14" t="s">
        <v>1584</v>
      </c>
      <c r="L58" s="13" t="b">
        <v>1</v>
      </c>
      <c r="M58" s="13" t="s">
        <v>364</v>
      </c>
    </row>
    <row r="59" spans="1:18" ht="288" x14ac:dyDescent="0.2">
      <c r="A59" s="13" t="s">
        <v>1293</v>
      </c>
      <c r="B59" s="13" t="s">
        <v>2335</v>
      </c>
      <c r="C59" s="14" t="s">
        <v>2336</v>
      </c>
      <c r="D59" s="15" t="s">
        <v>2337</v>
      </c>
      <c r="E59" s="14" t="s">
        <v>2338</v>
      </c>
      <c r="F59" s="14" t="s">
        <v>2319</v>
      </c>
      <c r="G59" s="14" t="s">
        <v>2114</v>
      </c>
      <c r="H59" s="14" t="s">
        <v>2320</v>
      </c>
      <c r="I59" s="14" t="s">
        <v>2339</v>
      </c>
      <c r="J59" s="13" t="s">
        <v>2205</v>
      </c>
      <c r="K59" s="14" t="s">
        <v>368</v>
      </c>
      <c r="L59" s="13" t="b">
        <v>1</v>
      </c>
      <c r="M59" s="13" t="s">
        <v>364</v>
      </c>
      <c r="P59" s="13" t="s">
        <v>2340</v>
      </c>
    </row>
    <row r="60" spans="1:18" ht="224" x14ac:dyDescent="0.2">
      <c r="A60" s="13" t="s">
        <v>1388</v>
      </c>
      <c r="B60" s="13" t="s">
        <v>2341</v>
      </c>
      <c r="C60" s="14" t="s">
        <v>2342</v>
      </c>
      <c r="D60" s="15" t="s">
        <v>2343</v>
      </c>
      <c r="E60" s="14" t="s">
        <v>2338</v>
      </c>
      <c r="F60" s="14" t="s">
        <v>2085</v>
      </c>
      <c r="G60" s="14" t="s">
        <v>2042</v>
      </c>
      <c r="H60" s="14" t="s">
        <v>2320</v>
      </c>
      <c r="I60" s="14" t="s">
        <v>2344</v>
      </c>
      <c r="J60" s="13" t="s">
        <v>2331</v>
      </c>
      <c r="K60" s="14" t="s">
        <v>368</v>
      </c>
      <c r="L60" s="13" t="b">
        <v>1</v>
      </c>
      <c r="M60" s="13" t="s">
        <v>364</v>
      </c>
      <c r="P60" s="13" t="s">
        <v>2345</v>
      </c>
    </row>
    <row r="61" spans="1:18" ht="80" x14ac:dyDescent="0.2">
      <c r="A61" s="13" t="s">
        <v>1600</v>
      </c>
      <c r="B61" s="13" t="s">
        <v>1601</v>
      </c>
      <c r="C61" s="14" t="s">
        <v>2346</v>
      </c>
      <c r="D61" s="15" t="s">
        <v>2347</v>
      </c>
      <c r="E61" s="14" t="s">
        <v>2033</v>
      </c>
      <c r="F61" s="14" t="s">
        <v>2085</v>
      </c>
      <c r="G61" s="14" t="s">
        <v>2121</v>
      </c>
      <c r="H61" s="14" t="s">
        <v>2107</v>
      </c>
      <c r="I61" s="14" t="s">
        <v>2348</v>
      </c>
      <c r="J61" s="13" t="s">
        <v>2038</v>
      </c>
      <c r="K61" s="14" t="s">
        <v>1295</v>
      </c>
      <c r="L61" s="13" t="b">
        <v>0</v>
      </c>
      <c r="O61" s="13" t="s">
        <v>2349</v>
      </c>
    </row>
    <row r="62" spans="1:18" ht="208" x14ac:dyDescent="0.2">
      <c r="A62" s="13" t="s">
        <v>311</v>
      </c>
      <c r="B62" s="13" t="s">
        <v>312</v>
      </c>
      <c r="C62" s="14" t="s">
        <v>2350</v>
      </c>
      <c r="D62" s="15" t="s">
        <v>2351</v>
      </c>
      <c r="E62" s="14" t="s">
        <v>2033</v>
      </c>
      <c r="F62" s="14" t="s">
        <v>2352</v>
      </c>
      <c r="G62" s="14" t="s">
        <v>2121</v>
      </c>
      <c r="H62" s="14" t="s">
        <v>2353</v>
      </c>
      <c r="I62" s="14" t="s">
        <v>2354</v>
      </c>
      <c r="J62" s="13" t="s">
        <v>2169</v>
      </c>
      <c r="K62" s="14" t="s">
        <v>97</v>
      </c>
      <c r="L62" s="13" t="b">
        <v>0</v>
      </c>
      <c r="O62" s="13" t="s">
        <v>2355</v>
      </c>
    </row>
    <row r="63" spans="1:18" ht="80" x14ac:dyDescent="0.2">
      <c r="A63" s="13" t="s">
        <v>453</v>
      </c>
      <c r="B63" s="13" t="s">
        <v>454</v>
      </c>
      <c r="C63" s="14" t="s">
        <v>2356</v>
      </c>
      <c r="D63" s="15" t="s">
        <v>2357</v>
      </c>
      <c r="E63" s="14" t="s">
        <v>2033</v>
      </c>
      <c r="F63" s="14" t="s">
        <v>2052</v>
      </c>
      <c r="G63" s="14" t="s">
        <v>2053</v>
      </c>
      <c r="H63" s="14" t="s">
        <v>2135</v>
      </c>
      <c r="I63" s="14" t="s">
        <v>2037</v>
      </c>
      <c r="J63" s="13" t="s">
        <v>2038</v>
      </c>
      <c r="K63" s="14" t="s">
        <v>107</v>
      </c>
      <c r="L63" s="13" t="b">
        <v>0</v>
      </c>
      <c r="N63" s="13" t="s">
        <v>2109</v>
      </c>
    </row>
    <row r="64" spans="1:18" ht="144" x14ac:dyDescent="0.2">
      <c r="A64" s="13" t="s">
        <v>326</v>
      </c>
      <c r="B64" s="13" t="s">
        <v>327</v>
      </c>
      <c r="C64" s="14" t="s">
        <v>2358</v>
      </c>
      <c r="D64" s="15" t="s">
        <v>2359</v>
      </c>
      <c r="E64" s="14" t="s">
        <v>2033</v>
      </c>
      <c r="F64" s="14" t="s">
        <v>2360</v>
      </c>
      <c r="G64" s="14" t="s">
        <v>2361</v>
      </c>
      <c r="H64" s="14" t="s">
        <v>2122</v>
      </c>
      <c r="I64" s="14" t="s">
        <v>2362</v>
      </c>
      <c r="J64" s="13" t="s">
        <v>2363</v>
      </c>
      <c r="K64" s="14" t="s">
        <v>315</v>
      </c>
      <c r="L64" s="13" t="b">
        <v>0</v>
      </c>
      <c r="N64" s="13" t="s">
        <v>2364</v>
      </c>
    </row>
    <row r="65" spans="1:20" ht="192" x14ac:dyDescent="0.2">
      <c r="A65" s="13" t="s">
        <v>103</v>
      </c>
      <c r="B65" s="13" t="s">
        <v>104</v>
      </c>
      <c r="C65" s="14" t="s">
        <v>2365</v>
      </c>
      <c r="D65" s="15" t="s">
        <v>2366</v>
      </c>
      <c r="E65" s="14" t="s">
        <v>2033</v>
      </c>
      <c r="F65" s="14" t="s">
        <v>2052</v>
      </c>
      <c r="G65" s="14" t="s">
        <v>2121</v>
      </c>
      <c r="H65" s="14" t="s">
        <v>2367</v>
      </c>
      <c r="I65" s="14" t="s">
        <v>2368</v>
      </c>
      <c r="J65" s="13" t="s">
        <v>2062</v>
      </c>
      <c r="K65" s="14" t="s">
        <v>300</v>
      </c>
      <c r="L65" s="13" t="b">
        <v>0</v>
      </c>
      <c r="N65" s="13" t="s">
        <v>2369</v>
      </c>
      <c r="T65" s="13" t="b">
        <v>1</v>
      </c>
    </row>
    <row r="66" spans="1:20" ht="176" x14ac:dyDescent="0.2">
      <c r="A66" s="13" t="s">
        <v>434</v>
      </c>
      <c r="B66" s="13" t="s">
        <v>435</v>
      </c>
      <c r="C66" s="14" t="s">
        <v>2370</v>
      </c>
      <c r="D66" s="15" t="s">
        <v>2371</v>
      </c>
      <c r="E66" s="14" t="s">
        <v>2033</v>
      </c>
      <c r="F66" s="14" t="s">
        <v>2052</v>
      </c>
      <c r="G66" s="14" t="s">
        <v>2106</v>
      </c>
      <c r="H66" s="14" t="s">
        <v>2135</v>
      </c>
      <c r="I66" s="14" t="s">
        <v>2037</v>
      </c>
      <c r="J66" s="13" t="s">
        <v>2038</v>
      </c>
      <c r="K66" s="14" t="s">
        <v>107</v>
      </c>
      <c r="L66" s="13" t="b">
        <v>0</v>
      </c>
      <c r="N66" s="13" t="s">
        <v>2372</v>
      </c>
    </row>
    <row r="67" spans="1:20" ht="176" x14ac:dyDescent="0.2">
      <c r="A67" s="13" t="s">
        <v>957</v>
      </c>
      <c r="B67" s="13" t="s">
        <v>2373</v>
      </c>
      <c r="C67" s="14" t="s">
        <v>2374</v>
      </c>
      <c r="D67" s="15" t="s">
        <v>2375</v>
      </c>
      <c r="E67" s="14" t="s">
        <v>2034</v>
      </c>
      <c r="F67" s="14" t="s">
        <v>2134</v>
      </c>
      <c r="G67" s="14" t="s">
        <v>2042</v>
      </c>
      <c r="H67" s="14" t="s">
        <v>2135</v>
      </c>
      <c r="I67" s="14" t="s">
        <v>2376</v>
      </c>
      <c r="J67" s="13" t="s">
        <v>2038</v>
      </c>
      <c r="K67" s="14" t="s">
        <v>107</v>
      </c>
      <c r="L67" s="13" t="b">
        <v>1</v>
      </c>
      <c r="M67" s="13" t="s">
        <v>434</v>
      </c>
    </row>
    <row r="68" spans="1:20" ht="176" x14ac:dyDescent="0.2">
      <c r="A68" s="13" t="s">
        <v>725</v>
      </c>
      <c r="B68" s="13" t="s">
        <v>2377</v>
      </c>
      <c r="C68" s="14" t="s">
        <v>2378</v>
      </c>
      <c r="D68" s="15" t="s">
        <v>2379</v>
      </c>
      <c r="E68" s="14" t="s">
        <v>2034</v>
      </c>
      <c r="F68" s="14" t="s">
        <v>2052</v>
      </c>
      <c r="G68" s="14" t="s">
        <v>2035</v>
      </c>
      <c r="H68" s="14" t="s">
        <v>2135</v>
      </c>
      <c r="I68" s="14" t="s">
        <v>2380</v>
      </c>
      <c r="J68" s="13" t="s">
        <v>2038</v>
      </c>
      <c r="K68" s="14" t="s">
        <v>107</v>
      </c>
      <c r="L68" s="13" t="b">
        <v>1</v>
      </c>
      <c r="M68" s="13" t="s">
        <v>434</v>
      </c>
      <c r="N68" s="13" t="s">
        <v>2109</v>
      </c>
    </row>
    <row r="69" spans="1:20" ht="112" x14ac:dyDescent="0.2">
      <c r="A69" s="13" t="s">
        <v>592</v>
      </c>
      <c r="B69" s="13" t="s">
        <v>2381</v>
      </c>
      <c r="C69" s="14" t="s">
        <v>2382</v>
      </c>
      <c r="D69" s="15" t="s">
        <v>2383</v>
      </c>
      <c r="E69" s="14" t="s">
        <v>2034</v>
      </c>
      <c r="F69" s="14" t="s">
        <v>2052</v>
      </c>
      <c r="G69" s="14" t="s">
        <v>2035</v>
      </c>
      <c r="H69" s="14" t="s">
        <v>2135</v>
      </c>
      <c r="I69" s="14" t="s">
        <v>2384</v>
      </c>
      <c r="J69" s="13" t="s">
        <v>2038</v>
      </c>
      <c r="K69" s="14" t="s">
        <v>107</v>
      </c>
      <c r="L69" s="13" t="b">
        <v>1</v>
      </c>
      <c r="M69" s="13" t="s">
        <v>434</v>
      </c>
      <c r="N69" s="13" t="s">
        <v>2109</v>
      </c>
    </row>
    <row r="70" spans="1:20" ht="240" x14ac:dyDescent="0.2">
      <c r="A70" s="13" t="s">
        <v>1575</v>
      </c>
      <c r="B70" s="13" t="s">
        <v>1576</v>
      </c>
      <c r="C70" s="14" t="s">
        <v>2385</v>
      </c>
      <c r="D70" s="15" t="s">
        <v>2386</v>
      </c>
      <c r="E70" s="14" t="s">
        <v>2033</v>
      </c>
      <c r="F70" s="14" t="s">
        <v>2387</v>
      </c>
      <c r="G70" s="14" t="s">
        <v>2361</v>
      </c>
      <c r="H70" s="14" t="s">
        <v>2122</v>
      </c>
      <c r="I70" s="14" t="s">
        <v>2153</v>
      </c>
      <c r="J70" s="13" t="s">
        <v>2388</v>
      </c>
      <c r="K70" s="14" t="s">
        <v>206</v>
      </c>
      <c r="L70" s="13" t="b">
        <v>0</v>
      </c>
      <c r="N70" s="13" t="s">
        <v>2364</v>
      </c>
    </row>
    <row r="71" spans="1:20" ht="80" x14ac:dyDescent="0.2">
      <c r="A71" s="13" t="s">
        <v>868</v>
      </c>
      <c r="B71" s="13" t="s">
        <v>869</v>
      </c>
      <c r="C71" s="14" t="s">
        <v>2389</v>
      </c>
      <c r="D71" s="15" t="s">
        <v>2390</v>
      </c>
      <c r="E71" s="14" t="s">
        <v>2033</v>
      </c>
      <c r="F71" s="14" t="s">
        <v>2052</v>
      </c>
      <c r="G71" s="14" t="s">
        <v>2121</v>
      </c>
      <c r="H71" s="14" t="s">
        <v>2135</v>
      </c>
      <c r="I71" s="14" t="s">
        <v>2391</v>
      </c>
      <c r="J71" s="13" t="s">
        <v>2038</v>
      </c>
      <c r="K71" s="14" t="s">
        <v>595</v>
      </c>
      <c r="L71" s="13" t="b">
        <v>0</v>
      </c>
      <c r="N71" s="13" t="s">
        <v>2109</v>
      </c>
      <c r="O71" s="13" t="s">
        <v>2392</v>
      </c>
    </row>
    <row r="72" spans="1:20" ht="80" x14ac:dyDescent="0.2">
      <c r="A72" s="13" t="s">
        <v>872</v>
      </c>
      <c r="B72" s="13" t="s">
        <v>2393</v>
      </c>
      <c r="C72" s="14" t="s">
        <v>2394</v>
      </c>
      <c r="D72" s="15" t="s">
        <v>2395</v>
      </c>
      <c r="E72" s="14" t="s">
        <v>2396</v>
      </c>
      <c r="F72" s="14" t="s">
        <v>2052</v>
      </c>
      <c r="G72" s="14" t="s">
        <v>2035</v>
      </c>
      <c r="H72" s="14" t="s">
        <v>2135</v>
      </c>
      <c r="I72" s="14" t="s">
        <v>2391</v>
      </c>
      <c r="J72" s="13" t="s">
        <v>2038</v>
      </c>
      <c r="K72" s="14" t="s">
        <v>595</v>
      </c>
      <c r="L72" s="13" t="b">
        <v>1</v>
      </c>
      <c r="M72" s="13" t="s">
        <v>868</v>
      </c>
      <c r="N72" s="13" t="s">
        <v>2109</v>
      </c>
      <c r="O72" s="13" t="s">
        <v>2392</v>
      </c>
    </row>
    <row r="73" spans="1:20" ht="144" x14ac:dyDescent="0.2">
      <c r="A73" s="13" t="s">
        <v>108</v>
      </c>
      <c r="B73" s="13" t="s">
        <v>109</v>
      </c>
      <c r="C73" s="14" t="s">
        <v>2397</v>
      </c>
      <c r="D73" s="15" t="s">
        <v>2398</v>
      </c>
      <c r="E73" s="14" t="s">
        <v>2033</v>
      </c>
      <c r="F73" s="14" t="s">
        <v>2052</v>
      </c>
      <c r="G73" s="14" t="s">
        <v>2053</v>
      </c>
      <c r="H73" s="14" t="s">
        <v>2399</v>
      </c>
      <c r="I73" s="14" t="s">
        <v>2400</v>
      </c>
      <c r="J73" s="13" t="s">
        <v>2279</v>
      </c>
      <c r="K73" s="14" t="s">
        <v>1577</v>
      </c>
      <c r="L73" s="13" t="b">
        <v>0</v>
      </c>
      <c r="N73" s="13" t="s">
        <v>2401</v>
      </c>
      <c r="P73" s="13" t="s">
        <v>2402</v>
      </c>
      <c r="Q73" s="13" t="s">
        <v>2402</v>
      </c>
      <c r="T73" s="13" t="b">
        <v>1</v>
      </c>
    </row>
    <row r="74" spans="1:20" ht="224" x14ac:dyDescent="0.2">
      <c r="A74" s="13" t="s">
        <v>902</v>
      </c>
      <c r="B74" s="13" t="s">
        <v>2403</v>
      </c>
      <c r="C74" s="14" t="s">
        <v>2404</v>
      </c>
      <c r="D74" s="15" t="s">
        <v>2405</v>
      </c>
      <c r="E74" s="14" t="s">
        <v>2406</v>
      </c>
      <c r="F74" s="14" t="s">
        <v>2052</v>
      </c>
      <c r="G74" s="14" t="s">
        <v>2035</v>
      </c>
      <c r="H74" s="14" t="s">
        <v>2399</v>
      </c>
      <c r="I74" s="14" t="s">
        <v>2407</v>
      </c>
      <c r="J74" s="13" t="s">
        <v>2098</v>
      </c>
      <c r="K74" s="14" t="s">
        <v>1757</v>
      </c>
      <c r="L74" s="13" t="b">
        <v>1</v>
      </c>
      <c r="M74" s="13" t="s">
        <v>108</v>
      </c>
      <c r="T74" s="13" t="b">
        <v>1</v>
      </c>
    </row>
    <row r="75" spans="1:20" ht="409.6" x14ac:dyDescent="0.2">
      <c r="A75" s="13" t="s">
        <v>803</v>
      </c>
      <c r="B75" s="13" t="s">
        <v>2408</v>
      </c>
      <c r="C75" s="14" t="s">
        <v>2409</v>
      </c>
      <c r="D75" s="15" t="s">
        <v>2410</v>
      </c>
      <c r="E75" s="14" t="s">
        <v>2411</v>
      </c>
      <c r="F75" s="14" t="s">
        <v>2085</v>
      </c>
      <c r="G75" s="14" t="s">
        <v>2042</v>
      </c>
      <c r="H75" s="14" t="s">
        <v>2399</v>
      </c>
      <c r="I75" s="14" t="s">
        <v>2412</v>
      </c>
      <c r="J75" s="13" t="s">
        <v>2062</v>
      </c>
      <c r="K75" s="14" t="s">
        <v>112</v>
      </c>
      <c r="L75" s="13" t="b">
        <v>1</v>
      </c>
      <c r="M75" s="13" t="s">
        <v>108</v>
      </c>
      <c r="P75" s="13" t="s">
        <v>2345</v>
      </c>
      <c r="T75" s="13" t="b">
        <v>1</v>
      </c>
    </row>
    <row r="76" spans="1:20" ht="128" x14ac:dyDescent="0.2">
      <c r="A76" s="13" t="s">
        <v>857</v>
      </c>
      <c r="B76" s="13" t="s">
        <v>2413</v>
      </c>
      <c r="C76" s="14" t="s">
        <v>2414</v>
      </c>
      <c r="D76" s="15" t="s">
        <v>2415</v>
      </c>
      <c r="E76" s="14" t="s">
        <v>2406</v>
      </c>
      <c r="F76" s="14" t="s">
        <v>2416</v>
      </c>
      <c r="G76" s="14" t="s">
        <v>2035</v>
      </c>
      <c r="H76" s="14" t="s">
        <v>2399</v>
      </c>
      <c r="I76" s="14" t="s">
        <v>2417</v>
      </c>
      <c r="J76" s="13" t="s">
        <v>2205</v>
      </c>
      <c r="K76" s="14" t="s">
        <v>112</v>
      </c>
      <c r="L76" s="13" t="b">
        <v>1</v>
      </c>
      <c r="M76" s="13" t="s">
        <v>108</v>
      </c>
      <c r="P76" s="13" t="s">
        <v>2418</v>
      </c>
      <c r="T76" s="13" t="b">
        <v>0</v>
      </c>
    </row>
    <row r="77" spans="1:20" ht="395" x14ac:dyDescent="0.2">
      <c r="A77" s="13" t="s">
        <v>613</v>
      </c>
      <c r="B77" s="13" t="s">
        <v>2419</v>
      </c>
      <c r="C77" s="14" t="s">
        <v>2420</v>
      </c>
      <c r="D77" s="15" t="s">
        <v>2421</v>
      </c>
      <c r="E77" s="14" t="s">
        <v>2411</v>
      </c>
      <c r="F77" s="14" t="s">
        <v>2422</v>
      </c>
      <c r="G77" s="14" t="s">
        <v>2042</v>
      </c>
      <c r="H77" s="14" t="s">
        <v>2399</v>
      </c>
      <c r="I77" s="14" t="s">
        <v>2423</v>
      </c>
      <c r="J77" s="13" t="s">
        <v>2062</v>
      </c>
      <c r="K77" s="14" t="s">
        <v>112</v>
      </c>
      <c r="L77" s="13" t="b">
        <v>1</v>
      </c>
      <c r="M77" s="13" t="s">
        <v>108</v>
      </c>
      <c r="P77" s="13" t="s">
        <v>2345</v>
      </c>
      <c r="T77" s="13" t="b">
        <v>1</v>
      </c>
    </row>
    <row r="78" spans="1:20" ht="304" x14ac:dyDescent="0.2">
      <c r="A78" s="13" t="s">
        <v>1160</v>
      </c>
      <c r="B78" s="13" t="s">
        <v>2424</v>
      </c>
      <c r="C78" s="14" t="s">
        <v>2425</v>
      </c>
      <c r="D78" s="15" t="s">
        <v>2426</v>
      </c>
      <c r="E78" s="14" t="s">
        <v>2427</v>
      </c>
      <c r="F78" s="14" t="s">
        <v>2428</v>
      </c>
      <c r="G78" s="14" t="s">
        <v>2035</v>
      </c>
      <c r="H78" s="14" t="s">
        <v>2399</v>
      </c>
      <c r="I78" s="14" t="s">
        <v>2429</v>
      </c>
      <c r="J78" s="13" t="s">
        <v>2098</v>
      </c>
      <c r="K78" s="14" t="s">
        <v>112</v>
      </c>
      <c r="L78" s="13" t="b">
        <v>1</v>
      </c>
      <c r="M78" s="13" t="s">
        <v>108</v>
      </c>
      <c r="N78" s="13" t="s">
        <v>2430</v>
      </c>
      <c r="P78" s="13" t="s">
        <v>2431</v>
      </c>
      <c r="T78" s="13" t="b">
        <v>1</v>
      </c>
    </row>
    <row r="79" spans="1:20" ht="160" x14ac:dyDescent="0.2">
      <c r="A79" s="13" t="s">
        <v>1540</v>
      </c>
      <c r="B79" s="13" t="s">
        <v>2432</v>
      </c>
      <c r="C79" s="14" t="s">
        <v>2433</v>
      </c>
      <c r="D79" s="15" t="s">
        <v>2434</v>
      </c>
      <c r="E79" s="14" t="s">
        <v>2435</v>
      </c>
      <c r="F79" s="14" t="s">
        <v>2428</v>
      </c>
      <c r="G79" s="14" t="s">
        <v>2035</v>
      </c>
      <c r="H79" s="14" t="s">
        <v>2399</v>
      </c>
      <c r="I79" s="14" t="s">
        <v>2436</v>
      </c>
      <c r="J79" s="13" t="s">
        <v>2437</v>
      </c>
      <c r="K79" s="14" t="s">
        <v>805</v>
      </c>
      <c r="L79" s="13" t="b">
        <v>1</v>
      </c>
      <c r="M79" s="13" t="s">
        <v>108</v>
      </c>
      <c r="N79" s="13" t="s">
        <v>2438</v>
      </c>
      <c r="P79" s="13" t="s">
        <v>2418</v>
      </c>
      <c r="T79" s="13" t="b">
        <v>1</v>
      </c>
    </row>
    <row r="80" spans="1:20" ht="350" x14ac:dyDescent="0.2">
      <c r="A80" s="13" t="s">
        <v>113</v>
      </c>
      <c r="B80" s="13" t="s">
        <v>114</v>
      </c>
      <c r="C80" s="14" t="s">
        <v>2439</v>
      </c>
      <c r="D80" s="15" t="s">
        <v>2440</v>
      </c>
      <c r="E80" s="14" t="s">
        <v>2033</v>
      </c>
      <c r="F80" s="14" t="s">
        <v>2262</v>
      </c>
      <c r="G80" s="14" t="s">
        <v>2121</v>
      </c>
      <c r="H80" s="14" t="s">
        <v>2441</v>
      </c>
      <c r="I80" s="14" t="s">
        <v>2442</v>
      </c>
      <c r="J80" s="13" t="s">
        <v>2038</v>
      </c>
      <c r="K80" s="14" t="s">
        <v>861</v>
      </c>
      <c r="L80" s="13" t="b">
        <v>0</v>
      </c>
      <c r="N80" s="13" t="s">
        <v>2443</v>
      </c>
      <c r="R80" s="13" t="s">
        <v>2444</v>
      </c>
    </row>
    <row r="81" spans="1:18" ht="304" x14ac:dyDescent="0.2">
      <c r="A81" s="13" t="s">
        <v>1273</v>
      </c>
      <c r="B81" s="13" t="s">
        <v>2445</v>
      </c>
      <c r="C81" s="14" t="s">
        <v>2446</v>
      </c>
      <c r="D81" s="15" t="s">
        <v>2447</v>
      </c>
      <c r="E81" s="14" t="s">
        <v>2448</v>
      </c>
      <c r="F81" s="14" t="s">
        <v>2262</v>
      </c>
      <c r="G81" s="14" t="s">
        <v>2035</v>
      </c>
      <c r="H81" s="14" t="s">
        <v>2441</v>
      </c>
      <c r="I81" s="14" t="s">
        <v>2449</v>
      </c>
      <c r="J81" s="13" t="s">
        <v>2062</v>
      </c>
      <c r="K81" s="14" t="s">
        <v>1317</v>
      </c>
      <c r="L81" s="13" t="b">
        <v>1</v>
      </c>
      <c r="M81" s="13" t="s">
        <v>113</v>
      </c>
      <c r="P81" s="13" t="s">
        <v>2418</v>
      </c>
      <c r="R81" s="13" t="s">
        <v>2444</v>
      </c>
    </row>
    <row r="82" spans="1:18" ht="224" x14ac:dyDescent="0.2">
      <c r="A82" s="13" t="s">
        <v>1467</v>
      </c>
      <c r="B82" s="13" t="s">
        <v>2450</v>
      </c>
      <c r="C82" s="14" t="s">
        <v>2451</v>
      </c>
      <c r="D82" s="15" t="s">
        <v>2452</v>
      </c>
      <c r="E82" s="14" t="s">
        <v>2448</v>
      </c>
      <c r="F82" s="14" t="s">
        <v>2262</v>
      </c>
      <c r="G82" s="14" t="s">
        <v>2035</v>
      </c>
      <c r="H82" s="14" t="s">
        <v>2441</v>
      </c>
      <c r="I82" s="14" t="s">
        <v>2453</v>
      </c>
      <c r="J82" s="13" t="s">
        <v>2062</v>
      </c>
      <c r="K82" s="14" t="s">
        <v>117</v>
      </c>
      <c r="L82" s="13" t="b">
        <v>1</v>
      </c>
      <c r="M82" s="13" t="s">
        <v>113</v>
      </c>
      <c r="P82" s="13" t="s">
        <v>2418</v>
      </c>
      <c r="R82" s="13" t="s">
        <v>2444</v>
      </c>
    </row>
    <row r="83" spans="1:18" ht="272" x14ac:dyDescent="0.2">
      <c r="A83" s="13" t="s">
        <v>1472</v>
      </c>
      <c r="B83" s="13" t="s">
        <v>2454</v>
      </c>
      <c r="C83" s="14" t="s">
        <v>2455</v>
      </c>
      <c r="D83" s="15" t="s">
        <v>2456</v>
      </c>
      <c r="E83" s="14" t="s">
        <v>2448</v>
      </c>
      <c r="F83" s="14" t="s">
        <v>2262</v>
      </c>
      <c r="G83" s="14" t="s">
        <v>2035</v>
      </c>
      <c r="H83" s="14" t="s">
        <v>2441</v>
      </c>
      <c r="I83" s="14" t="s">
        <v>2457</v>
      </c>
      <c r="J83" s="13" t="s">
        <v>2062</v>
      </c>
      <c r="K83" s="14" t="s">
        <v>117</v>
      </c>
      <c r="L83" s="13" t="b">
        <v>1</v>
      </c>
      <c r="M83" s="13" t="s">
        <v>113</v>
      </c>
      <c r="P83" s="13" t="s">
        <v>2418</v>
      </c>
      <c r="R83" s="13" t="s">
        <v>2444</v>
      </c>
    </row>
    <row r="84" spans="1:18" ht="304" x14ac:dyDescent="0.2">
      <c r="A84" s="13" t="s">
        <v>1494</v>
      </c>
      <c r="B84" s="13" t="s">
        <v>2458</v>
      </c>
      <c r="C84" s="14" t="s">
        <v>2459</v>
      </c>
      <c r="D84" s="15" t="s">
        <v>2460</v>
      </c>
      <c r="E84" s="14" t="s">
        <v>2448</v>
      </c>
      <c r="F84" s="14" t="s">
        <v>2262</v>
      </c>
      <c r="G84" s="14" t="s">
        <v>2035</v>
      </c>
      <c r="H84" s="14" t="s">
        <v>2441</v>
      </c>
      <c r="I84" s="14" t="s">
        <v>2461</v>
      </c>
      <c r="J84" s="13" t="s">
        <v>2062</v>
      </c>
      <c r="K84" s="14" t="s">
        <v>117</v>
      </c>
      <c r="L84" s="13" t="b">
        <v>1</v>
      </c>
      <c r="M84" s="13" t="s">
        <v>113</v>
      </c>
      <c r="R84" s="13" t="s">
        <v>2444</v>
      </c>
    </row>
    <row r="85" spans="1:18" ht="224" x14ac:dyDescent="0.2">
      <c r="A85" s="13" t="s">
        <v>1482</v>
      </c>
      <c r="B85" s="13" t="s">
        <v>2462</v>
      </c>
      <c r="C85" s="14" t="s">
        <v>2463</v>
      </c>
      <c r="D85" s="15" t="s">
        <v>2464</v>
      </c>
      <c r="E85" s="14" t="s">
        <v>2448</v>
      </c>
      <c r="F85" s="14" t="s">
        <v>2262</v>
      </c>
      <c r="G85" s="14" t="s">
        <v>2035</v>
      </c>
      <c r="H85" s="14" t="s">
        <v>2441</v>
      </c>
      <c r="I85" s="14" t="s">
        <v>2457</v>
      </c>
      <c r="J85" s="13" t="s">
        <v>2062</v>
      </c>
      <c r="K85" s="14" t="s">
        <v>117</v>
      </c>
      <c r="L85" s="13" t="b">
        <v>1</v>
      </c>
      <c r="M85" s="13" t="s">
        <v>113</v>
      </c>
      <c r="R85" s="13" t="s">
        <v>2444</v>
      </c>
    </row>
    <row r="86" spans="1:18" ht="304" x14ac:dyDescent="0.2">
      <c r="A86" s="13" t="s">
        <v>1019</v>
      </c>
      <c r="B86" s="13" t="s">
        <v>2465</v>
      </c>
      <c r="C86" s="14" t="s">
        <v>2466</v>
      </c>
      <c r="D86" s="15" t="s">
        <v>2467</v>
      </c>
      <c r="E86" s="14" t="s">
        <v>2448</v>
      </c>
      <c r="F86" s="14" t="s">
        <v>2262</v>
      </c>
      <c r="G86" s="14" t="s">
        <v>2035</v>
      </c>
      <c r="H86" s="14" t="s">
        <v>2441</v>
      </c>
      <c r="I86" s="14" t="s">
        <v>2468</v>
      </c>
      <c r="J86" s="13" t="s">
        <v>2098</v>
      </c>
      <c r="K86" s="14" t="s">
        <v>117</v>
      </c>
      <c r="L86" s="13" t="b">
        <v>1</v>
      </c>
      <c r="M86" s="13" t="s">
        <v>113</v>
      </c>
      <c r="R86" s="13" t="s">
        <v>2444</v>
      </c>
    </row>
    <row r="87" spans="1:18" ht="350" x14ac:dyDescent="0.2">
      <c r="A87" s="13" t="s">
        <v>1192</v>
      </c>
      <c r="B87" s="13" t="s">
        <v>2469</v>
      </c>
      <c r="C87" s="14" t="s">
        <v>2470</v>
      </c>
      <c r="D87" s="15" t="s">
        <v>2471</v>
      </c>
      <c r="E87" s="14" t="s">
        <v>2448</v>
      </c>
      <c r="F87" s="14" t="s">
        <v>2147</v>
      </c>
      <c r="G87" s="14" t="s">
        <v>2042</v>
      </c>
      <c r="H87" s="14" t="s">
        <v>2441</v>
      </c>
      <c r="I87" s="14" t="s">
        <v>2472</v>
      </c>
      <c r="J87" s="13" t="s">
        <v>2098</v>
      </c>
      <c r="K87" s="14" t="s">
        <v>1469</v>
      </c>
      <c r="L87" s="13" t="b">
        <v>1</v>
      </c>
      <c r="M87" s="13" t="s">
        <v>113</v>
      </c>
      <c r="R87" s="13" t="s">
        <v>2444</v>
      </c>
    </row>
    <row r="88" spans="1:18" ht="409.6" x14ac:dyDescent="0.2">
      <c r="A88" s="13" t="s">
        <v>1480</v>
      </c>
      <c r="B88" s="13" t="s">
        <v>2473</v>
      </c>
      <c r="C88" s="14" t="s">
        <v>2474</v>
      </c>
      <c r="D88" s="15" t="s">
        <v>2475</v>
      </c>
      <c r="E88" s="14" t="s">
        <v>2448</v>
      </c>
      <c r="F88" s="14" t="s">
        <v>2476</v>
      </c>
      <c r="G88" s="14" t="s">
        <v>2042</v>
      </c>
      <c r="H88" s="14" t="s">
        <v>2441</v>
      </c>
      <c r="I88" s="14" t="s">
        <v>2477</v>
      </c>
      <c r="J88" s="13" t="s">
        <v>2062</v>
      </c>
      <c r="K88" s="14" t="s">
        <v>1474</v>
      </c>
      <c r="L88" s="13" t="b">
        <v>1</v>
      </c>
      <c r="M88" s="13" t="s">
        <v>113</v>
      </c>
      <c r="R88" s="13" t="s">
        <v>2444</v>
      </c>
    </row>
    <row r="89" spans="1:18" ht="256" x14ac:dyDescent="0.2">
      <c r="A89" s="13" t="s">
        <v>1419</v>
      </c>
      <c r="B89" s="13" t="s">
        <v>2478</v>
      </c>
      <c r="C89" s="14" t="s">
        <v>2479</v>
      </c>
      <c r="D89" s="15" t="s">
        <v>2480</v>
      </c>
      <c r="E89" s="14" t="s">
        <v>2448</v>
      </c>
      <c r="F89" s="14" t="s">
        <v>2262</v>
      </c>
      <c r="G89" s="14" t="s">
        <v>2035</v>
      </c>
      <c r="H89" s="14" t="s">
        <v>2441</v>
      </c>
      <c r="I89" s="14" t="s">
        <v>2457</v>
      </c>
      <c r="J89" s="13" t="s">
        <v>2062</v>
      </c>
      <c r="K89" s="14" t="s">
        <v>117</v>
      </c>
      <c r="L89" s="13" t="b">
        <v>1</v>
      </c>
      <c r="M89" s="13" t="s">
        <v>113</v>
      </c>
      <c r="P89" s="13" t="s">
        <v>2418</v>
      </c>
      <c r="R89" s="13" t="s">
        <v>2444</v>
      </c>
    </row>
    <row r="90" spans="1:18" ht="409.6" x14ac:dyDescent="0.2">
      <c r="A90" s="13" t="s">
        <v>1488</v>
      </c>
      <c r="B90" s="13" t="s">
        <v>2481</v>
      </c>
      <c r="C90" s="14" t="s">
        <v>2482</v>
      </c>
      <c r="D90" s="15" t="s">
        <v>2483</v>
      </c>
      <c r="E90" s="14" t="s">
        <v>2448</v>
      </c>
      <c r="F90" s="14" t="s">
        <v>2113</v>
      </c>
      <c r="G90" s="14" t="s">
        <v>2042</v>
      </c>
      <c r="H90" s="14" t="s">
        <v>2441</v>
      </c>
      <c r="I90" s="14" t="s">
        <v>2484</v>
      </c>
      <c r="J90" s="13" t="s">
        <v>2062</v>
      </c>
      <c r="K90" s="14" t="s">
        <v>1484</v>
      </c>
      <c r="L90" s="13" t="b">
        <v>1</v>
      </c>
      <c r="M90" s="13" t="s">
        <v>113</v>
      </c>
      <c r="P90" s="13" t="s">
        <v>2402</v>
      </c>
      <c r="R90" s="13" t="s">
        <v>2444</v>
      </c>
    </row>
    <row r="91" spans="1:18" ht="240" x14ac:dyDescent="0.2">
      <c r="A91" s="13" t="s">
        <v>1496</v>
      </c>
      <c r="B91" s="13" t="s">
        <v>2485</v>
      </c>
      <c r="C91" s="14" t="s">
        <v>2486</v>
      </c>
      <c r="D91" s="15" t="s">
        <v>2487</v>
      </c>
      <c r="E91" s="14" t="s">
        <v>2448</v>
      </c>
      <c r="F91" s="14" t="s">
        <v>2147</v>
      </c>
      <c r="G91" s="14" t="s">
        <v>2042</v>
      </c>
      <c r="H91" s="14" t="s">
        <v>2441</v>
      </c>
      <c r="I91" s="14" t="s">
        <v>2488</v>
      </c>
      <c r="J91" s="13" t="s">
        <v>2098</v>
      </c>
      <c r="K91" s="14" t="s">
        <v>1021</v>
      </c>
      <c r="L91" s="13" t="b">
        <v>1</v>
      </c>
      <c r="M91" s="13" t="s">
        <v>113</v>
      </c>
      <c r="R91" s="13" t="s">
        <v>2444</v>
      </c>
    </row>
    <row r="92" spans="1:18" ht="96" x14ac:dyDescent="0.2">
      <c r="A92" s="13" t="s">
        <v>204</v>
      </c>
      <c r="B92" s="13" t="s">
        <v>205</v>
      </c>
      <c r="C92" s="14" t="s">
        <v>2489</v>
      </c>
      <c r="D92" s="15" t="s">
        <v>2490</v>
      </c>
      <c r="E92" s="14" t="s">
        <v>2033</v>
      </c>
      <c r="F92" s="14" t="s">
        <v>2491</v>
      </c>
      <c r="G92" s="14" t="s">
        <v>2121</v>
      </c>
      <c r="H92" s="14" t="s">
        <v>2492</v>
      </c>
      <c r="I92" s="14" t="s">
        <v>2493</v>
      </c>
      <c r="J92" s="13" t="s">
        <v>2169</v>
      </c>
      <c r="K92" s="14" t="s">
        <v>1196</v>
      </c>
      <c r="L92" s="13" t="b">
        <v>0</v>
      </c>
      <c r="N92" s="13" t="s">
        <v>2494</v>
      </c>
    </row>
    <row r="93" spans="1:18" ht="272" x14ac:dyDescent="0.2">
      <c r="A93" s="13" t="s">
        <v>1691</v>
      </c>
      <c r="B93" s="13" t="s">
        <v>2495</v>
      </c>
      <c r="C93" s="14" t="s">
        <v>2496</v>
      </c>
      <c r="D93" s="15" t="s">
        <v>2497</v>
      </c>
      <c r="E93" s="14" t="s">
        <v>2060</v>
      </c>
      <c r="F93" s="14" t="s">
        <v>2498</v>
      </c>
      <c r="G93" s="14" t="s">
        <v>2035</v>
      </c>
      <c r="H93" s="14" t="s">
        <v>2492</v>
      </c>
      <c r="I93" s="14" t="s">
        <v>2499</v>
      </c>
      <c r="J93" s="13" t="s">
        <v>2169</v>
      </c>
      <c r="K93" s="14" t="s">
        <v>519</v>
      </c>
      <c r="L93" s="13" t="b">
        <v>1</v>
      </c>
      <c r="M93" s="13" t="s">
        <v>204</v>
      </c>
    </row>
    <row r="94" spans="1:18" ht="224" x14ac:dyDescent="0.2">
      <c r="A94" s="13" t="s">
        <v>1499</v>
      </c>
      <c r="B94" s="13" t="s">
        <v>2500</v>
      </c>
      <c r="C94" s="14" t="s">
        <v>2501</v>
      </c>
      <c r="D94" s="15" t="s">
        <v>2502</v>
      </c>
      <c r="E94" s="14" t="s">
        <v>2060</v>
      </c>
      <c r="F94" s="14" t="s">
        <v>2491</v>
      </c>
      <c r="G94" s="14" t="s">
        <v>2035</v>
      </c>
      <c r="H94" s="14" t="s">
        <v>2492</v>
      </c>
      <c r="I94" s="14" t="s">
        <v>2503</v>
      </c>
      <c r="J94" s="13" t="s">
        <v>2038</v>
      </c>
      <c r="K94" s="14" t="s">
        <v>724</v>
      </c>
      <c r="L94" s="13" t="b">
        <v>1</v>
      </c>
      <c r="M94" s="13" t="s">
        <v>204</v>
      </c>
      <c r="N94" s="13" t="s">
        <v>2504</v>
      </c>
    </row>
    <row r="95" spans="1:18" ht="144" x14ac:dyDescent="0.2">
      <c r="A95" s="13" t="s">
        <v>1318</v>
      </c>
      <c r="B95" s="13" t="s">
        <v>2505</v>
      </c>
      <c r="C95" s="14" t="s">
        <v>2506</v>
      </c>
      <c r="D95" s="15" t="s">
        <v>2507</v>
      </c>
      <c r="E95" s="14" t="s">
        <v>2060</v>
      </c>
      <c r="F95" s="14" t="s">
        <v>2085</v>
      </c>
      <c r="G95" s="14" t="s">
        <v>2042</v>
      </c>
      <c r="H95" s="14" t="s">
        <v>2492</v>
      </c>
      <c r="I95" s="14" t="s">
        <v>2508</v>
      </c>
      <c r="J95" s="13" t="s">
        <v>2038</v>
      </c>
      <c r="K95" s="14" t="s">
        <v>1469</v>
      </c>
      <c r="L95" s="13" t="b">
        <v>1</v>
      </c>
      <c r="M95" s="13" t="s">
        <v>204</v>
      </c>
      <c r="O95" s="13" t="s">
        <v>2509</v>
      </c>
    </row>
    <row r="96" spans="1:18" ht="256" x14ac:dyDescent="0.2">
      <c r="A96" s="13" t="s">
        <v>1699</v>
      </c>
      <c r="B96" s="13" t="s">
        <v>2510</v>
      </c>
      <c r="C96" s="14" t="s">
        <v>2511</v>
      </c>
      <c r="D96" s="15" t="s">
        <v>2512</v>
      </c>
      <c r="E96" s="14" t="s">
        <v>2060</v>
      </c>
      <c r="F96" s="14" t="s">
        <v>2476</v>
      </c>
      <c r="G96" s="14" t="s">
        <v>2042</v>
      </c>
      <c r="H96" s="14" t="s">
        <v>2492</v>
      </c>
      <c r="I96" s="14" t="s">
        <v>2513</v>
      </c>
      <c r="J96" s="13" t="s">
        <v>2062</v>
      </c>
      <c r="K96" s="14" t="s">
        <v>1498</v>
      </c>
      <c r="L96" s="13" t="b">
        <v>1</v>
      </c>
      <c r="M96" s="13" t="s">
        <v>204</v>
      </c>
    </row>
    <row r="97" spans="1:20" ht="192" x14ac:dyDescent="0.2">
      <c r="A97" s="13" t="s">
        <v>230</v>
      </c>
      <c r="B97" s="13" t="s">
        <v>231</v>
      </c>
      <c r="C97" s="14" t="s">
        <v>2514</v>
      </c>
      <c r="D97" s="15" t="s">
        <v>2515</v>
      </c>
      <c r="E97" s="14" t="s">
        <v>2033</v>
      </c>
      <c r="F97" s="14" t="s">
        <v>2130</v>
      </c>
      <c r="G97" s="14" t="s">
        <v>2121</v>
      </c>
      <c r="H97" s="14" t="s">
        <v>2122</v>
      </c>
      <c r="I97" s="14" t="s">
        <v>2516</v>
      </c>
      <c r="J97" s="13" t="s">
        <v>2038</v>
      </c>
      <c r="K97" s="14" t="s">
        <v>206</v>
      </c>
      <c r="L97" s="13" t="b">
        <v>0</v>
      </c>
      <c r="O97" s="13" t="s">
        <v>2517</v>
      </c>
    </row>
    <row r="98" spans="1:20" ht="304" x14ac:dyDescent="0.2">
      <c r="A98" s="13" t="s">
        <v>87</v>
      </c>
      <c r="B98" s="13" t="s">
        <v>88</v>
      </c>
      <c r="C98" s="14" t="s">
        <v>2518</v>
      </c>
      <c r="D98" s="15" t="s">
        <v>2519</v>
      </c>
      <c r="E98" s="14" t="s">
        <v>2033</v>
      </c>
      <c r="F98" s="14" t="s">
        <v>2167</v>
      </c>
      <c r="G98" s="14" t="s">
        <v>2361</v>
      </c>
      <c r="H98" s="14" t="s">
        <v>2367</v>
      </c>
      <c r="I98" s="14" t="s">
        <v>2520</v>
      </c>
      <c r="J98" s="13" t="s">
        <v>2169</v>
      </c>
      <c r="K98" s="14" t="s">
        <v>92</v>
      </c>
      <c r="L98" s="13" t="b">
        <v>0</v>
      </c>
      <c r="T98" s="13" t="b">
        <v>1</v>
      </c>
    </row>
    <row r="99" spans="1:20" ht="288" x14ac:dyDescent="0.2">
      <c r="A99" s="13" t="s">
        <v>522</v>
      </c>
      <c r="B99" s="13" t="s">
        <v>2521</v>
      </c>
      <c r="C99" s="14" t="s">
        <v>2522</v>
      </c>
      <c r="D99" s="15" t="s">
        <v>2523</v>
      </c>
      <c r="E99" s="14" t="s">
        <v>2141</v>
      </c>
      <c r="F99" s="14" t="s">
        <v>2524</v>
      </c>
      <c r="G99" s="14" t="s">
        <v>2035</v>
      </c>
      <c r="H99" s="14" t="s">
        <v>2367</v>
      </c>
      <c r="I99" s="14" t="s">
        <v>2525</v>
      </c>
      <c r="J99" s="13" t="s">
        <v>2062</v>
      </c>
      <c r="K99" s="14" t="s">
        <v>92</v>
      </c>
      <c r="L99" s="13" t="b">
        <v>1</v>
      </c>
      <c r="M99" s="13" t="s">
        <v>87</v>
      </c>
      <c r="N99" s="13" t="s">
        <v>2364</v>
      </c>
      <c r="T99" s="13" t="b">
        <v>1</v>
      </c>
    </row>
    <row r="100" spans="1:20" ht="365" x14ac:dyDescent="0.2">
      <c r="A100" s="13" t="s">
        <v>1041</v>
      </c>
      <c r="B100" s="13" t="s">
        <v>2526</v>
      </c>
      <c r="C100" s="14" t="s">
        <v>2527</v>
      </c>
      <c r="D100" s="15" t="s">
        <v>2528</v>
      </c>
      <c r="E100" s="14" t="s">
        <v>2141</v>
      </c>
      <c r="F100" s="14" t="s">
        <v>2529</v>
      </c>
      <c r="G100" s="14" t="s">
        <v>2035</v>
      </c>
      <c r="H100" s="14" t="s">
        <v>2367</v>
      </c>
      <c r="I100" s="14" t="s">
        <v>2530</v>
      </c>
      <c r="J100" s="13" t="s">
        <v>2331</v>
      </c>
      <c r="K100" s="14" t="s">
        <v>206</v>
      </c>
      <c r="L100" s="13" t="b">
        <v>1</v>
      </c>
      <c r="M100" s="13" t="s">
        <v>87</v>
      </c>
      <c r="N100" s="13" t="s">
        <v>2531</v>
      </c>
    </row>
    <row r="101" spans="1:20" ht="240" x14ac:dyDescent="0.2">
      <c r="A101" s="13" t="s">
        <v>932</v>
      </c>
      <c r="B101" s="13" t="s">
        <v>2532</v>
      </c>
      <c r="C101" s="14" t="s">
        <v>2533</v>
      </c>
      <c r="D101" s="15" t="s">
        <v>2534</v>
      </c>
      <c r="E101" s="14" t="s">
        <v>2141</v>
      </c>
      <c r="F101" s="14" t="s">
        <v>2535</v>
      </c>
      <c r="G101" s="14" t="s">
        <v>2121</v>
      </c>
      <c r="H101" s="14" t="s">
        <v>2367</v>
      </c>
      <c r="I101" s="14" t="s">
        <v>2536</v>
      </c>
      <c r="J101" s="13" t="s">
        <v>2062</v>
      </c>
      <c r="K101" s="14" t="s">
        <v>97</v>
      </c>
      <c r="L101" s="13" t="b">
        <v>1</v>
      </c>
      <c r="M101" s="13" t="s">
        <v>87</v>
      </c>
      <c r="T101" s="13" t="b">
        <v>1</v>
      </c>
    </row>
    <row r="102" spans="1:20" ht="208" x14ac:dyDescent="0.2">
      <c r="A102" s="13" t="s">
        <v>1174</v>
      </c>
      <c r="B102" s="13" t="s">
        <v>2537</v>
      </c>
      <c r="C102" s="14" t="s">
        <v>2538</v>
      </c>
      <c r="D102" s="15" t="s">
        <v>2539</v>
      </c>
      <c r="E102" s="14" t="s">
        <v>2141</v>
      </c>
      <c r="F102" s="14" t="s">
        <v>2535</v>
      </c>
      <c r="G102" s="14" t="s">
        <v>2035</v>
      </c>
      <c r="H102" s="14" t="s">
        <v>2367</v>
      </c>
      <c r="I102" s="14" t="s">
        <v>2540</v>
      </c>
      <c r="J102" s="13" t="s">
        <v>2205</v>
      </c>
      <c r="K102" s="14" t="s">
        <v>97</v>
      </c>
      <c r="L102" s="13" t="b">
        <v>1</v>
      </c>
      <c r="M102" s="13" t="s">
        <v>87</v>
      </c>
      <c r="T102" s="13" t="b">
        <v>1</v>
      </c>
    </row>
    <row r="103" spans="1:20" ht="288" x14ac:dyDescent="0.2">
      <c r="A103" s="13" t="s">
        <v>566</v>
      </c>
      <c r="B103" s="13" t="s">
        <v>2541</v>
      </c>
      <c r="C103" s="14" t="s">
        <v>2542</v>
      </c>
      <c r="D103" s="15" t="s">
        <v>2543</v>
      </c>
      <c r="E103" s="14" t="s">
        <v>2141</v>
      </c>
      <c r="F103" s="14" t="s">
        <v>2167</v>
      </c>
      <c r="G103" s="14" t="s">
        <v>2121</v>
      </c>
      <c r="H103" s="14" t="s">
        <v>2367</v>
      </c>
      <c r="I103" s="14" t="s">
        <v>2544</v>
      </c>
      <c r="J103" s="13" t="s">
        <v>2038</v>
      </c>
      <c r="K103" s="14" t="s">
        <v>92</v>
      </c>
      <c r="L103" s="13" t="b">
        <v>1</v>
      </c>
      <c r="M103" s="13" t="s">
        <v>87</v>
      </c>
    </row>
    <row r="104" spans="1:20" ht="176" x14ac:dyDescent="0.2">
      <c r="A104" s="13" t="s">
        <v>758</v>
      </c>
      <c r="B104" s="13" t="s">
        <v>2545</v>
      </c>
      <c r="C104" s="14" t="s">
        <v>2546</v>
      </c>
      <c r="D104" s="15" t="s">
        <v>2547</v>
      </c>
      <c r="E104" s="14" t="s">
        <v>2141</v>
      </c>
      <c r="F104" s="14" t="s">
        <v>2535</v>
      </c>
      <c r="G104" s="14" t="s">
        <v>2042</v>
      </c>
      <c r="H104" s="14" t="s">
        <v>2367</v>
      </c>
      <c r="I104" s="14" t="s">
        <v>2548</v>
      </c>
      <c r="J104" s="13" t="s">
        <v>2038</v>
      </c>
      <c r="K104" s="14" t="s">
        <v>97</v>
      </c>
      <c r="L104" s="13" t="b">
        <v>1</v>
      </c>
      <c r="M104" s="13" t="s">
        <v>87</v>
      </c>
      <c r="O104" s="13" t="s">
        <v>2549</v>
      </c>
      <c r="T104" s="13" t="b">
        <v>0</v>
      </c>
    </row>
    <row r="105" spans="1:20" ht="380" x14ac:dyDescent="0.2">
      <c r="A105" s="13" t="s">
        <v>732</v>
      </c>
      <c r="B105" s="13" t="s">
        <v>2550</v>
      </c>
      <c r="C105" s="14" t="s">
        <v>2551</v>
      </c>
      <c r="D105" s="15" t="s">
        <v>2552</v>
      </c>
      <c r="E105" s="14" t="s">
        <v>2553</v>
      </c>
      <c r="F105" s="14" t="s">
        <v>2167</v>
      </c>
      <c r="G105" s="14" t="s">
        <v>2053</v>
      </c>
      <c r="H105" s="14" t="s">
        <v>2367</v>
      </c>
      <c r="I105" s="14" t="s">
        <v>2554</v>
      </c>
      <c r="J105" s="13" t="s">
        <v>2038</v>
      </c>
      <c r="K105" s="14" t="s">
        <v>92</v>
      </c>
      <c r="L105" s="13" t="b">
        <v>1</v>
      </c>
      <c r="M105" s="13" t="s">
        <v>87</v>
      </c>
      <c r="N105" s="13" t="s">
        <v>2555</v>
      </c>
    </row>
    <row r="106" spans="1:20" ht="192" x14ac:dyDescent="0.2">
      <c r="A106" s="13" t="s">
        <v>874</v>
      </c>
      <c r="B106" s="13" t="s">
        <v>2556</v>
      </c>
      <c r="C106" s="14" t="s">
        <v>2557</v>
      </c>
      <c r="D106" s="15" t="s">
        <v>2558</v>
      </c>
      <c r="E106" s="14" t="s">
        <v>2559</v>
      </c>
      <c r="F106" s="14" t="s">
        <v>2535</v>
      </c>
      <c r="G106" s="14" t="s">
        <v>2035</v>
      </c>
      <c r="H106" s="14" t="s">
        <v>2367</v>
      </c>
      <c r="I106" s="14" t="s">
        <v>2560</v>
      </c>
      <c r="J106" s="13" t="s">
        <v>2176</v>
      </c>
      <c r="K106" s="14" t="s">
        <v>607</v>
      </c>
      <c r="L106" s="13" t="b">
        <v>1</v>
      </c>
      <c r="M106" s="13" t="s">
        <v>87</v>
      </c>
      <c r="T106" s="13" t="b">
        <v>1</v>
      </c>
    </row>
    <row r="107" spans="1:20" ht="335" x14ac:dyDescent="0.2">
      <c r="A107" s="13" t="s">
        <v>430</v>
      </c>
      <c r="B107" s="13" t="s">
        <v>431</v>
      </c>
      <c r="C107" s="14" t="s">
        <v>2561</v>
      </c>
      <c r="D107" s="15" t="s">
        <v>2562</v>
      </c>
      <c r="E107" s="14" t="s">
        <v>2033</v>
      </c>
      <c r="F107" s="14" t="s">
        <v>2090</v>
      </c>
      <c r="G107" s="14" t="s">
        <v>2106</v>
      </c>
      <c r="H107" s="14" t="s">
        <v>2563</v>
      </c>
      <c r="I107" s="14" t="s">
        <v>2564</v>
      </c>
      <c r="J107" s="13" t="s">
        <v>2279</v>
      </c>
      <c r="K107" s="14" t="s">
        <v>1176</v>
      </c>
      <c r="L107" s="13" t="b">
        <v>0</v>
      </c>
      <c r="N107" s="13" t="s">
        <v>2565</v>
      </c>
      <c r="P107" s="13" t="s">
        <v>2418</v>
      </c>
      <c r="Q107" s="13" t="s">
        <v>2418</v>
      </c>
    </row>
    <row r="108" spans="1:20" ht="176" x14ac:dyDescent="0.2">
      <c r="A108" s="13" t="s">
        <v>308</v>
      </c>
      <c r="B108" s="13" t="s">
        <v>309</v>
      </c>
      <c r="C108" s="14" t="s">
        <v>2566</v>
      </c>
      <c r="D108" s="15" t="s">
        <v>2567</v>
      </c>
      <c r="E108" s="14" t="s">
        <v>2033</v>
      </c>
      <c r="F108" s="14" t="s">
        <v>2052</v>
      </c>
      <c r="G108" s="14" t="s">
        <v>2568</v>
      </c>
      <c r="H108" s="14" t="s">
        <v>2122</v>
      </c>
      <c r="I108" s="14" t="s">
        <v>2569</v>
      </c>
      <c r="J108" s="13" t="s">
        <v>2570</v>
      </c>
      <c r="K108" s="14" t="s">
        <v>570</v>
      </c>
      <c r="L108" s="13" t="b">
        <v>0</v>
      </c>
      <c r="N108" s="13" t="s">
        <v>2571</v>
      </c>
    </row>
    <row r="109" spans="1:20" ht="144" x14ac:dyDescent="0.2">
      <c r="A109" s="13" t="s">
        <v>1464</v>
      </c>
      <c r="B109" s="13" t="s">
        <v>2572</v>
      </c>
      <c r="C109" s="14" t="s">
        <v>2573</v>
      </c>
      <c r="D109" s="15" t="s">
        <v>2574</v>
      </c>
      <c r="E109" s="14" t="s">
        <v>2575</v>
      </c>
      <c r="F109" s="14" t="s">
        <v>2130</v>
      </c>
      <c r="G109" s="14" t="s">
        <v>2042</v>
      </c>
      <c r="H109" s="14" t="s">
        <v>2122</v>
      </c>
      <c r="I109" s="14" t="s">
        <v>2153</v>
      </c>
      <c r="J109" s="13" t="s">
        <v>2038</v>
      </c>
      <c r="K109" s="14" t="s">
        <v>97</v>
      </c>
      <c r="L109" s="13" t="b">
        <v>1</v>
      </c>
      <c r="M109" s="13" t="s">
        <v>308</v>
      </c>
    </row>
    <row r="110" spans="1:20" ht="144" x14ac:dyDescent="0.2">
      <c r="A110" s="13" t="s">
        <v>1330</v>
      </c>
      <c r="B110" s="13" t="s">
        <v>2576</v>
      </c>
      <c r="C110" s="14" t="s">
        <v>2577</v>
      </c>
      <c r="D110" s="15" t="s">
        <v>2578</v>
      </c>
      <c r="E110" s="14" t="s">
        <v>2079</v>
      </c>
      <c r="F110" s="14" t="s">
        <v>2575</v>
      </c>
      <c r="G110" s="14" t="s">
        <v>2042</v>
      </c>
      <c r="H110" s="14" t="s">
        <v>2122</v>
      </c>
      <c r="I110" s="14" t="s">
        <v>2153</v>
      </c>
      <c r="J110" s="13" t="s">
        <v>2038</v>
      </c>
      <c r="K110" s="14" t="s">
        <v>97</v>
      </c>
      <c r="L110" s="13" t="b">
        <v>1</v>
      </c>
      <c r="M110" s="13" t="s">
        <v>308</v>
      </c>
    </row>
    <row r="111" spans="1:20" ht="288" x14ac:dyDescent="0.2">
      <c r="A111" s="13" t="s">
        <v>1697</v>
      </c>
      <c r="B111" s="13" t="s">
        <v>2579</v>
      </c>
      <c r="C111" s="14" t="s">
        <v>2580</v>
      </c>
      <c r="D111" s="15" t="s">
        <v>2581</v>
      </c>
      <c r="E111" s="14" t="s">
        <v>2079</v>
      </c>
      <c r="F111" s="14" t="s">
        <v>2582</v>
      </c>
      <c r="G111" s="14" t="s">
        <v>2106</v>
      </c>
      <c r="H111" s="14" t="s">
        <v>2122</v>
      </c>
      <c r="I111" s="14" t="s">
        <v>2583</v>
      </c>
      <c r="J111" s="13" t="s">
        <v>2584</v>
      </c>
      <c r="K111" s="14" t="s">
        <v>878</v>
      </c>
      <c r="L111" s="13" t="b">
        <v>1</v>
      </c>
      <c r="M111" s="13" t="s">
        <v>308</v>
      </c>
      <c r="N111" s="13" t="s">
        <v>2585</v>
      </c>
    </row>
    <row r="112" spans="1:20" ht="128" x14ac:dyDescent="0.2">
      <c r="A112" s="13" t="s">
        <v>174</v>
      </c>
      <c r="B112" s="13" t="s">
        <v>175</v>
      </c>
      <c r="C112" s="14" t="s">
        <v>2586</v>
      </c>
      <c r="D112" s="15" t="s">
        <v>2587</v>
      </c>
      <c r="E112" s="14" t="s">
        <v>2033</v>
      </c>
      <c r="F112" s="14" t="s">
        <v>2428</v>
      </c>
      <c r="G112" s="14" t="s">
        <v>2121</v>
      </c>
      <c r="H112" s="14" t="s">
        <v>2115</v>
      </c>
      <c r="I112" s="14" t="s">
        <v>2588</v>
      </c>
      <c r="J112" s="13" t="s">
        <v>2279</v>
      </c>
      <c r="K112" s="14" t="s">
        <v>1742</v>
      </c>
      <c r="L112" s="13" t="b">
        <v>0</v>
      </c>
      <c r="N112" s="13" t="s">
        <v>2589</v>
      </c>
      <c r="R112" s="13" t="s">
        <v>2590</v>
      </c>
    </row>
    <row r="113" spans="1:20" ht="192" x14ac:dyDescent="0.2">
      <c r="A113" s="13" t="s">
        <v>564</v>
      </c>
      <c r="B113" s="13" t="s">
        <v>2591</v>
      </c>
      <c r="C113" s="14" t="s">
        <v>2592</v>
      </c>
      <c r="D113" s="15" t="s">
        <v>2593</v>
      </c>
      <c r="E113" s="14" t="s">
        <v>2594</v>
      </c>
      <c r="F113" s="14" t="s">
        <v>2248</v>
      </c>
      <c r="G113" s="14" t="s">
        <v>2042</v>
      </c>
      <c r="H113" s="14" t="s">
        <v>2115</v>
      </c>
      <c r="I113" s="14" t="s">
        <v>2595</v>
      </c>
      <c r="J113" s="13" t="s">
        <v>2062</v>
      </c>
      <c r="K113" s="14" t="s">
        <v>136</v>
      </c>
      <c r="L113" s="13" t="b">
        <v>1</v>
      </c>
      <c r="M113" s="13" t="s">
        <v>174</v>
      </c>
      <c r="O113" s="13" t="s">
        <v>2596</v>
      </c>
      <c r="R113" s="13" t="s">
        <v>2597</v>
      </c>
    </row>
    <row r="114" spans="1:20" ht="192" x14ac:dyDescent="0.2">
      <c r="A114" s="13" t="s">
        <v>659</v>
      </c>
      <c r="B114" s="13" t="s">
        <v>2598</v>
      </c>
      <c r="C114" s="14" t="s">
        <v>2599</v>
      </c>
      <c r="D114" s="15" t="s">
        <v>2600</v>
      </c>
      <c r="E114" s="14" t="s">
        <v>2594</v>
      </c>
      <c r="F114" s="14" t="s">
        <v>2248</v>
      </c>
      <c r="G114" s="14" t="s">
        <v>2042</v>
      </c>
      <c r="H114" s="14" t="s">
        <v>2115</v>
      </c>
      <c r="I114" s="14" t="s">
        <v>2601</v>
      </c>
      <c r="J114" s="13" t="s">
        <v>2205</v>
      </c>
      <c r="K114" s="14" t="s">
        <v>433</v>
      </c>
      <c r="L114" s="13" t="b">
        <v>1</v>
      </c>
      <c r="M114" s="13" t="s">
        <v>174</v>
      </c>
    </row>
    <row r="115" spans="1:20" ht="409.6" x14ac:dyDescent="0.2">
      <c r="A115" s="13" t="s">
        <v>1114</v>
      </c>
      <c r="B115" s="13" t="s">
        <v>2602</v>
      </c>
      <c r="C115" s="14" t="s">
        <v>2603</v>
      </c>
      <c r="D115" s="15" t="s">
        <v>2604</v>
      </c>
      <c r="E115" s="14" t="s">
        <v>2605</v>
      </c>
      <c r="F115" s="14" t="s">
        <v>2606</v>
      </c>
      <c r="G115" s="14" t="s">
        <v>2035</v>
      </c>
      <c r="H115" s="14" t="s">
        <v>2115</v>
      </c>
      <c r="I115" s="14" t="s">
        <v>2607</v>
      </c>
      <c r="J115" s="13" t="s">
        <v>2038</v>
      </c>
      <c r="K115" s="14" t="s">
        <v>433</v>
      </c>
      <c r="L115" s="13" t="b">
        <v>1</v>
      </c>
      <c r="M115" s="13" t="s">
        <v>174</v>
      </c>
      <c r="N115" s="13" t="s">
        <v>2608</v>
      </c>
      <c r="R115" s="13" t="s">
        <v>2609</v>
      </c>
    </row>
    <row r="116" spans="1:20" ht="144" x14ac:dyDescent="0.2">
      <c r="A116" s="13" t="s">
        <v>1572</v>
      </c>
      <c r="B116" s="13" t="s">
        <v>2610</v>
      </c>
      <c r="C116" s="14" t="s">
        <v>2611</v>
      </c>
      <c r="D116" s="15" t="s">
        <v>2612</v>
      </c>
      <c r="E116" s="14" t="s">
        <v>2605</v>
      </c>
      <c r="F116" s="14" t="s">
        <v>2248</v>
      </c>
      <c r="G116" s="14" t="s">
        <v>2042</v>
      </c>
      <c r="H116" s="14" t="s">
        <v>2115</v>
      </c>
      <c r="I116" s="14" t="s">
        <v>2613</v>
      </c>
      <c r="J116" s="13" t="s">
        <v>2038</v>
      </c>
      <c r="K116" s="14" t="s">
        <v>310</v>
      </c>
      <c r="L116" s="13" t="b">
        <v>1</v>
      </c>
      <c r="M116" s="13" t="s">
        <v>174</v>
      </c>
      <c r="N116" s="13" t="s">
        <v>2614</v>
      </c>
      <c r="R116" s="13" t="s">
        <v>2615</v>
      </c>
    </row>
    <row r="117" spans="1:20" ht="112" x14ac:dyDescent="0.2">
      <c r="A117" s="13" t="s">
        <v>1647</v>
      </c>
      <c r="B117" s="13" t="s">
        <v>2616</v>
      </c>
      <c r="C117" s="14" t="s">
        <v>2617</v>
      </c>
      <c r="D117" s="15" t="s">
        <v>2618</v>
      </c>
      <c r="E117" s="14" t="s">
        <v>2605</v>
      </c>
      <c r="F117" s="14" t="s">
        <v>2113</v>
      </c>
      <c r="G117" s="14" t="s">
        <v>2042</v>
      </c>
      <c r="H117" s="14" t="s">
        <v>2115</v>
      </c>
      <c r="I117" s="14" t="s">
        <v>2619</v>
      </c>
      <c r="J117" s="13" t="s">
        <v>2062</v>
      </c>
      <c r="K117" s="14" t="s">
        <v>1466</v>
      </c>
      <c r="L117" s="13" t="b">
        <v>1</v>
      </c>
      <c r="M117" s="13" t="s">
        <v>174</v>
      </c>
      <c r="O117" s="13" t="s">
        <v>2620</v>
      </c>
      <c r="R117" s="13" t="s">
        <v>2615</v>
      </c>
    </row>
    <row r="118" spans="1:20" ht="112" x14ac:dyDescent="0.2">
      <c r="A118" s="13" t="s">
        <v>1623</v>
      </c>
      <c r="B118" s="13" t="s">
        <v>2621</v>
      </c>
      <c r="C118" s="14" t="s">
        <v>2622</v>
      </c>
      <c r="D118" s="15" t="s">
        <v>2623</v>
      </c>
      <c r="E118" s="14" t="s">
        <v>2605</v>
      </c>
      <c r="F118" s="14" t="s">
        <v>2248</v>
      </c>
      <c r="G118" s="14" t="s">
        <v>2042</v>
      </c>
      <c r="H118" s="14" t="s">
        <v>2115</v>
      </c>
      <c r="I118" s="14" t="s">
        <v>2624</v>
      </c>
      <c r="J118" s="13" t="s">
        <v>2038</v>
      </c>
      <c r="K118" s="14" t="s">
        <v>1332</v>
      </c>
      <c r="L118" s="13" t="b">
        <v>1</v>
      </c>
      <c r="M118" s="13" t="s">
        <v>174</v>
      </c>
      <c r="N118" s="13" t="s">
        <v>2625</v>
      </c>
      <c r="R118" s="13" t="s">
        <v>2615</v>
      </c>
    </row>
    <row r="119" spans="1:20" ht="112" x14ac:dyDescent="0.2">
      <c r="A119" s="13" t="s">
        <v>240</v>
      </c>
      <c r="B119" s="13" t="s">
        <v>241</v>
      </c>
      <c r="C119" s="14" t="s">
        <v>2626</v>
      </c>
      <c r="D119" s="15" t="s">
        <v>2627</v>
      </c>
      <c r="E119" s="14" t="s">
        <v>2033</v>
      </c>
      <c r="F119" s="14" t="s">
        <v>2498</v>
      </c>
      <c r="G119" s="14" t="s">
        <v>2114</v>
      </c>
      <c r="H119" s="14" t="s">
        <v>2036</v>
      </c>
      <c r="I119" s="14" t="s">
        <v>2628</v>
      </c>
      <c r="J119" s="13" t="s">
        <v>2038</v>
      </c>
      <c r="K119" s="14" t="s">
        <v>178</v>
      </c>
      <c r="L119" s="13" t="b">
        <v>0</v>
      </c>
    </row>
    <row r="120" spans="1:20" ht="112" x14ac:dyDescent="0.2">
      <c r="A120" s="13" t="s">
        <v>775</v>
      </c>
      <c r="B120" s="13" t="s">
        <v>2629</v>
      </c>
      <c r="C120" s="14" t="s">
        <v>2630</v>
      </c>
      <c r="D120" s="15" t="s">
        <v>2631</v>
      </c>
      <c r="E120" s="14" t="s">
        <v>2034</v>
      </c>
      <c r="F120" s="14" t="s">
        <v>2130</v>
      </c>
      <c r="G120" s="14" t="s">
        <v>2042</v>
      </c>
      <c r="H120" s="14" t="s">
        <v>2036</v>
      </c>
      <c r="I120" s="14" t="s">
        <v>2632</v>
      </c>
      <c r="J120" s="13" t="s">
        <v>2038</v>
      </c>
      <c r="K120" s="14" t="s">
        <v>178</v>
      </c>
      <c r="L120" s="13" t="b">
        <v>1</v>
      </c>
      <c r="M120" s="13" t="s">
        <v>240</v>
      </c>
    </row>
    <row r="121" spans="1:20" ht="128" x14ac:dyDescent="0.2">
      <c r="A121" s="13" t="s">
        <v>1142</v>
      </c>
      <c r="B121" s="13" t="s">
        <v>2633</v>
      </c>
      <c r="C121" s="14" t="s">
        <v>2634</v>
      </c>
      <c r="D121" s="15" t="s">
        <v>2635</v>
      </c>
      <c r="E121" s="14" t="s">
        <v>2034</v>
      </c>
      <c r="F121" s="14" t="s">
        <v>2636</v>
      </c>
      <c r="G121" s="14" t="s">
        <v>2042</v>
      </c>
      <c r="H121" s="14" t="s">
        <v>2036</v>
      </c>
      <c r="I121" s="14" t="s">
        <v>2637</v>
      </c>
      <c r="J121" s="13" t="s">
        <v>2038</v>
      </c>
      <c r="K121" s="14" t="s">
        <v>178</v>
      </c>
      <c r="L121" s="13" t="b">
        <v>1</v>
      </c>
      <c r="M121" s="13" t="s">
        <v>240</v>
      </c>
    </row>
    <row r="122" spans="1:20" ht="128" x14ac:dyDescent="0.2">
      <c r="A122" s="13" t="s">
        <v>1153</v>
      </c>
      <c r="B122" s="13" t="s">
        <v>2638</v>
      </c>
      <c r="C122" s="14" t="s">
        <v>2639</v>
      </c>
      <c r="D122" s="15" t="s">
        <v>2640</v>
      </c>
      <c r="E122" s="14" t="s">
        <v>2034</v>
      </c>
      <c r="F122" s="14" t="s">
        <v>2498</v>
      </c>
      <c r="G122" s="14" t="s">
        <v>2042</v>
      </c>
      <c r="H122" s="14" t="s">
        <v>2036</v>
      </c>
      <c r="I122" s="14" t="s">
        <v>2628</v>
      </c>
      <c r="J122" s="13" t="s">
        <v>2038</v>
      </c>
      <c r="K122" s="14" t="s">
        <v>178</v>
      </c>
      <c r="L122" s="13" t="b">
        <v>1</v>
      </c>
      <c r="M122" s="13" t="s">
        <v>240</v>
      </c>
    </row>
    <row r="123" spans="1:20" ht="144" x14ac:dyDescent="0.2">
      <c r="A123" s="13" t="s">
        <v>685</v>
      </c>
      <c r="B123" s="13" t="s">
        <v>2641</v>
      </c>
      <c r="C123" s="14" t="s">
        <v>2642</v>
      </c>
      <c r="D123" s="15" t="s">
        <v>2643</v>
      </c>
      <c r="E123" s="14" t="s">
        <v>2034</v>
      </c>
      <c r="F123" s="14" t="s">
        <v>2498</v>
      </c>
      <c r="G123" s="14" t="s">
        <v>2042</v>
      </c>
      <c r="H123" s="14" t="s">
        <v>2036</v>
      </c>
      <c r="I123" s="14" t="s">
        <v>2644</v>
      </c>
      <c r="J123" s="13" t="s">
        <v>2038</v>
      </c>
      <c r="K123" s="14" t="s">
        <v>178</v>
      </c>
      <c r="L123" s="13" t="b">
        <v>1</v>
      </c>
      <c r="M123" s="13" t="s">
        <v>240</v>
      </c>
      <c r="N123" s="13" t="s">
        <v>2645</v>
      </c>
    </row>
    <row r="124" spans="1:20" ht="256" x14ac:dyDescent="0.2">
      <c r="A124" s="13" t="s">
        <v>438</v>
      </c>
      <c r="B124" s="13" t="s">
        <v>439</v>
      </c>
      <c r="C124" s="14" t="s">
        <v>2646</v>
      </c>
      <c r="D124" s="15" t="s">
        <v>2647</v>
      </c>
      <c r="E124" s="14" t="s">
        <v>2033</v>
      </c>
      <c r="F124" s="14" t="s">
        <v>2648</v>
      </c>
      <c r="G124" s="14" t="s">
        <v>2053</v>
      </c>
      <c r="H124" s="14" t="s">
        <v>2649</v>
      </c>
      <c r="I124" s="14" t="s">
        <v>2650</v>
      </c>
      <c r="J124" s="13" t="s">
        <v>2038</v>
      </c>
      <c r="K124" s="14" t="s">
        <v>1574</v>
      </c>
      <c r="L124" s="13" t="b">
        <v>0</v>
      </c>
      <c r="N124" s="13" t="s">
        <v>2651</v>
      </c>
      <c r="T124" s="13" t="b">
        <v>1</v>
      </c>
    </row>
    <row r="125" spans="1:20" ht="192" x14ac:dyDescent="0.2">
      <c r="A125" s="13" t="s">
        <v>237</v>
      </c>
      <c r="B125" s="13" t="s">
        <v>238</v>
      </c>
      <c r="C125" s="14" t="s">
        <v>2652</v>
      </c>
      <c r="D125" s="15" t="s">
        <v>2653</v>
      </c>
      <c r="E125" s="14" t="s">
        <v>2033</v>
      </c>
      <c r="F125" s="14" t="s">
        <v>2387</v>
      </c>
      <c r="G125" s="14" t="s">
        <v>2106</v>
      </c>
      <c r="H125" s="14" t="s">
        <v>2107</v>
      </c>
      <c r="I125" s="14" t="s">
        <v>2654</v>
      </c>
      <c r="J125" s="13" t="s">
        <v>2388</v>
      </c>
      <c r="K125" s="14" t="s">
        <v>243</v>
      </c>
      <c r="L125" s="13" t="b">
        <v>0</v>
      </c>
      <c r="N125" s="13" t="s">
        <v>2655</v>
      </c>
    </row>
    <row r="126" spans="1:20" ht="176" x14ac:dyDescent="0.2">
      <c r="A126" s="13" t="s">
        <v>1655</v>
      </c>
      <c r="B126" s="13" t="s">
        <v>2656</v>
      </c>
      <c r="C126" s="14" t="s">
        <v>2657</v>
      </c>
      <c r="D126" s="15" t="s">
        <v>2658</v>
      </c>
      <c r="E126" s="14" t="s">
        <v>2659</v>
      </c>
      <c r="F126" s="14" t="s">
        <v>2660</v>
      </c>
      <c r="G126" s="14" t="s">
        <v>2042</v>
      </c>
      <c r="H126" s="14" t="s">
        <v>2107</v>
      </c>
      <c r="I126" s="14" t="s">
        <v>2654</v>
      </c>
      <c r="J126" s="13" t="s">
        <v>2038</v>
      </c>
      <c r="K126" s="14" t="s">
        <v>243</v>
      </c>
      <c r="L126" s="13" t="b">
        <v>1</v>
      </c>
      <c r="M126" s="13" t="s">
        <v>237</v>
      </c>
    </row>
    <row r="127" spans="1:20" ht="192" x14ac:dyDescent="0.2">
      <c r="A127" s="13" t="s">
        <v>1823</v>
      </c>
      <c r="B127" s="13" t="s">
        <v>2661</v>
      </c>
      <c r="C127" s="14" t="s">
        <v>2662</v>
      </c>
      <c r="D127" s="15" t="s">
        <v>2663</v>
      </c>
      <c r="E127" s="14" t="s">
        <v>2659</v>
      </c>
      <c r="F127" s="14" t="s">
        <v>2387</v>
      </c>
      <c r="G127" s="14" t="s">
        <v>2035</v>
      </c>
      <c r="H127" s="14" t="s">
        <v>2107</v>
      </c>
      <c r="I127" s="14" t="s">
        <v>2654</v>
      </c>
      <c r="J127" s="13" t="s">
        <v>2388</v>
      </c>
      <c r="K127" s="14" t="s">
        <v>243</v>
      </c>
      <c r="L127" s="13" t="b">
        <v>1</v>
      </c>
      <c r="M127" s="13" t="s">
        <v>237</v>
      </c>
      <c r="N127" s="13" t="s">
        <v>2364</v>
      </c>
    </row>
    <row r="128" spans="1:20" ht="192" x14ac:dyDescent="0.2">
      <c r="A128" s="13" t="s">
        <v>352</v>
      </c>
      <c r="B128" s="13" t="s">
        <v>353</v>
      </c>
      <c r="C128" s="14" t="s">
        <v>2664</v>
      </c>
      <c r="D128" s="15" t="s">
        <v>2665</v>
      </c>
      <c r="E128" s="14" t="s">
        <v>2033</v>
      </c>
      <c r="F128" s="14" t="s">
        <v>2666</v>
      </c>
      <c r="G128" s="14" t="s">
        <v>2667</v>
      </c>
      <c r="H128" s="14" t="s">
        <v>2668</v>
      </c>
      <c r="I128" s="14" t="s">
        <v>2669</v>
      </c>
      <c r="J128" s="13" t="s">
        <v>2570</v>
      </c>
      <c r="K128" s="14" t="s">
        <v>442</v>
      </c>
      <c r="L128" s="13" t="b">
        <v>0</v>
      </c>
      <c r="N128" s="13" t="s">
        <v>2670</v>
      </c>
      <c r="P128" s="13" t="s">
        <v>2671</v>
      </c>
      <c r="Q128" s="13" t="s">
        <v>2671</v>
      </c>
      <c r="R128" s="13" t="s">
        <v>2672</v>
      </c>
    </row>
    <row r="129" spans="1:16" ht="224" x14ac:dyDescent="0.2">
      <c r="A129" s="13" t="s">
        <v>1101</v>
      </c>
      <c r="B129" s="13" t="s">
        <v>2673</v>
      </c>
      <c r="C129" s="14" t="s">
        <v>2674</v>
      </c>
      <c r="D129" s="15" t="s">
        <v>2675</v>
      </c>
      <c r="E129" s="14" t="s">
        <v>2659</v>
      </c>
      <c r="F129" s="14" t="s">
        <v>2676</v>
      </c>
      <c r="G129" s="14" t="s">
        <v>2121</v>
      </c>
      <c r="H129" s="14" t="s">
        <v>2668</v>
      </c>
      <c r="I129" s="14" t="s">
        <v>2677</v>
      </c>
      <c r="J129" s="13" t="s">
        <v>2570</v>
      </c>
      <c r="K129" s="14" t="s">
        <v>1144</v>
      </c>
      <c r="L129" s="13" t="b">
        <v>1</v>
      </c>
      <c r="M129" s="13" t="s">
        <v>352</v>
      </c>
      <c r="P129" s="13" t="s">
        <v>2671</v>
      </c>
    </row>
    <row r="130" spans="1:16" ht="208" x14ac:dyDescent="0.2">
      <c r="A130" s="13" t="s">
        <v>820</v>
      </c>
      <c r="B130" s="13" t="s">
        <v>2678</v>
      </c>
      <c r="C130" s="14" t="s">
        <v>2679</v>
      </c>
      <c r="D130" s="15" t="s">
        <v>2680</v>
      </c>
      <c r="E130" s="14" t="s">
        <v>2659</v>
      </c>
      <c r="F130" s="14" t="s">
        <v>2666</v>
      </c>
      <c r="G130" s="14" t="s">
        <v>2121</v>
      </c>
      <c r="H130" s="14" t="s">
        <v>2668</v>
      </c>
      <c r="I130" s="14" t="s">
        <v>2681</v>
      </c>
      <c r="J130" s="13" t="s">
        <v>2038</v>
      </c>
      <c r="K130" s="14" t="s">
        <v>442</v>
      </c>
      <c r="L130" s="13" t="b">
        <v>1</v>
      </c>
      <c r="M130" s="13" t="s">
        <v>352</v>
      </c>
      <c r="N130" s="13" t="s">
        <v>2682</v>
      </c>
      <c r="P130" s="13" t="s">
        <v>2671</v>
      </c>
    </row>
    <row r="131" spans="1:16" ht="112" x14ac:dyDescent="0.2">
      <c r="A131" s="13" t="s">
        <v>708</v>
      </c>
      <c r="B131" s="13" t="s">
        <v>2683</v>
      </c>
      <c r="C131" s="14" t="s">
        <v>2684</v>
      </c>
      <c r="D131" s="15" t="s">
        <v>2685</v>
      </c>
      <c r="E131" s="14" t="s">
        <v>2659</v>
      </c>
      <c r="F131" s="14" t="s">
        <v>2262</v>
      </c>
      <c r="G131" s="14" t="s">
        <v>2121</v>
      </c>
      <c r="H131" s="14" t="s">
        <v>2668</v>
      </c>
      <c r="I131" s="14" t="s">
        <v>2686</v>
      </c>
      <c r="J131" s="13" t="s">
        <v>2279</v>
      </c>
      <c r="K131" s="14" t="s">
        <v>442</v>
      </c>
      <c r="L131" s="13" t="b">
        <v>1</v>
      </c>
      <c r="M131" s="13" t="s">
        <v>352</v>
      </c>
      <c r="P131" s="13" t="s">
        <v>2671</v>
      </c>
    </row>
    <row r="132" spans="1:16" ht="192" x14ac:dyDescent="0.2">
      <c r="A132" s="13" t="s">
        <v>617</v>
      </c>
      <c r="B132" s="13" t="s">
        <v>2687</v>
      </c>
      <c r="C132" s="14" t="s">
        <v>2688</v>
      </c>
      <c r="D132" s="15" t="s">
        <v>2689</v>
      </c>
      <c r="E132" s="14" t="s">
        <v>2659</v>
      </c>
      <c r="F132" s="14" t="s">
        <v>2262</v>
      </c>
      <c r="G132" s="14" t="s">
        <v>2106</v>
      </c>
      <c r="H132" s="14" t="s">
        <v>2668</v>
      </c>
      <c r="I132" s="14" t="s">
        <v>2690</v>
      </c>
      <c r="J132" s="13" t="s">
        <v>2584</v>
      </c>
      <c r="K132" s="14" t="s">
        <v>442</v>
      </c>
      <c r="L132" s="13" t="b">
        <v>1</v>
      </c>
      <c r="M132" s="13" t="s">
        <v>352</v>
      </c>
      <c r="N132" s="13" t="s">
        <v>2682</v>
      </c>
      <c r="P132" s="13" t="s">
        <v>2671</v>
      </c>
    </row>
    <row r="133" spans="1:16" ht="350" x14ac:dyDescent="0.2">
      <c r="A133" s="13" t="s">
        <v>497</v>
      </c>
      <c r="B133" s="13" t="s">
        <v>498</v>
      </c>
      <c r="C133" s="14" t="s">
        <v>2691</v>
      </c>
      <c r="D133" s="15" t="s">
        <v>2692</v>
      </c>
      <c r="E133" s="14" t="s">
        <v>2033</v>
      </c>
      <c r="F133" s="14" t="s">
        <v>2120</v>
      </c>
      <c r="G133" s="14" t="s">
        <v>2106</v>
      </c>
      <c r="H133" s="14" t="s">
        <v>2179</v>
      </c>
      <c r="I133" s="14" t="s">
        <v>2693</v>
      </c>
      <c r="J133" s="13" t="s">
        <v>2694</v>
      </c>
      <c r="K133" s="14" t="s">
        <v>239</v>
      </c>
      <c r="L133" s="13" t="b">
        <v>0</v>
      </c>
      <c r="N133" s="13" t="s">
        <v>2695</v>
      </c>
      <c r="O133" s="13" t="s">
        <v>2696</v>
      </c>
    </row>
    <row r="134" spans="1:16" ht="272" x14ac:dyDescent="0.2">
      <c r="A134" s="13" t="s">
        <v>184</v>
      </c>
      <c r="B134" s="13" t="s">
        <v>185</v>
      </c>
      <c r="C134" s="14" t="s">
        <v>2697</v>
      </c>
      <c r="D134" s="15" t="s">
        <v>2698</v>
      </c>
      <c r="E134" s="14" t="s">
        <v>2033</v>
      </c>
      <c r="F134" s="14" t="s">
        <v>2699</v>
      </c>
      <c r="G134" s="14" t="s">
        <v>2667</v>
      </c>
      <c r="H134" s="14" t="s">
        <v>2122</v>
      </c>
      <c r="I134" s="14" t="s">
        <v>2700</v>
      </c>
      <c r="J134" s="13" t="s">
        <v>2388</v>
      </c>
      <c r="K134" s="14" t="s">
        <v>1387</v>
      </c>
      <c r="L134" s="13" t="b">
        <v>0</v>
      </c>
      <c r="N134" s="13" t="s">
        <v>2701</v>
      </c>
    </row>
    <row r="135" spans="1:16" ht="144" x14ac:dyDescent="0.2">
      <c r="A135" s="13" t="s">
        <v>259</v>
      </c>
      <c r="B135" s="13" t="s">
        <v>260</v>
      </c>
      <c r="C135" s="14" t="s">
        <v>2702</v>
      </c>
      <c r="D135" s="15" t="s">
        <v>2703</v>
      </c>
      <c r="E135" s="14" t="s">
        <v>2033</v>
      </c>
      <c r="F135" s="14" t="s">
        <v>2416</v>
      </c>
      <c r="G135" s="14" t="s">
        <v>2106</v>
      </c>
      <c r="H135" s="14" t="s">
        <v>2122</v>
      </c>
      <c r="I135" s="14" t="s">
        <v>2704</v>
      </c>
      <c r="J135" s="13" t="s">
        <v>2038</v>
      </c>
      <c r="K135" s="14" t="s">
        <v>206</v>
      </c>
      <c r="L135" s="13" t="b">
        <v>0</v>
      </c>
      <c r="O135" s="13" t="s">
        <v>2705</v>
      </c>
    </row>
    <row r="136" spans="1:16" ht="208" x14ac:dyDescent="0.2">
      <c r="A136" s="13" t="s">
        <v>244</v>
      </c>
      <c r="B136" s="13" t="s">
        <v>245</v>
      </c>
      <c r="C136" s="14" t="s">
        <v>2706</v>
      </c>
      <c r="D136" s="15" t="s">
        <v>2707</v>
      </c>
      <c r="E136" s="14" t="s">
        <v>2033</v>
      </c>
      <c r="F136" s="14" t="s">
        <v>2699</v>
      </c>
      <c r="G136" s="14" t="s">
        <v>2667</v>
      </c>
      <c r="H136" s="14" t="s">
        <v>2122</v>
      </c>
      <c r="I136" s="14" t="s">
        <v>2708</v>
      </c>
      <c r="J136" s="13" t="s">
        <v>2709</v>
      </c>
      <c r="K136" s="14" t="s">
        <v>356</v>
      </c>
      <c r="L136" s="13" t="b">
        <v>0</v>
      </c>
      <c r="N136" s="13" t="s">
        <v>2710</v>
      </c>
    </row>
    <row r="137" spans="1:16" ht="208" x14ac:dyDescent="0.2">
      <c r="A137" s="13" t="s">
        <v>1165</v>
      </c>
      <c r="B137" s="13" t="s">
        <v>2711</v>
      </c>
      <c r="C137" s="14" t="s">
        <v>2712</v>
      </c>
      <c r="D137" s="15" t="s">
        <v>2713</v>
      </c>
      <c r="E137" s="14" t="s">
        <v>2079</v>
      </c>
      <c r="F137" s="14" t="s">
        <v>2714</v>
      </c>
      <c r="G137" s="14" t="s">
        <v>2121</v>
      </c>
      <c r="H137" s="14" t="s">
        <v>2122</v>
      </c>
      <c r="I137" s="14" t="s">
        <v>2708</v>
      </c>
      <c r="J137" s="13" t="s">
        <v>2038</v>
      </c>
      <c r="K137" s="14" t="s">
        <v>1105</v>
      </c>
      <c r="L137" s="13" t="b">
        <v>1</v>
      </c>
      <c r="M137" s="13" t="s">
        <v>244</v>
      </c>
      <c r="N137" s="13" t="s">
        <v>2715</v>
      </c>
    </row>
    <row r="138" spans="1:16" ht="160" x14ac:dyDescent="0.2">
      <c r="A138" s="13" t="s">
        <v>999</v>
      </c>
      <c r="B138" s="13" t="s">
        <v>2716</v>
      </c>
      <c r="C138" s="14" t="s">
        <v>2717</v>
      </c>
      <c r="D138" s="15" t="s">
        <v>2718</v>
      </c>
      <c r="E138" s="14" t="s">
        <v>2079</v>
      </c>
      <c r="F138" s="14" t="s">
        <v>2699</v>
      </c>
      <c r="G138" s="14" t="s">
        <v>2042</v>
      </c>
      <c r="H138" s="14" t="s">
        <v>2122</v>
      </c>
      <c r="I138" s="14" t="s">
        <v>2719</v>
      </c>
      <c r="J138" s="13" t="s">
        <v>2038</v>
      </c>
      <c r="K138" s="14" t="s">
        <v>97</v>
      </c>
      <c r="L138" s="13" t="b">
        <v>1</v>
      </c>
      <c r="M138" s="13" t="s">
        <v>244</v>
      </c>
    </row>
    <row r="139" spans="1:16" ht="160" x14ac:dyDescent="0.2">
      <c r="A139" s="13" t="s">
        <v>1806</v>
      </c>
      <c r="B139" s="13" t="s">
        <v>2720</v>
      </c>
      <c r="C139" s="14" t="s">
        <v>2721</v>
      </c>
      <c r="D139" s="15" t="s">
        <v>2722</v>
      </c>
      <c r="E139" s="14" t="s">
        <v>2079</v>
      </c>
      <c r="F139" s="14" t="s">
        <v>2723</v>
      </c>
      <c r="G139" s="14" t="s">
        <v>2035</v>
      </c>
      <c r="H139" s="14" t="s">
        <v>2122</v>
      </c>
      <c r="I139" s="14" t="s">
        <v>2153</v>
      </c>
      <c r="J139" s="13" t="s">
        <v>2724</v>
      </c>
      <c r="K139" s="14" t="s">
        <v>621</v>
      </c>
      <c r="L139" s="13" t="b">
        <v>1</v>
      </c>
      <c r="M139" s="13" t="s">
        <v>244</v>
      </c>
    </row>
    <row r="140" spans="1:16" ht="256" x14ac:dyDescent="0.2">
      <c r="A140" s="13" t="s">
        <v>1204</v>
      </c>
      <c r="B140" s="13" t="s">
        <v>2725</v>
      </c>
      <c r="C140" s="14" t="s">
        <v>2726</v>
      </c>
      <c r="D140" s="15" t="s">
        <v>2727</v>
      </c>
      <c r="E140" s="14" t="s">
        <v>2079</v>
      </c>
      <c r="F140" s="14" t="s">
        <v>2728</v>
      </c>
      <c r="G140" s="14" t="s">
        <v>2121</v>
      </c>
      <c r="H140" s="14" t="s">
        <v>2122</v>
      </c>
      <c r="I140" s="14" t="s">
        <v>2729</v>
      </c>
      <c r="J140" s="13" t="s">
        <v>2584</v>
      </c>
      <c r="K140" s="14" t="s">
        <v>621</v>
      </c>
      <c r="L140" s="13" t="b">
        <v>1</v>
      </c>
      <c r="M140" s="13" t="s">
        <v>244</v>
      </c>
      <c r="N140" s="13" t="s">
        <v>2364</v>
      </c>
    </row>
    <row r="141" spans="1:16" ht="176" x14ac:dyDescent="0.2">
      <c r="A141" s="13" t="s">
        <v>142</v>
      </c>
      <c r="B141" s="13" t="s">
        <v>143</v>
      </c>
      <c r="C141" s="14" t="s">
        <v>2730</v>
      </c>
      <c r="D141" s="15" t="s">
        <v>2731</v>
      </c>
      <c r="E141" s="14" t="s">
        <v>2033</v>
      </c>
      <c r="F141" s="14" t="s">
        <v>2732</v>
      </c>
      <c r="G141" s="14" t="s">
        <v>2733</v>
      </c>
      <c r="H141" s="14" t="s">
        <v>2036</v>
      </c>
      <c r="I141" s="14" t="s">
        <v>2734</v>
      </c>
      <c r="J141" s="13" t="s">
        <v>2169</v>
      </c>
      <c r="K141" s="14" t="s">
        <v>141</v>
      </c>
      <c r="L141" s="13" t="b">
        <v>0</v>
      </c>
      <c r="N141" s="13" t="s">
        <v>2735</v>
      </c>
    </row>
    <row r="142" spans="1:16" ht="176" x14ac:dyDescent="0.2">
      <c r="A142" s="13" t="s">
        <v>1428</v>
      </c>
      <c r="B142" s="13" t="s">
        <v>2736</v>
      </c>
      <c r="C142" s="14" t="s">
        <v>2737</v>
      </c>
      <c r="D142" s="15" t="s">
        <v>2738</v>
      </c>
      <c r="E142" s="14" t="s">
        <v>2739</v>
      </c>
      <c r="F142" s="14" t="s">
        <v>2034</v>
      </c>
      <c r="G142" s="14" t="s">
        <v>2042</v>
      </c>
      <c r="H142" s="14" t="s">
        <v>2036</v>
      </c>
      <c r="I142" s="14" t="s">
        <v>2740</v>
      </c>
      <c r="J142" s="13" t="s">
        <v>2038</v>
      </c>
      <c r="K142" s="14" t="s">
        <v>141</v>
      </c>
      <c r="L142" s="13" t="b">
        <v>1</v>
      </c>
      <c r="M142" s="13" t="s">
        <v>142</v>
      </c>
    </row>
    <row r="143" spans="1:16" ht="208" x14ac:dyDescent="0.2">
      <c r="A143" s="13" t="s">
        <v>1423</v>
      </c>
      <c r="B143" s="13" t="s">
        <v>2741</v>
      </c>
      <c r="C143" s="14" t="s">
        <v>2742</v>
      </c>
      <c r="D143" s="15" t="s">
        <v>2743</v>
      </c>
      <c r="E143" s="14" t="s">
        <v>2739</v>
      </c>
      <c r="F143" s="14" t="s">
        <v>2330</v>
      </c>
      <c r="G143" s="14" t="s">
        <v>2042</v>
      </c>
      <c r="H143" s="14" t="s">
        <v>2036</v>
      </c>
      <c r="I143" s="14" t="s">
        <v>2744</v>
      </c>
      <c r="J143" s="13" t="s">
        <v>2038</v>
      </c>
      <c r="K143" s="14" t="s">
        <v>141</v>
      </c>
      <c r="L143" s="13" t="b">
        <v>1</v>
      </c>
      <c r="M143" s="13" t="s">
        <v>142</v>
      </c>
    </row>
    <row r="144" spans="1:16" ht="256" x14ac:dyDescent="0.2">
      <c r="A144" s="13" t="s">
        <v>1379</v>
      </c>
      <c r="B144" s="13" t="s">
        <v>2745</v>
      </c>
      <c r="C144" s="14" t="s">
        <v>2746</v>
      </c>
      <c r="D144" s="15" t="s">
        <v>2747</v>
      </c>
      <c r="E144" s="14" t="s">
        <v>2739</v>
      </c>
      <c r="F144" s="14" t="s">
        <v>2498</v>
      </c>
      <c r="G144" s="14" t="s">
        <v>2114</v>
      </c>
      <c r="H144" s="14" t="s">
        <v>2036</v>
      </c>
      <c r="I144" s="14" t="s">
        <v>2748</v>
      </c>
      <c r="J144" s="13" t="s">
        <v>2169</v>
      </c>
      <c r="K144" s="14" t="s">
        <v>141</v>
      </c>
      <c r="L144" s="13" t="b">
        <v>1</v>
      </c>
      <c r="M144" s="13" t="s">
        <v>142</v>
      </c>
    </row>
    <row r="145" spans="1:20" ht="192" x14ac:dyDescent="0.2">
      <c r="A145" s="13" t="s">
        <v>1665</v>
      </c>
      <c r="B145" s="13" t="s">
        <v>2749</v>
      </c>
      <c r="C145" s="14" t="s">
        <v>2750</v>
      </c>
      <c r="D145" s="15" t="s">
        <v>2751</v>
      </c>
      <c r="E145" s="14" t="s">
        <v>2739</v>
      </c>
      <c r="F145" s="14" t="s">
        <v>2752</v>
      </c>
      <c r="G145" s="14" t="s">
        <v>2035</v>
      </c>
      <c r="H145" s="14" t="s">
        <v>2036</v>
      </c>
      <c r="I145" s="14" t="s">
        <v>2753</v>
      </c>
      <c r="J145" s="13" t="s">
        <v>2038</v>
      </c>
      <c r="K145" s="14" t="s">
        <v>341</v>
      </c>
      <c r="L145" s="13" t="b">
        <v>1</v>
      </c>
      <c r="M145" s="13" t="s">
        <v>142</v>
      </c>
      <c r="N145" s="13" t="s">
        <v>2754</v>
      </c>
    </row>
    <row r="146" spans="1:20" ht="96" x14ac:dyDescent="0.2">
      <c r="A146" s="13" t="s">
        <v>223</v>
      </c>
      <c r="B146" s="13" t="s">
        <v>224</v>
      </c>
      <c r="C146" s="14" t="s">
        <v>2755</v>
      </c>
      <c r="D146" s="15" t="s">
        <v>2756</v>
      </c>
      <c r="E146" s="14" t="s">
        <v>2033</v>
      </c>
      <c r="F146" s="14" t="s">
        <v>2757</v>
      </c>
      <c r="G146" s="14" t="s">
        <v>2035</v>
      </c>
      <c r="H146" s="14" t="s">
        <v>2758</v>
      </c>
      <c r="I146" s="14" t="s">
        <v>2759</v>
      </c>
      <c r="J146" s="13" t="s">
        <v>2062</v>
      </c>
      <c r="K146" s="14" t="s">
        <v>1000</v>
      </c>
      <c r="L146" s="13" t="b">
        <v>0</v>
      </c>
      <c r="O146" s="13" t="s">
        <v>2760</v>
      </c>
    </row>
    <row r="147" spans="1:20" ht="96" x14ac:dyDescent="0.2">
      <c r="A147" s="13" t="s">
        <v>1247</v>
      </c>
      <c r="B147" s="13" t="s">
        <v>1248</v>
      </c>
      <c r="C147" s="14" t="s">
        <v>2761</v>
      </c>
      <c r="D147" s="15" t="s">
        <v>2762</v>
      </c>
      <c r="E147" s="14" t="s">
        <v>2033</v>
      </c>
      <c r="F147" s="14" t="s">
        <v>2127</v>
      </c>
      <c r="G147" s="14" t="s">
        <v>2042</v>
      </c>
      <c r="H147" s="14" t="s">
        <v>2036</v>
      </c>
      <c r="I147" s="14" t="s">
        <v>2763</v>
      </c>
      <c r="J147" s="13" t="s">
        <v>2038</v>
      </c>
      <c r="K147" s="14" t="s">
        <v>1808</v>
      </c>
      <c r="L147" s="13" t="b">
        <v>0</v>
      </c>
    </row>
    <row r="148" spans="1:20" ht="160" x14ac:dyDescent="0.2">
      <c r="A148" s="13" t="s">
        <v>137</v>
      </c>
      <c r="B148" s="13" t="s">
        <v>138</v>
      </c>
      <c r="C148" s="14" t="s">
        <v>2764</v>
      </c>
      <c r="D148" s="15" t="s">
        <v>2765</v>
      </c>
      <c r="E148" s="14" t="s">
        <v>2033</v>
      </c>
      <c r="F148" s="14" t="s">
        <v>2498</v>
      </c>
      <c r="G148" s="14" t="s">
        <v>2053</v>
      </c>
      <c r="H148" s="14" t="s">
        <v>2036</v>
      </c>
      <c r="I148" s="14" t="s">
        <v>2766</v>
      </c>
      <c r="J148" s="13" t="s">
        <v>2169</v>
      </c>
      <c r="K148" s="14" t="s">
        <v>178</v>
      </c>
      <c r="L148" s="13" t="b">
        <v>0</v>
      </c>
      <c r="N148" s="13" t="s">
        <v>2767</v>
      </c>
    </row>
    <row r="149" spans="1:20" ht="208" x14ac:dyDescent="0.2">
      <c r="A149" s="13" t="s">
        <v>357</v>
      </c>
      <c r="B149" s="13" t="s">
        <v>358</v>
      </c>
      <c r="C149" s="14" t="s">
        <v>2768</v>
      </c>
      <c r="D149" s="15" t="s">
        <v>2769</v>
      </c>
      <c r="E149" s="14" t="s">
        <v>2033</v>
      </c>
      <c r="F149" s="14" t="s">
        <v>2262</v>
      </c>
      <c r="G149" s="14" t="s">
        <v>2361</v>
      </c>
      <c r="H149" s="14" t="s">
        <v>2770</v>
      </c>
      <c r="I149" s="14" t="s">
        <v>2771</v>
      </c>
      <c r="J149" s="13" t="s">
        <v>2772</v>
      </c>
      <c r="K149" s="14" t="s">
        <v>146</v>
      </c>
      <c r="L149" s="13" t="b">
        <v>0</v>
      </c>
      <c r="N149" s="13" t="s">
        <v>2773</v>
      </c>
    </row>
    <row r="150" spans="1:20" ht="240" x14ac:dyDescent="0.2">
      <c r="A150" s="13" t="s">
        <v>746</v>
      </c>
      <c r="B150" s="13" t="s">
        <v>2774</v>
      </c>
      <c r="C150" s="14" t="s">
        <v>2775</v>
      </c>
      <c r="D150" s="15" t="s">
        <v>2776</v>
      </c>
      <c r="E150" s="14" t="s">
        <v>2777</v>
      </c>
      <c r="F150" s="14" t="s">
        <v>2387</v>
      </c>
      <c r="G150" s="14" t="s">
        <v>2361</v>
      </c>
      <c r="H150" s="14" t="s">
        <v>2770</v>
      </c>
      <c r="I150" s="14" t="s">
        <v>2778</v>
      </c>
      <c r="J150" s="13" t="s">
        <v>2779</v>
      </c>
      <c r="K150" s="14" t="s">
        <v>1430</v>
      </c>
      <c r="L150" s="13" t="b">
        <v>1</v>
      </c>
      <c r="M150" s="13" t="s">
        <v>357</v>
      </c>
      <c r="N150" s="13" t="s">
        <v>2780</v>
      </c>
    </row>
    <row r="151" spans="1:20" ht="288" x14ac:dyDescent="0.2">
      <c r="A151" s="13" t="s">
        <v>1037</v>
      </c>
      <c r="B151" s="13" t="s">
        <v>2781</v>
      </c>
      <c r="C151" s="14" t="s">
        <v>2782</v>
      </c>
      <c r="D151" s="15" t="s">
        <v>2783</v>
      </c>
      <c r="E151" s="14" t="s">
        <v>2777</v>
      </c>
      <c r="F151" s="14" t="s">
        <v>2262</v>
      </c>
      <c r="G151" s="14" t="s">
        <v>2035</v>
      </c>
      <c r="H151" s="14" t="s">
        <v>2770</v>
      </c>
      <c r="I151" s="14" t="s">
        <v>2784</v>
      </c>
      <c r="J151" s="13" t="s">
        <v>2785</v>
      </c>
      <c r="K151" s="14" t="s">
        <v>1425</v>
      </c>
      <c r="L151" s="13" t="b">
        <v>1</v>
      </c>
      <c r="M151" s="13" t="s">
        <v>357</v>
      </c>
      <c r="N151" s="13" t="s">
        <v>2786</v>
      </c>
    </row>
    <row r="152" spans="1:20" ht="128" x14ac:dyDescent="0.2">
      <c r="A152" s="13" t="s">
        <v>1081</v>
      </c>
      <c r="B152" s="13" t="s">
        <v>2787</v>
      </c>
      <c r="C152" s="14" t="s">
        <v>2788</v>
      </c>
      <c r="D152" s="15" t="s">
        <v>2789</v>
      </c>
      <c r="E152" s="14" t="s">
        <v>2777</v>
      </c>
      <c r="F152" s="14" t="s">
        <v>2085</v>
      </c>
      <c r="G152" s="14" t="s">
        <v>2042</v>
      </c>
      <c r="H152" s="14" t="s">
        <v>2770</v>
      </c>
      <c r="I152" s="14" t="s">
        <v>2790</v>
      </c>
      <c r="J152" s="13" t="s">
        <v>2791</v>
      </c>
      <c r="K152" s="14" t="s">
        <v>1383</v>
      </c>
      <c r="L152" s="13" t="b">
        <v>1</v>
      </c>
      <c r="M152" s="13" t="s">
        <v>357</v>
      </c>
      <c r="N152" s="13" t="s">
        <v>2792</v>
      </c>
    </row>
    <row r="153" spans="1:20" ht="192" x14ac:dyDescent="0.2">
      <c r="A153" s="13" t="s">
        <v>952</v>
      </c>
      <c r="B153" s="13" t="s">
        <v>2793</v>
      </c>
      <c r="C153" s="14" t="s">
        <v>2794</v>
      </c>
      <c r="D153" s="15" t="s">
        <v>2795</v>
      </c>
      <c r="E153" s="14" t="s">
        <v>2796</v>
      </c>
      <c r="F153" s="14" t="s">
        <v>2797</v>
      </c>
      <c r="G153" s="14" t="s">
        <v>2042</v>
      </c>
      <c r="H153" s="14" t="s">
        <v>2770</v>
      </c>
      <c r="I153" s="14" t="s">
        <v>2798</v>
      </c>
      <c r="J153" s="13" t="s">
        <v>2205</v>
      </c>
      <c r="K153" s="14" t="s">
        <v>1668</v>
      </c>
      <c r="L153" s="13" t="b">
        <v>1</v>
      </c>
      <c r="M153" s="13" t="s">
        <v>357</v>
      </c>
      <c r="N153" s="13" t="s">
        <v>2799</v>
      </c>
    </row>
    <row r="154" spans="1:20" ht="128" x14ac:dyDescent="0.2">
      <c r="A154" s="13" t="s">
        <v>282</v>
      </c>
      <c r="B154" s="13" t="s">
        <v>283</v>
      </c>
      <c r="C154" s="14" t="s">
        <v>2800</v>
      </c>
      <c r="D154" s="15" t="s">
        <v>2801</v>
      </c>
      <c r="E154" s="14" t="s">
        <v>2033</v>
      </c>
      <c r="F154" s="14" t="s">
        <v>2130</v>
      </c>
      <c r="G154" s="14" t="s">
        <v>2035</v>
      </c>
      <c r="H154" s="14" t="s">
        <v>2036</v>
      </c>
      <c r="I154" s="14" t="s">
        <v>2802</v>
      </c>
      <c r="J154" s="13" t="s">
        <v>2038</v>
      </c>
      <c r="K154" s="14" t="s">
        <v>141</v>
      </c>
      <c r="L154" s="13" t="b">
        <v>0</v>
      </c>
      <c r="N154" s="13" t="s">
        <v>2803</v>
      </c>
    </row>
    <row r="155" spans="1:20" ht="192" x14ac:dyDescent="0.2">
      <c r="A155" s="13" t="s">
        <v>1298</v>
      </c>
      <c r="B155" s="13" t="s">
        <v>2804</v>
      </c>
      <c r="C155" s="14" t="s">
        <v>2805</v>
      </c>
      <c r="D155" s="15" t="s">
        <v>2806</v>
      </c>
      <c r="E155" s="14" t="s">
        <v>2739</v>
      </c>
      <c r="F155" s="14" t="s">
        <v>2130</v>
      </c>
      <c r="G155" s="14" t="s">
        <v>2042</v>
      </c>
      <c r="H155" s="14" t="s">
        <v>2036</v>
      </c>
      <c r="I155" s="14" t="s">
        <v>2807</v>
      </c>
      <c r="J155" s="13" t="s">
        <v>2038</v>
      </c>
      <c r="K155" s="14" t="s">
        <v>178</v>
      </c>
      <c r="L155" s="13" t="b">
        <v>1</v>
      </c>
      <c r="M155" s="13" t="s">
        <v>282</v>
      </c>
    </row>
    <row r="156" spans="1:20" ht="192" x14ac:dyDescent="0.2">
      <c r="A156" s="13" t="s">
        <v>1300</v>
      </c>
      <c r="B156" s="13" t="s">
        <v>2808</v>
      </c>
      <c r="C156" s="14" t="s">
        <v>2809</v>
      </c>
      <c r="D156" s="15" t="s">
        <v>2810</v>
      </c>
      <c r="E156" s="14" t="s">
        <v>2739</v>
      </c>
      <c r="F156" s="14" t="s">
        <v>2130</v>
      </c>
      <c r="G156" s="14" t="s">
        <v>2042</v>
      </c>
      <c r="H156" s="14" t="s">
        <v>2036</v>
      </c>
      <c r="I156" s="14" t="s">
        <v>2802</v>
      </c>
      <c r="J156" s="13" t="s">
        <v>2038</v>
      </c>
      <c r="K156" s="14" t="s">
        <v>141</v>
      </c>
      <c r="L156" s="13" t="b">
        <v>1</v>
      </c>
      <c r="M156" s="13" t="s">
        <v>282</v>
      </c>
    </row>
    <row r="157" spans="1:20" ht="176" x14ac:dyDescent="0.2">
      <c r="A157" s="13" t="s">
        <v>1302</v>
      </c>
      <c r="B157" s="13" t="s">
        <v>2811</v>
      </c>
      <c r="C157" s="14" t="s">
        <v>2812</v>
      </c>
      <c r="D157" s="15" t="s">
        <v>2813</v>
      </c>
      <c r="E157" s="14" t="s">
        <v>2739</v>
      </c>
      <c r="F157" s="14" t="s">
        <v>2130</v>
      </c>
      <c r="G157" s="14" t="s">
        <v>2042</v>
      </c>
      <c r="H157" s="14" t="s">
        <v>2036</v>
      </c>
      <c r="I157" s="14" t="s">
        <v>2814</v>
      </c>
      <c r="J157" s="13" t="s">
        <v>2038</v>
      </c>
      <c r="K157" s="14" t="s">
        <v>141</v>
      </c>
      <c r="L157" s="13" t="b">
        <v>1</v>
      </c>
      <c r="M157" s="13" t="s">
        <v>282</v>
      </c>
    </row>
    <row r="158" spans="1:20" ht="208" x14ac:dyDescent="0.2">
      <c r="A158" s="13" t="s">
        <v>517</v>
      </c>
      <c r="B158" s="13" t="s">
        <v>518</v>
      </c>
      <c r="C158" s="14" t="s">
        <v>2815</v>
      </c>
      <c r="D158" s="15" t="s">
        <v>2816</v>
      </c>
      <c r="E158" s="14" t="s">
        <v>2033</v>
      </c>
      <c r="F158" s="14" t="s">
        <v>2127</v>
      </c>
      <c r="G158" s="14" t="s">
        <v>2042</v>
      </c>
      <c r="H158" s="14" t="s">
        <v>2036</v>
      </c>
      <c r="I158" s="14" t="s">
        <v>2817</v>
      </c>
      <c r="J158" s="13" t="s">
        <v>2038</v>
      </c>
      <c r="K158" s="14" t="s">
        <v>467</v>
      </c>
      <c r="L158" s="13" t="b">
        <v>0</v>
      </c>
    </row>
    <row r="159" spans="1:20" ht="128" x14ac:dyDescent="0.2">
      <c r="A159" s="13" t="s">
        <v>154</v>
      </c>
      <c r="B159" s="13" t="s">
        <v>155</v>
      </c>
      <c r="C159" s="14" t="s">
        <v>2818</v>
      </c>
      <c r="D159" s="15" t="s">
        <v>2819</v>
      </c>
      <c r="E159" s="14" t="s">
        <v>2033</v>
      </c>
      <c r="F159" s="14" t="s">
        <v>2102</v>
      </c>
      <c r="G159" s="14" t="s">
        <v>2114</v>
      </c>
      <c r="H159" s="14" t="s">
        <v>2036</v>
      </c>
      <c r="I159" s="14" t="s">
        <v>2820</v>
      </c>
      <c r="J159" s="13" t="s">
        <v>2038</v>
      </c>
      <c r="K159" s="14" t="s">
        <v>1040</v>
      </c>
      <c r="L159" s="13" t="b">
        <v>0</v>
      </c>
    </row>
    <row r="160" spans="1:20" ht="380" x14ac:dyDescent="0.2">
      <c r="A160" s="13" t="s">
        <v>211</v>
      </c>
      <c r="B160" s="13" t="s">
        <v>212</v>
      </c>
      <c r="C160" s="14" t="s">
        <v>2821</v>
      </c>
      <c r="D160" s="15" t="s">
        <v>2822</v>
      </c>
      <c r="E160" s="14" t="s">
        <v>2033</v>
      </c>
      <c r="F160" s="14" t="s">
        <v>2262</v>
      </c>
      <c r="G160" s="14" t="s">
        <v>2053</v>
      </c>
      <c r="H160" s="14" t="s">
        <v>2367</v>
      </c>
      <c r="I160" s="14" t="s">
        <v>2823</v>
      </c>
      <c r="J160" s="13" t="s">
        <v>2038</v>
      </c>
      <c r="K160" s="14" t="s">
        <v>1021</v>
      </c>
      <c r="L160" s="13" t="b">
        <v>0</v>
      </c>
      <c r="N160" s="13" t="s">
        <v>2824</v>
      </c>
      <c r="T160" s="13" t="b">
        <v>0</v>
      </c>
    </row>
    <row r="161" spans="1:18" ht="208" x14ac:dyDescent="0.2">
      <c r="A161" s="13" t="s">
        <v>395</v>
      </c>
      <c r="B161" s="13" t="s">
        <v>396</v>
      </c>
      <c r="C161" s="14" t="s">
        <v>2825</v>
      </c>
      <c r="D161" s="15" t="s">
        <v>2826</v>
      </c>
      <c r="E161" s="14" t="s">
        <v>2033</v>
      </c>
      <c r="F161" s="14" t="s">
        <v>2827</v>
      </c>
      <c r="G161" s="14" t="s">
        <v>2667</v>
      </c>
      <c r="H161" s="14" t="s">
        <v>2054</v>
      </c>
      <c r="I161" s="14" t="s">
        <v>2828</v>
      </c>
      <c r="J161" s="13" t="s">
        <v>2570</v>
      </c>
      <c r="K161" s="14" t="s">
        <v>956</v>
      </c>
      <c r="L161" s="13" t="b">
        <v>0</v>
      </c>
      <c r="N161" s="13" t="s">
        <v>2829</v>
      </c>
    </row>
    <row r="162" spans="1:18" ht="409.6" x14ac:dyDescent="0.2">
      <c r="A162" s="13" t="s">
        <v>994</v>
      </c>
      <c r="B162" s="13" t="s">
        <v>2830</v>
      </c>
      <c r="C162" s="14" t="s">
        <v>2831</v>
      </c>
      <c r="D162" s="15" t="s">
        <v>2832</v>
      </c>
      <c r="E162" s="14" t="s">
        <v>2060</v>
      </c>
      <c r="F162" s="14" t="s">
        <v>2080</v>
      </c>
      <c r="G162" s="14" t="s">
        <v>2121</v>
      </c>
      <c r="H162" s="14" t="s">
        <v>2054</v>
      </c>
      <c r="I162" s="14" t="s">
        <v>2833</v>
      </c>
      <c r="J162" s="13" t="s">
        <v>2570</v>
      </c>
      <c r="K162" s="14" t="s">
        <v>285</v>
      </c>
      <c r="L162" s="13" t="b">
        <v>1</v>
      </c>
      <c r="M162" s="13" t="s">
        <v>395</v>
      </c>
      <c r="N162" s="13" t="s">
        <v>2792</v>
      </c>
    </row>
    <row r="163" spans="1:18" ht="128" x14ac:dyDescent="0.2">
      <c r="A163" s="13" t="s">
        <v>1064</v>
      </c>
      <c r="B163" s="13" t="s">
        <v>2834</v>
      </c>
      <c r="C163" s="14" t="s">
        <v>2835</v>
      </c>
      <c r="D163" s="15" t="s">
        <v>2836</v>
      </c>
      <c r="E163" s="14" t="s">
        <v>2060</v>
      </c>
      <c r="F163" s="14" t="s">
        <v>2752</v>
      </c>
      <c r="G163" s="14" t="s">
        <v>2035</v>
      </c>
      <c r="H163" s="14" t="s">
        <v>2054</v>
      </c>
      <c r="I163" s="14" t="s">
        <v>2837</v>
      </c>
      <c r="J163" s="13" t="s">
        <v>2838</v>
      </c>
      <c r="K163" s="14" t="s">
        <v>285</v>
      </c>
      <c r="L163" s="13" t="b">
        <v>1</v>
      </c>
      <c r="M163" s="13" t="s">
        <v>395</v>
      </c>
    </row>
    <row r="164" spans="1:18" ht="409.6" x14ac:dyDescent="0.2">
      <c r="A164" s="13" t="s">
        <v>800</v>
      </c>
      <c r="B164" s="13" t="s">
        <v>2839</v>
      </c>
      <c r="C164" s="14" t="s">
        <v>2840</v>
      </c>
      <c r="D164" s="15" t="s">
        <v>2841</v>
      </c>
      <c r="E164" s="14" t="s">
        <v>2060</v>
      </c>
      <c r="F164" s="14" t="s">
        <v>2842</v>
      </c>
      <c r="G164" s="14" t="s">
        <v>2121</v>
      </c>
      <c r="H164" s="14" t="s">
        <v>2054</v>
      </c>
      <c r="I164" s="14" t="s">
        <v>2843</v>
      </c>
      <c r="J164" s="13" t="s">
        <v>2570</v>
      </c>
      <c r="K164" s="14" t="s">
        <v>285</v>
      </c>
      <c r="L164" s="13" t="b">
        <v>1</v>
      </c>
      <c r="M164" s="13" t="s">
        <v>395</v>
      </c>
      <c r="N164" s="13" t="s">
        <v>2844</v>
      </c>
    </row>
    <row r="165" spans="1:18" ht="409.6" x14ac:dyDescent="0.2">
      <c r="A165" s="13" t="s">
        <v>989</v>
      </c>
      <c r="B165" s="13" t="s">
        <v>2845</v>
      </c>
      <c r="C165" s="14" t="s">
        <v>2846</v>
      </c>
      <c r="D165" s="15" t="s">
        <v>2847</v>
      </c>
      <c r="E165" s="14" t="s">
        <v>2060</v>
      </c>
      <c r="F165" s="14" t="s">
        <v>2842</v>
      </c>
      <c r="G165" s="14" t="s">
        <v>2121</v>
      </c>
      <c r="H165" s="14" t="s">
        <v>2054</v>
      </c>
      <c r="I165" s="14" t="s">
        <v>2833</v>
      </c>
      <c r="J165" s="13" t="s">
        <v>2570</v>
      </c>
      <c r="K165" s="14" t="s">
        <v>285</v>
      </c>
      <c r="L165" s="13" t="b">
        <v>1</v>
      </c>
      <c r="M165" s="13" t="s">
        <v>395</v>
      </c>
      <c r="N165" s="13" t="s">
        <v>2848</v>
      </c>
    </row>
    <row r="166" spans="1:18" ht="320" x14ac:dyDescent="0.2">
      <c r="A166" s="13" t="s">
        <v>1450</v>
      </c>
      <c r="B166" s="13" t="s">
        <v>1451</v>
      </c>
      <c r="C166" s="14" t="s">
        <v>2849</v>
      </c>
      <c r="D166" s="15" t="s">
        <v>2850</v>
      </c>
      <c r="E166" s="14" t="s">
        <v>2033</v>
      </c>
      <c r="F166" s="14" t="s">
        <v>2067</v>
      </c>
      <c r="G166" s="14" t="s">
        <v>2035</v>
      </c>
      <c r="H166" s="14" t="s">
        <v>2054</v>
      </c>
      <c r="I166" s="14" t="s">
        <v>2851</v>
      </c>
      <c r="J166" s="13" t="s">
        <v>2038</v>
      </c>
      <c r="K166" s="14" t="s">
        <v>519</v>
      </c>
      <c r="L166" s="13" t="b">
        <v>0</v>
      </c>
      <c r="N166" s="13" t="s">
        <v>2494</v>
      </c>
      <c r="O166" s="13" t="s">
        <v>2852</v>
      </c>
    </row>
    <row r="167" spans="1:18" ht="320" x14ac:dyDescent="0.2">
      <c r="A167" s="13" t="s">
        <v>133</v>
      </c>
      <c r="B167" s="13" t="s">
        <v>134</v>
      </c>
      <c r="C167" s="14" t="s">
        <v>2853</v>
      </c>
      <c r="D167" s="15" t="s">
        <v>2854</v>
      </c>
      <c r="E167" s="14" t="s">
        <v>2033</v>
      </c>
      <c r="F167" s="14" t="s">
        <v>2855</v>
      </c>
      <c r="G167" s="14" t="s">
        <v>2121</v>
      </c>
      <c r="H167" s="14" t="s">
        <v>2115</v>
      </c>
      <c r="I167" s="14" t="s">
        <v>2856</v>
      </c>
      <c r="J167" s="13" t="s">
        <v>2062</v>
      </c>
      <c r="K167" s="14" t="s">
        <v>158</v>
      </c>
      <c r="L167" s="13" t="b">
        <v>0</v>
      </c>
      <c r="N167" s="13" t="s">
        <v>2857</v>
      </c>
      <c r="R167" s="13" t="s">
        <v>2615</v>
      </c>
    </row>
    <row r="168" spans="1:18" ht="96" x14ac:dyDescent="0.2">
      <c r="A168" s="13" t="s">
        <v>257</v>
      </c>
      <c r="B168" s="13" t="s">
        <v>258</v>
      </c>
      <c r="C168" s="14" t="s">
        <v>2858</v>
      </c>
      <c r="D168" s="15" t="s">
        <v>2859</v>
      </c>
      <c r="E168" s="14" t="s">
        <v>2033</v>
      </c>
      <c r="F168" s="14" t="s">
        <v>2085</v>
      </c>
      <c r="G168" s="14" t="s">
        <v>2035</v>
      </c>
      <c r="H168" s="14" t="s">
        <v>2107</v>
      </c>
      <c r="I168" s="14" t="s">
        <v>2860</v>
      </c>
      <c r="J168" s="13" t="s">
        <v>2038</v>
      </c>
      <c r="K168" s="14" t="s">
        <v>136</v>
      </c>
      <c r="L168" s="13" t="b">
        <v>0</v>
      </c>
    </row>
    <row r="169" spans="1:18" ht="409.6" x14ac:dyDescent="0.2">
      <c r="A169" s="13" t="s">
        <v>983</v>
      </c>
      <c r="B169" s="13" t="s">
        <v>984</v>
      </c>
      <c r="C169" s="14" t="s">
        <v>2861</v>
      </c>
      <c r="D169" s="15" t="s">
        <v>2862</v>
      </c>
      <c r="E169" s="14" t="s">
        <v>2033</v>
      </c>
      <c r="F169" s="14" t="s">
        <v>2052</v>
      </c>
      <c r="G169" s="14" t="s">
        <v>2667</v>
      </c>
      <c r="H169" s="14" t="s">
        <v>2107</v>
      </c>
      <c r="I169" s="14" t="s">
        <v>2863</v>
      </c>
      <c r="J169" s="13" t="s">
        <v>2864</v>
      </c>
      <c r="K169" s="14" t="s">
        <v>1739</v>
      </c>
      <c r="L169" s="13" t="b">
        <v>0</v>
      </c>
      <c r="N169" s="13" t="s">
        <v>2865</v>
      </c>
    </row>
    <row r="170" spans="1:18" ht="144" x14ac:dyDescent="0.2">
      <c r="A170" s="13" t="s">
        <v>1431</v>
      </c>
      <c r="B170" s="13" t="s">
        <v>2866</v>
      </c>
      <c r="C170" s="14" t="s">
        <v>2867</v>
      </c>
      <c r="D170" s="15" t="s">
        <v>2868</v>
      </c>
      <c r="E170" s="14" t="s">
        <v>2869</v>
      </c>
      <c r="F170" s="14" t="s">
        <v>2085</v>
      </c>
      <c r="G170" s="14" t="s">
        <v>2042</v>
      </c>
      <c r="H170" s="14" t="s">
        <v>2107</v>
      </c>
      <c r="I170" s="14" t="s">
        <v>2870</v>
      </c>
      <c r="J170" s="13" t="s">
        <v>2062</v>
      </c>
      <c r="K170" s="14" t="s">
        <v>399</v>
      </c>
      <c r="L170" s="13" t="b">
        <v>1</v>
      </c>
      <c r="M170" s="13" t="s">
        <v>983</v>
      </c>
    </row>
    <row r="171" spans="1:18" ht="80" x14ac:dyDescent="0.2">
      <c r="A171" s="13" t="s">
        <v>1123</v>
      </c>
      <c r="B171" s="13" t="s">
        <v>2871</v>
      </c>
      <c r="C171" s="14" t="s">
        <v>2872</v>
      </c>
      <c r="D171" s="15" t="s">
        <v>2873</v>
      </c>
      <c r="E171" s="14" t="s">
        <v>2869</v>
      </c>
      <c r="F171" s="14" t="s">
        <v>2158</v>
      </c>
      <c r="G171" s="14" t="s">
        <v>2035</v>
      </c>
      <c r="H171" s="14" t="s">
        <v>2107</v>
      </c>
      <c r="I171" s="14" t="s">
        <v>2874</v>
      </c>
      <c r="J171" s="13" t="s">
        <v>2724</v>
      </c>
      <c r="K171" s="14" t="s">
        <v>996</v>
      </c>
      <c r="L171" s="13" t="b">
        <v>1</v>
      </c>
      <c r="M171" s="13" t="s">
        <v>983</v>
      </c>
    </row>
    <row r="172" spans="1:18" ht="272" x14ac:dyDescent="0.2">
      <c r="A172" s="13" t="s">
        <v>1224</v>
      </c>
      <c r="B172" s="13" t="s">
        <v>2875</v>
      </c>
      <c r="C172" s="14" t="s">
        <v>2876</v>
      </c>
      <c r="D172" s="15" t="s">
        <v>2877</v>
      </c>
      <c r="E172" s="14" t="s">
        <v>2869</v>
      </c>
      <c r="F172" s="14" t="s">
        <v>2052</v>
      </c>
      <c r="G172" s="14" t="s">
        <v>2121</v>
      </c>
      <c r="H172" s="14" t="s">
        <v>2107</v>
      </c>
      <c r="I172" s="14" t="s">
        <v>2878</v>
      </c>
      <c r="J172" s="13" t="s">
        <v>2864</v>
      </c>
      <c r="K172" s="14" t="s">
        <v>1067</v>
      </c>
      <c r="L172" s="13" t="b">
        <v>1</v>
      </c>
      <c r="M172" s="13" t="s">
        <v>983</v>
      </c>
      <c r="N172" s="13" t="s">
        <v>2879</v>
      </c>
    </row>
    <row r="173" spans="1:18" ht="80" x14ac:dyDescent="0.2">
      <c r="A173" s="13" t="s">
        <v>1680</v>
      </c>
      <c r="B173" s="13" t="s">
        <v>1681</v>
      </c>
      <c r="C173" s="14" t="s">
        <v>2880</v>
      </c>
      <c r="D173" s="15" t="s">
        <v>2881</v>
      </c>
      <c r="E173" s="14" t="s">
        <v>2033</v>
      </c>
      <c r="F173" s="14" t="s">
        <v>2882</v>
      </c>
      <c r="G173" s="14" t="s">
        <v>2035</v>
      </c>
      <c r="H173" s="14" t="s">
        <v>2107</v>
      </c>
      <c r="I173" s="14" t="s">
        <v>2883</v>
      </c>
      <c r="J173" s="13" t="s">
        <v>2038</v>
      </c>
      <c r="K173" s="14" t="s">
        <v>136</v>
      </c>
      <c r="L173" s="13" t="b">
        <v>0</v>
      </c>
    </row>
    <row r="174" spans="1:18" ht="144" x14ac:dyDescent="0.2">
      <c r="A174" s="13" t="s">
        <v>372</v>
      </c>
      <c r="B174" s="13" t="s">
        <v>373</v>
      </c>
      <c r="C174" s="14" t="s">
        <v>2884</v>
      </c>
      <c r="D174" s="15" t="s">
        <v>2885</v>
      </c>
      <c r="E174" s="14" t="s">
        <v>2033</v>
      </c>
      <c r="F174" s="14" t="s">
        <v>2886</v>
      </c>
      <c r="G174" s="14" t="s">
        <v>2042</v>
      </c>
      <c r="H174" s="14" t="s">
        <v>2107</v>
      </c>
      <c r="I174" s="14" t="s">
        <v>2887</v>
      </c>
      <c r="J174" s="13" t="s">
        <v>2038</v>
      </c>
      <c r="K174" s="14" t="s">
        <v>420</v>
      </c>
      <c r="L174" s="13" t="b">
        <v>0</v>
      </c>
      <c r="O174" s="13" t="s">
        <v>2888</v>
      </c>
    </row>
    <row r="175" spans="1:18" ht="144" x14ac:dyDescent="0.2">
      <c r="A175" s="13" t="s">
        <v>411</v>
      </c>
      <c r="B175" s="13" t="s">
        <v>412</v>
      </c>
      <c r="C175" s="14" t="s">
        <v>2889</v>
      </c>
      <c r="D175" s="15" t="s">
        <v>2890</v>
      </c>
      <c r="E175" s="14" t="s">
        <v>2033</v>
      </c>
      <c r="F175" s="14" t="s">
        <v>2130</v>
      </c>
      <c r="G175" s="14" t="s">
        <v>2121</v>
      </c>
      <c r="H175" s="14" t="s">
        <v>2122</v>
      </c>
      <c r="I175" s="14" t="s">
        <v>2131</v>
      </c>
      <c r="J175" s="13" t="s">
        <v>2124</v>
      </c>
      <c r="K175" s="14" t="s">
        <v>206</v>
      </c>
      <c r="L175" s="13" t="b">
        <v>0</v>
      </c>
    </row>
    <row r="176" spans="1:18" ht="112" x14ac:dyDescent="0.2">
      <c r="A176" s="13" t="s">
        <v>1602</v>
      </c>
      <c r="B176" s="13" t="s">
        <v>1603</v>
      </c>
      <c r="C176" s="14" t="s">
        <v>2891</v>
      </c>
      <c r="D176" s="15" t="s">
        <v>2892</v>
      </c>
      <c r="E176" s="14" t="s">
        <v>2033</v>
      </c>
      <c r="F176" s="14" t="s">
        <v>2127</v>
      </c>
      <c r="G176" s="14" t="s">
        <v>2042</v>
      </c>
      <c r="H176" s="14" t="s">
        <v>2107</v>
      </c>
      <c r="I176" s="14" t="s">
        <v>2893</v>
      </c>
      <c r="J176" s="13" t="s">
        <v>2038</v>
      </c>
      <c r="K176" s="14" t="s">
        <v>136</v>
      </c>
      <c r="L176" s="13" t="b">
        <v>0</v>
      </c>
    </row>
    <row r="177" spans="1:18" ht="224" x14ac:dyDescent="0.2">
      <c r="A177" s="13" t="s">
        <v>1672</v>
      </c>
      <c r="B177" s="13" t="s">
        <v>1673</v>
      </c>
      <c r="C177" s="14" t="s">
        <v>2894</v>
      </c>
      <c r="D177" s="15" t="s">
        <v>2895</v>
      </c>
      <c r="E177" s="14" t="s">
        <v>2033</v>
      </c>
      <c r="F177" s="14" t="s">
        <v>2090</v>
      </c>
      <c r="G177" s="14" t="s">
        <v>2121</v>
      </c>
      <c r="H177" s="14" t="s">
        <v>2122</v>
      </c>
      <c r="I177" s="14" t="s">
        <v>2896</v>
      </c>
      <c r="J177" s="13" t="s">
        <v>2062</v>
      </c>
      <c r="K177" s="14" t="s">
        <v>206</v>
      </c>
      <c r="L177" s="13" t="b">
        <v>0</v>
      </c>
      <c r="N177" s="13" t="s">
        <v>2897</v>
      </c>
    </row>
    <row r="178" spans="1:18" ht="176" x14ac:dyDescent="0.2">
      <c r="A178" s="13" t="s">
        <v>1701</v>
      </c>
      <c r="B178" s="13" t="s">
        <v>1702</v>
      </c>
      <c r="C178" s="14" t="s">
        <v>2898</v>
      </c>
      <c r="D178" s="15" t="s">
        <v>2899</v>
      </c>
      <c r="E178" s="14" t="s">
        <v>2033</v>
      </c>
      <c r="F178" s="14" t="s">
        <v>2127</v>
      </c>
      <c r="G178" s="14" t="s">
        <v>2042</v>
      </c>
      <c r="H178" s="14" t="s">
        <v>2107</v>
      </c>
      <c r="I178" s="14" t="s">
        <v>2900</v>
      </c>
      <c r="J178" s="13" t="s">
        <v>2124</v>
      </c>
      <c r="K178" s="14" t="s">
        <v>136</v>
      </c>
      <c r="L178" s="13" t="b">
        <v>0</v>
      </c>
      <c r="N178" s="13" t="s">
        <v>2364</v>
      </c>
    </row>
    <row r="179" spans="1:18" ht="144" x14ac:dyDescent="0.2">
      <c r="A179" s="13" t="s">
        <v>278</v>
      </c>
      <c r="B179" s="13" t="s">
        <v>279</v>
      </c>
      <c r="C179" s="14" t="s">
        <v>2901</v>
      </c>
      <c r="D179" s="15" t="s">
        <v>2902</v>
      </c>
      <c r="E179" s="14" t="s">
        <v>2033</v>
      </c>
      <c r="F179" s="14" t="s">
        <v>2052</v>
      </c>
      <c r="G179" s="14" t="s">
        <v>2121</v>
      </c>
      <c r="H179" s="14" t="s">
        <v>2115</v>
      </c>
      <c r="I179" s="14" t="s">
        <v>2903</v>
      </c>
      <c r="J179" s="13" t="s">
        <v>2062</v>
      </c>
      <c r="K179" s="14" t="s">
        <v>97</v>
      </c>
      <c r="L179" s="13" t="b">
        <v>0</v>
      </c>
      <c r="N179" s="13" t="s">
        <v>2904</v>
      </c>
      <c r="R179" s="13" t="s">
        <v>2905</v>
      </c>
    </row>
    <row r="180" spans="1:18" ht="144" x14ac:dyDescent="0.2">
      <c r="A180" s="13" t="s">
        <v>1241</v>
      </c>
      <c r="B180" s="13" t="s">
        <v>2906</v>
      </c>
      <c r="C180" s="14" t="s">
        <v>2907</v>
      </c>
      <c r="D180" s="15" t="s">
        <v>2908</v>
      </c>
      <c r="E180" s="14" t="s">
        <v>2330</v>
      </c>
      <c r="F180" s="14" t="s">
        <v>2052</v>
      </c>
      <c r="G180" s="14" t="s">
        <v>2121</v>
      </c>
      <c r="H180" s="14" t="s">
        <v>2115</v>
      </c>
      <c r="I180" s="14" t="s">
        <v>2909</v>
      </c>
      <c r="J180" s="13" t="s">
        <v>2062</v>
      </c>
      <c r="K180" s="14" t="s">
        <v>97</v>
      </c>
      <c r="L180" s="13" t="b">
        <v>1</v>
      </c>
      <c r="M180" s="13" t="s">
        <v>278</v>
      </c>
      <c r="N180" s="13" t="s">
        <v>2910</v>
      </c>
      <c r="O180" s="13" t="s">
        <v>2911</v>
      </c>
    </row>
    <row r="181" spans="1:18" ht="335" x14ac:dyDescent="0.2">
      <c r="A181" s="13" t="s">
        <v>489</v>
      </c>
      <c r="B181" s="13" t="s">
        <v>490</v>
      </c>
      <c r="C181" s="14" t="s">
        <v>2912</v>
      </c>
      <c r="D181" s="15" t="s">
        <v>2913</v>
      </c>
      <c r="E181" s="14" t="s">
        <v>2033</v>
      </c>
      <c r="F181" s="14" t="s">
        <v>2052</v>
      </c>
      <c r="G181" s="14" t="s">
        <v>2053</v>
      </c>
      <c r="H181" s="14" t="s">
        <v>2367</v>
      </c>
      <c r="I181" s="14" t="s">
        <v>2914</v>
      </c>
      <c r="J181" s="13" t="s">
        <v>2062</v>
      </c>
      <c r="K181" s="14" t="s">
        <v>1021</v>
      </c>
      <c r="L181" s="13" t="b">
        <v>0</v>
      </c>
      <c r="N181" s="13" t="s">
        <v>2915</v>
      </c>
    </row>
    <row r="182" spans="1:18" ht="80" x14ac:dyDescent="0.2">
      <c r="A182" s="13" t="s">
        <v>301</v>
      </c>
      <c r="B182" s="13" t="s">
        <v>302</v>
      </c>
      <c r="C182" s="14" t="s">
        <v>2916</v>
      </c>
      <c r="D182" s="15" t="s">
        <v>2917</v>
      </c>
      <c r="E182" s="14" t="s">
        <v>2033</v>
      </c>
      <c r="F182" s="14" t="s">
        <v>2739</v>
      </c>
      <c r="G182" s="14" t="s">
        <v>2035</v>
      </c>
      <c r="H182" s="14" t="s">
        <v>2036</v>
      </c>
      <c r="I182" s="14" t="s">
        <v>2037</v>
      </c>
      <c r="J182" s="13" t="s">
        <v>2038</v>
      </c>
      <c r="K182" s="14" t="s">
        <v>341</v>
      </c>
      <c r="L182" s="13" t="b">
        <v>0</v>
      </c>
      <c r="N182" s="13" t="s">
        <v>2137</v>
      </c>
    </row>
    <row r="183" spans="1:18" ht="80" x14ac:dyDescent="0.2">
      <c r="A183" s="13" t="s">
        <v>1457</v>
      </c>
      <c r="B183" s="13" t="s">
        <v>2918</v>
      </c>
      <c r="C183" s="14" t="s">
        <v>2919</v>
      </c>
      <c r="D183" s="15" t="s">
        <v>2920</v>
      </c>
      <c r="E183" s="14" t="s">
        <v>2739</v>
      </c>
      <c r="F183" s="14" t="s">
        <v>2739</v>
      </c>
      <c r="G183" s="14" t="s">
        <v>2042</v>
      </c>
      <c r="H183" s="14" t="s">
        <v>2036</v>
      </c>
      <c r="I183" s="14" t="s">
        <v>2043</v>
      </c>
      <c r="J183" s="13" t="s">
        <v>2038</v>
      </c>
      <c r="K183" s="14" t="s">
        <v>341</v>
      </c>
      <c r="L183" s="13" t="b">
        <v>1</v>
      </c>
      <c r="M183" s="13" t="s">
        <v>301</v>
      </c>
    </row>
    <row r="184" spans="1:18" ht="80" x14ac:dyDescent="0.2">
      <c r="A184" s="13" t="s">
        <v>1490</v>
      </c>
      <c r="B184" s="13" t="s">
        <v>2921</v>
      </c>
      <c r="C184" s="14" t="s">
        <v>2922</v>
      </c>
      <c r="D184" s="15" t="s">
        <v>2923</v>
      </c>
      <c r="E184" s="14" t="s">
        <v>2739</v>
      </c>
      <c r="F184" s="14" t="s">
        <v>2739</v>
      </c>
      <c r="G184" s="14" t="s">
        <v>2042</v>
      </c>
      <c r="H184" s="14" t="s">
        <v>2036</v>
      </c>
      <c r="I184" s="14" t="s">
        <v>2043</v>
      </c>
      <c r="J184" s="13" t="s">
        <v>2038</v>
      </c>
      <c r="K184" s="14" t="s">
        <v>341</v>
      </c>
      <c r="L184" s="13" t="b">
        <v>1</v>
      </c>
      <c r="M184" s="13" t="s">
        <v>301</v>
      </c>
    </row>
    <row r="185" spans="1:18" ht="256" x14ac:dyDescent="0.2">
      <c r="A185" s="13" t="s">
        <v>588</v>
      </c>
      <c r="B185" s="13" t="s">
        <v>589</v>
      </c>
      <c r="C185" s="14" t="s">
        <v>2924</v>
      </c>
      <c r="D185" s="15" t="s">
        <v>2925</v>
      </c>
      <c r="E185" s="14" t="s">
        <v>2033</v>
      </c>
      <c r="F185" s="14" t="s">
        <v>2926</v>
      </c>
      <c r="G185" s="14" t="s">
        <v>2667</v>
      </c>
      <c r="H185" s="14" t="s">
        <v>2927</v>
      </c>
      <c r="I185" s="14" t="s">
        <v>2928</v>
      </c>
      <c r="J185" s="13" t="s">
        <v>2279</v>
      </c>
      <c r="K185" s="14" t="s">
        <v>1604</v>
      </c>
      <c r="L185" s="13" t="b">
        <v>0</v>
      </c>
      <c r="N185" s="13" t="s">
        <v>2929</v>
      </c>
    </row>
    <row r="186" spans="1:18" ht="320" x14ac:dyDescent="0.2">
      <c r="A186" s="13" t="s">
        <v>413</v>
      </c>
      <c r="B186" s="13" t="s">
        <v>414</v>
      </c>
      <c r="C186" s="14" t="s">
        <v>2930</v>
      </c>
      <c r="D186" s="15" t="s">
        <v>2931</v>
      </c>
      <c r="E186" s="14" t="s">
        <v>2932</v>
      </c>
      <c r="F186" s="14" t="s">
        <v>2120</v>
      </c>
      <c r="G186" s="14" t="s">
        <v>2114</v>
      </c>
      <c r="H186" s="14" t="s">
        <v>2441</v>
      </c>
      <c r="I186" s="14" t="s">
        <v>2933</v>
      </c>
      <c r="J186" s="13" t="s">
        <v>2062</v>
      </c>
      <c r="K186" s="14" t="s">
        <v>1674</v>
      </c>
      <c r="L186" s="13" t="b">
        <v>0</v>
      </c>
      <c r="N186" s="13" t="s">
        <v>2934</v>
      </c>
      <c r="P186" s="13" t="s">
        <v>2671</v>
      </c>
      <c r="Q186" s="13" t="s">
        <v>2935</v>
      </c>
      <c r="R186" s="13" t="s">
        <v>2936</v>
      </c>
    </row>
    <row r="187" spans="1:18" ht="128" x14ac:dyDescent="0.2">
      <c r="A187" s="13" t="s">
        <v>1209</v>
      </c>
      <c r="B187" s="13" t="s">
        <v>2937</v>
      </c>
      <c r="C187" s="14" t="s">
        <v>2938</v>
      </c>
      <c r="D187" s="15" t="s">
        <v>2939</v>
      </c>
      <c r="E187" s="14" t="s">
        <v>2940</v>
      </c>
      <c r="F187" s="14" t="s">
        <v>2130</v>
      </c>
      <c r="G187" s="14" t="s">
        <v>2042</v>
      </c>
      <c r="H187" s="14" t="s">
        <v>2441</v>
      </c>
      <c r="I187" s="14" t="s">
        <v>2941</v>
      </c>
      <c r="J187" s="13" t="s">
        <v>2062</v>
      </c>
      <c r="K187" s="14" t="s">
        <v>136</v>
      </c>
      <c r="L187" s="13" t="b">
        <v>1</v>
      </c>
      <c r="M187" s="13" t="s">
        <v>413</v>
      </c>
      <c r="R187" s="13" t="s">
        <v>2942</v>
      </c>
    </row>
    <row r="188" spans="1:18" ht="208" x14ac:dyDescent="0.2">
      <c r="A188" s="13" t="s">
        <v>1206</v>
      </c>
      <c r="B188" s="13" t="s">
        <v>2943</v>
      </c>
      <c r="C188" s="14" t="s">
        <v>2944</v>
      </c>
      <c r="D188" s="15" t="s">
        <v>2945</v>
      </c>
      <c r="E188" s="14" t="s">
        <v>2940</v>
      </c>
      <c r="F188" s="14" t="s">
        <v>2120</v>
      </c>
      <c r="G188" s="14" t="s">
        <v>2035</v>
      </c>
      <c r="H188" s="14" t="s">
        <v>2441</v>
      </c>
      <c r="I188" s="14" t="s">
        <v>2946</v>
      </c>
      <c r="J188" s="13" t="s">
        <v>2062</v>
      </c>
      <c r="K188" s="14" t="s">
        <v>136</v>
      </c>
      <c r="L188" s="13" t="b">
        <v>1</v>
      </c>
      <c r="M188" s="13" t="s">
        <v>413</v>
      </c>
      <c r="N188" s="13" t="s">
        <v>2947</v>
      </c>
      <c r="R188" s="13" t="s">
        <v>2942</v>
      </c>
    </row>
    <row r="189" spans="1:18" ht="176" x14ac:dyDescent="0.2">
      <c r="A189" s="13" t="s">
        <v>1280</v>
      </c>
      <c r="B189" s="13" t="s">
        <v>2948</v>
      </c>
      <c r="C189" s="14" t="s">
        <v>2949</v>
      </c>
      <c r="D189" s="15" t="s">
        <v>2950</v>
      </c>
      <c r="E189" s="14" t="s">
        <v>2940</v>
      </c>
      <c r="F189" s="14" t="s">
        <v>2940</v>
      </c>
      <c r="G189" s="14" t="s">
        <v>2042</v>
      </c>
      <c r="H189" s="14" t="s">
        <v>2441</v>
      </c>
      <c r="I189" s="14" t="s">
        <v>2951</v>
      </c>
      <c r="J189" s="13" t="s">
        <v>2062</v>
      </c>
      <c r="K189" s="14" t="s">
        <v>136</v>
      </c>
      <c r="L189" s="13" t="b">
        <v>1</v>
      </c>
      <c r="M189" s="13" t="s">
        <v>413</v>
      </c>
      <c r="P189" s="13" t="s">
        <v>2671</v>
      </c>
      <c r="Q189" s="13" t="s">
        <v>2935</v>
      </c>
      <c r="R189" s="13" t="s">
        <v>2942</v>
      </c>
    </row>
    <row r="190" spans="1:18" ht="350" x14ac:dyDescent="0.2">
      <c r="A190" s="13" t="s">
        <v>1688</v>
      </c>
      <c r="B190" s="13" t="s">
        <v>2952</v>
      </c>
      <c r="C190" s="14" t="s">
        <v>2953</v>
      </c>
      <c r="D190" s="15" t="s">
        <v>2954</v>
      </c>
      <c r="E190" s="14" t="s">
        <v>2940</v>
      </c>
      <c r="F190" s="14" t="s">
        <v>2113</v>
      </c>
      <c r="G190" s="14" t="s">
        <v>2042</v>
      </c>
      <c r="H190" s="14" t="s">
        <v>2441</v>
      </c>
      <c r="I190" s="14" t="s">
        <v>2955</v>
      </c>
      <c r="J190" s="13" t="s">
        <v>2062</v>
      </c>
      <c r="K190" s="14" t="s">
        <v>493</v>
      </c>
      <c r="L190" s="13" t="b">
        <v>1</v>
      </c>
      <c r="M190" s="13" t="s">
        <v>413</v>
      </c>
      <c r="N190" s="13" t="s">
        <v>2956</v>
      </c>
      <c r="P190" s="13" t="s">
        <v>2671</v>
      </c>
      <c r="R190" s="13" t="s">
        <v>2957</v>
      </c>
    </row>
    <row r="191" spans="1:18" ht="208" x14ac:dyDescent="0.2">
      <c r="A191" s="13" t="s">
        <v>1221</v>
      </c>
      <c r="B191" s="13" t="s">
        <v>2958</v>
      </c>
      <c r="C191" s="14" t="s">
        <v>2959</v>
      </c>
      <c r="D191" s="15" t="s">
        <v>2960</v>
      </c>
      <c r="E191" s="14" t="s">
        <v>2940</v>
      </c>
      <c r="F191" s="14" t="s">
        <v>2113</v>
      </c>
      <c r="G191" s="14" t="s">
        <v>2042</v>
      </c>
      <c r="H191" s="14" t="s">
        <v>2441</v>
      </c>
      <c r="I191" s="14" t="s">
        <v>2961</v>
      </c>
      <c r="J191" s="13" t="s">
        <v>2062</v>
      </c>
      <c r="K191" s="14" t="s">
        <v>304</v>
      </c>
      <c r="L191" s="13" t="b">
        <v>1</v>
      </c>
      <c r="M191" s="13" t="s">
        <v>413</v>
      </c>
      <c r="N191" s="13" t="s">
        <v>2962</v>
      </c>
      <c r="P191" s="13" t="s">
        <v>2963</v>
      </c>
    </row>
    <row r="192" spans="1:18" ht="176" x14ac:dyDescent="0.2">
      <c r="A192" s="13" t="s">
        <v>421</v>
      </c>
      <c r="B192" s="13" t="s">
        <v>422</v>
      </c>
      <c r="C192" s="14" t="s">
        <v>2964</v>
      </c>
      <c r="D192" s="15" t="s">
        <v>2965</v>
      </c>
      <c r="E192" s="14" t="s">
        <v>2932</v>
      </c>
      <c r="F192" s="14" t="s">
        <v>2699</v>
      </c>
      <c r="G192" s="14" t="s">
        <v>2733</v>
      </c>
      <c r="H192" s="14" t="s">
        <v>2122</v>
      </c>
      <c r="I192" s="14" t="s">
        <v>2966</v>
      </c>
      <c r="J192" s="13" t="s">
        <v>2038</v>
      </c>
      <c r="K192" s="14" t="s">
        <v>206</v>
      </c>
      <c r="L192" s="13" t="b">
        <v>0</v>
      </c>
      <c r="N192" s="13" t="s">
        <v>2364</v>
      </c>
    </row>
    <row r="193" spans="1:18" ht="144" x14ac:dyDescent="0.2">
      <c r="A193" s="13" t="s">
        <v>485</v>
      </c>
      <c r="B193" s="13" t="s">
        <v>486</v>
      </c>
      <c r="C193" s="14" t="s">
        <v>2967</v>
      </c>
      <c r="D193" s="15" t="s">
        <v>2968</v>
      </c>
      <c r="E193" s="14" t="s">
        <v>2932</v>
      </c>
      <c r="F193" s="14" t="s">
        <v>2274</v>
      </c>
      <c r="G193" s="14" t="s">
        <v>2361</v>
      </c>
      <c r="H193" s="14" t="s">
        <v>2770</v>
      </c>
      <c r="I193" s="14" t="s">
        <v>2969</v>
      </c>
      <c r="J193" s="13" t="s">
        <v>2772</v>
      </c>
      <c r="K193" s="14" t="s">
        <v>416</v>
      </c>
      <c r="L193" s="13" t="b">
        <v>0</v>
      </c>
      <c r="N193" s="13" t="s">
        <v>2970</v>
      </c>
    </row>
    <row r="194" spans="1:18" ht="112" x14ac:dyDescent="0.2">
      <c r="A194" s="13" t="s">
        <v>897</v>
      </c>
      <c r="B194" s="13" t="s">
        <v>2971</v>
      </c>
      <c r="C194" s="14" t="s">
        <v>2972</v>
      </c>
      <c r="D194" s="15" t="s">
        <v>2973</v>
      </c>
      <c r="E194" s="14" t="s">
        <v>2594</v>
      </c>
      <c r="F194" s="14" t="s">
        <v>2274</v>
      </c>
      <c r="G194" s="14" t="s">
        <v>2035</v>
      </c>
      <c r="H194" s="14" t="s">
        <v>2770</v>
      </c>
      <c r="I194" s="14" t="s">
        <v>2974</v>
      </c>
      <c r="J194" s="13" t="s">
        <v>2038</v>
      </c>
      <c r="K194" s="14" t="s">
        <v>416</v>
      </c>
      <c r="L194" s="13" t="b">
        <v>1</v>
      </c>
      <c r="M194" s="13" t="s">
        <v>485</v>
      </c>
    </row>
    <row r="195" spans="1:18" ht="112" x14ac:dyDescent="0.2">
      <c r="A195" s="13" t="s">
        <v>736</v>
      </c>
      <c r="B195" s="13" t="s">
        <v>2975</v>
      </c>
      <c r="C195" s="14" t="s">
        <v>2976</v>
      </c>
      <c r="D195" s="15" t="s">
        <v>2977</v>
      </c>
      <c r="E195" s="14" t="s">
        <v>2594</v>
      </c>
      <c r="F195" s="14" t="s">
        <v>2193</v>
      </c>
      <c r="G195" s="14" t="s">
        <v>2042</v>
      </c>
      <c r="H195" s="14" t="s">
        <v>2770</v>
      </c>
      <c r="I195" s="14" t="s">
        <v>2978</v>
      </c>
      <c r="J195" s="13" t="s">
        <v>2038</v>
      </c>
      <c r="K195" s="14" t="s">
        <v>416</v>
      </c>
      <c r="L195" s="13" t="b">
        <v>1</v>
      </c>
      <c r="M195" s="13" t="s">
        <v>485</v>
      </c>
    </row>
    <row r="196" spans="1:18" ht="128" x14ac:dyDescent="0.2">
      <c r="A196" s="13" t="s">
        <v>674</v>
      </c>
      <c r="B196" s="13" t="s">
        <v>2979</v>
      </c>
      <c r="C196" s="14" t="s">
        <v>2980</v>
      </c>
      <c r="D196" s="15" t="s">
        <v>2981</v>
      </c>
      <c r="E196" s="14" t="s">
        <v>2982</v>
      </c>
      <c r="F196" s="14" t="s">
        <v>2728</v>
      </c>
      <c r="G196" s="14" t="s">
        <v>2035</v>
      </c>
      <c r="H196" s="14" t="s">
        <v>2770</v>
      </c>
      <c r="I196" s="14" t="s">
        <v>2983</v>
      </c>
      <c r="J196" s="13" t="s">
        <v>2984</v>
      </c>
      <c r="K196" s="14" t="s">
        <v>1211</v>
      </c>
      <c r="L196" s="13" t="b">
        <v>1</v>
      </c>
      <c r="M196" s="13" t="s">
        <v>485</v>
      </c>
      <c r="N196" s="13" t="s">
        <v>2970</v>
      </c>
    </row>
    <row r="197" spans="1:18" ht="224" x14ac:dyDescent="0.2">
      <c r="A197" s="13" t="s">
        <v>390</v>
      </c>
      <c r="B197" s="13" t="s">
        <v>391</v>
      </c>
      <c r="C197" s="14" t="s">
        <v>2985</v>
      </c>
      <c r="D197" s="15" t="s">
        <v>2986</v>
      </c>
      <c r="E197" s="14" t="s">
        <v>2932</v>
      </c>
      <c r="F197" s="14" t="s">
        <v>2052</v>
      </c>
      <c r="G197" s="14" t="s">
        <v>2106</v>
      </c>
      <c r="H197" s="14" t="s">
        <v>2770</v>
      </c>
      <c r="I197" s="14" t="s">
        <v>2987</v>
      </c>
      <c r="J197" s="13" t="s">
        <v>2785</v>
      </c>
      <c r="K197" s="14" t="s">
        <v>1208</v>
      </c>
      <c r="L197" s="13" t="b">
        <v>0</v>
      </c>
      <c r="N197" s="13" t="s">
        <v>2988</v>
      </c>
    </row>
    <row r="198" spans="1:18" ht="409.6" x14ac:dyDescent="0.2">
      <c r="A198" s="13" t="s">
        <v>1148</v>
      </c>
      <c r="B198" s="13" t="s">
        <v>2989</v>
      </c>
      <c r="C198" s="14" t="s">
        <v>2990</v>
      </c>
      <c r="D198" s="15" t="s">
        <v>2991</v>
      </c>
      <c r="E198" s="14" t="s">
        <v>2992</v>
      </c>
      <c r="F198" s="14" t="s">
        <v>2167</v>
      </c>
      <c r="G198" s="14" t="s">
        <v>2035</v>
      </c>
      <c r="H198" s="14" t="s">
        <v>2770</v>
      </c>
      <c r="I198" s="14" t="s">
        <v>2993</v>
      </c>
      <c r="J198" s="13" t="s">
        <v>2785</v>
      </c>
      <c r="K198" s="14" t="s">
        <v>901</v>
      </c>
      <c r="L198" s="13" t="b">
        <v>1</v>
      </c>
      <c r="M198" s="13" t="s">
        <v>390</v>
      </c>
    </row>
    <row r="199" spans="1:18" ht="208" x14ac:dyDescent="0.2">
      <c r="A199" s="13" t="s">
        <v>1333</v>
      </c>
      <c r="B199" s="13" t="s">
        <v>2994</v>
      </c>
      <c r="C199" s="14" t="s">
        <v>2995</v>
      </c>
      <c r="D199" s="15" t="s">
        <v>2996</v>
      </c>
      <c r="E199" s="14" t="s">
        <v>2992</v>
      </c>
      <c r="F199" s="14" t="s">
        <v>2167</v>
      </c>
      <c r="G199" s="14" t="s">
        <v>2035</v>
      </c>
      <c r="H199" s="14" t="s">
        <v>2770</v>
      </c>
      <c r="I199" s="14" t="s">
        <v>2997</v>
      </c>
      <c r="J199" s="13" t="s">
        <v>2785</v>
      </c>
      <c r="K199" s="14" t="s">
        <v>1690</v>
      </c>
      <c r="L199" s="13" t="b">
        <v>1</v>
      </c>
      <c r="M199" s="13" t="s">
        <v>390</v>
      </c>
      <c r="O199" s="13" t="s">
        <v>2998</v>
      </c>
    </row>
    <row r="200" spans="1:18" ht="128" x14ac:dyDescent="0.2">
      <c r="A200" s="13" t="s">
        <v>1261</v>
      </c>
      <c r="B200" s="13" t="s">
        <v>2999</v>
      </c>
      <c r="C200" s="14" t="s">
        <v>3000</v>
      </c>
      <c r="D200" s="15" t="s">
        <v>3001</v>
      </c>
      <c r="E200" s="14" t="s">
        <v>2992</v>
      </c>
      <c r="F200" s="14" t="s">
        <v>2167</v>
      </c>
      <c r="G200" s="14" t="s">
        <v>2035</v>
      </c>
      <c r="H200" s="14" t="s">
        <v>2770</v>
      </c>
      <c r="I200" s="14" t="s">
        <v>3002</v>
      </c>
      <c r="J200" s="13" t="s">
        <v>2785</v>
      </c>
      <c r="K200" s="14" t="s">
        <v>424</v>
      </c>
      <c r="L200" s="13" t="b">
        <v>1</v>
      </c>
      <c r="M200" s="13" t="s">
        <v>390</v>
      </c>
    </row>
    <row r="201" spans="1:18" ht="144" x14ac:dyDescent="0.2">
      <c r="A201" s="13" t="s">
        <v>1282</v>
      </c>
      <c r="B201" s="13" t="s">
        <v>3003</v>
      </c>
      <c r="C201" s="14" t="s">
        <v>3004</v>
      </c>
      <c r="D201" s="15" t="s">
        <v>3005</v>
      </c>
      <c r="E201" s="14" t="s">
        <v>2992</v>
      </c>
      <c r="F201" s="14" t="s">
        <v>2167</v>
      </c>
      <c r="G201" s="14" t="s">
        <v>2035</v>
      </c>
      <c r="H201" s="14" t="s">
        <v>2770</v>
      </c>
      <c r="I201" s="14" t="s">
        <v>3002</v>
      </c>
      <c r="J201" s="13" t="s">
        <v>2785</v>
      </c>
      <c r="K201" s="14" t="s">
        <v>424</v>
      </c>
      <c r="L201" s="13" t="b">
        <v>1</v>
      </c>
      <c r="M201" s="13" t="s">
        <v>390</v>
      </c>
    </row>
    <row r="202" spans="1:18" ht="192" x14ac:dyDescent="0.2">
      <c r="A202" s="13" t="s">
        <v>1321</v>
      </c>
      <c r="B202" s="13" t="s">
        <v>3006</v>
      </c>
      <c r="C202" s="14" t="s">
        <v>3007</v>
      </c>
      <c r="D202" s="15" t="s">
        <v>3008</v>
      </c>
      <c r="E202" s="14" t="s">
        <v>2992</v>
      </c>
      <c r="F202" s="14" t="s">
        <v>2052</v>
      </c>
      <c r="G202" s="14" t="s">
        <v>2035</v>
      </c>
      <c r="H202" s="14" t="s">
        <v>2770</v>
      </c>
      <c r="I202" s="14" t="s">
        <v>3009</v>
      </c>
      <c r="J202" s="13" t="s">
        <v>2785</v>
      </c>
      <c r="K202" s="14" t="s">
        <v>424</v>
      </c>
      <c r="L202" s="13" t="b">
        <v>1</v>
      </c>
      <c r="M202" s="13" t="s">
        <v>390</v>
      </c>
      <c r="N202" s="13" t="s">
        <v>3010</v>
      </c>
    </row>
    <row r="203" spans="1:18" ht="112" x14ac:dyDescent="0.2">
      <c r="A203" s="13" t="s">
        <v>1543</v>
      </c>
      <c r="B203" s="13" t="s">
        <v>3011</v>
      </c>
      <c r="C203" s="14" t="s">
        <v>3012</v>
      </c>
      <c r="D203" s="15" t="s">
        <v>3013</v>
      </c>
      <c r="E203" s="14" t="s">
        <v>2992</v>
      </c>
      <c r="F203" s="14" t="s">
        <v>2167</v>
      </c>
      <c r="G203" s="14" t="s">
        <v>2035</v>
      </c>
      <c r="H203" s="14" t="s">
        <v>2770</v>
      </c>
      <c r="I203" s="14" t="s">
        <v>3014</v>
      </c>
      <c r="J203" s="13" t="s">
        <v>2785</v>
      </c>
      <c r="K203" s="14" t="s">
        <v>901</v>
      </c>
      <c r="L203" s="13" t="b">
        <v>1</v>
      </c>
      <c r="M203" s="13" t="s">
        <v>390</v>
      </c>
    </row>
    <row r="204" spans="1:18" ht="224" x14ac:dyDescent="0.2">
      <c r="A204" s="13" t="s">
        <v>191</v>
      </c>
      <c r="B204" s="13" t="s">
        <v>192</v>
      </c>
      <c r="C204" s="14" t="s">
        <v>3015</v>
      </c>
      <c r="D204" s="15" t="s">
        <v>3016</v>
      </c>
      <c r="E204" s="14" t="s">
        <v>2932</v>
      </c>
      <c r="F204" s="14" t="s">
        <v>3017</v>
      </c>
      <c r="G204" s="14" t="s">
        <v>2035</v>
      </c>
      <c r="H204" s="14" t="s">
        <v>2115</v>
      </c>
      <c r="I204" s="14" t="s">
        <v>3018</v>
      </c>
      <c r="J204" s="13" t="s">
        <v>2038</v>
      </c>
      <c r="K204" s="14" t="s">
        <v>739</v>
      </c>
      <c r="L204" s="13" t="b">
        <v>0</v>
      </c>
      <c r="N204" s="13" t="s">
        <v>3019</v>
      </c>
      <c r="R204" s="13" t="s">
        <v>3020</v>
      </c>
    </row>
    <row r="205" spans="1:18" ht="395" x14ac:dyDescent="0.2">
      <c r="A205" s="13" t="s">
        <v>473</v>
      </c>
      <c r="B205" s="13" t="s">
        <v>474</v>
      </c>
      <c r="C205" s="14" t="s">
        <v>3021</v>
      </c>
      <c r="D205" s="15" t="s">
        <v>3022</v>
      </c>
      <c r="E205" s="14" t="s">
        <v>3023</v>
      </c>
      <c r="F205" s="14" t="s">
        <v>2319</v>
      </c>
      <c r="G205" s="14" t="s">
        <v>2121</v>
      </c>
      <c r="H205" s="14" t="s">
        <v>2770</v>
      </c>
      <c r="I205" s="14" t="s">
        <v>3024</v>
      </c>
      <c r="J205" s="13" t="s">
        <v>2038</v>
      </c>
      <c r="K205" s="14" t="s">
        <v>677</v>
      </c>
      <c r="L205" s="13" t="b">
        <v>0</v>
      </c>
      <c r="N205" s="13" t="s">
        <v>3025</v>
      </c>
    </row>
    <row r="206" spans="1:18" ht="288" x14ac:dyDescent="0.2">
      <c r="A206" s="13" t="s">
        <v>405</v>
      </c>
      <c r="B206" s="13" t="s">
        <v>406</v>
      </c>
      <c r="C206" s="14" t="s">
        <v>3026</v>
      </c>
      <c r="D206" s="15" t="s">
        <v>3027</v>
      </c>
      <c r="E206" s="14" t="s">
        <v>3023</v>
      </c>
      <c r="F206" s="14" t="s">
        <v>2262</v>
      </c>
      <c r="G206" s="14" t="s">
        <v>2114</v>
      </c>
      <c r="H206" s="14" t="s">
        <v>2107</v>
      </c>
      <c r="I206" s="14" t="s">
        <v>3028</v>
      </c>
      <c r="J206" s="13" t="s">
        <v>2062</v>
      </c>
      <c r="K206" s="14" t="s">
        <v>394</v>
      </c>
      <c r="L206" s="13" t="b">
        <v>0</v>
      </c>
      <c r="N206" s="13" t="s">
        <v>3029</v>
      </c>
    </row>
    <row r="207" spans="1:18" ht="409.6" x14ac:dyDescent="0.2">
      <c r="A207" s="13" t="s">
        <v>1001</v>
      </c>
      <c r="B207" s="13" t="s">
        <v>1002</v>
      </c>
      <c r="C207" s="14" t="s">
        <v>3030</v>
      </c>
      <c r="D207" s="15" t="s">
        <v>3031</v>
      </c>
      <c r="E207" s="14" t="s">
        <v>3023</v>
      </c>
      <c r="F207" s="14" t="s">
        <v>3032</v>
      </c>
      <c r="G207" s="14" t="s">
        <v>2121</v>
      </c>
      <c r="H207" s="14" t="s">
        <v>2054</v>
      </c>
      <c r="I207" s="14" t="s">
        <v>3033</v>
      </c>
      <c r="J207" s="13" t="s">
        <v>2062</v>
      </c>
      <c r="K207" s="14" t="s">
        <v>1152</v>
      </c>
      <c r="L207" s="13" t="b">
        <v>0</v>
      </c>
      <c r="N207" s="13" t="s">
        <v>3034</v>
      </c>
    </row>
    <row r="208" spans="1:18" ht="409.6" x14ac:dyDescent="0.2">
      <c r="A208" s="13" t="s">
        <v>468</v>
      </c>
      <c r="B208" s="13" t="s">
        <v>469</v>
      </c>
      <c r="C208" s="14" t="s">
        <v>3035</v>
      </c>
      <c r="D208" s="15" t="s">
        <v>3036</v>
      </c>
      <c r="E208" s="14" t="s">
        <v>3037</v>
      </c>
      <c r="F208" s="14" t="s">
        <v>2714</v>
      </c>
      <c r="G208" s="14" t="s">
        <v>2106</v>
      </c>
      <c r="H208" s="14" t="s">
        <v>3038</v>
      </c>
      <c r="I208" s="14" t="s">
        <v>3039</v>
      </c>
      <c r="J208" s="13" t="s">
        <v>3040</v>
      </c>
      <c r="K208" s="14" t="s">
        <v>1336</v>
      </c>
      <c r="L208" s="13" t="b">
        <v>0</v>
      </c>
      <c r="N208" s="13" t="s">
        <v>3041</v>
      </c>
    </row>
    <row r="209" spans="1:20" ht="256" x14ac:dyDescent="0.2">
      <c r="A209" s="13" t="s">
        <v>425</v>
      </c>
      <c r="B209" s="13" t="s">
        <v>426</v>
      </c>
      <c r="C209" s="14" t="s">
        <v>3042</v>
      </c>
      <c r="D209" s="15" t="s">
        <v>3043</v>
      </c>
      <c r="E209" s="14" t="s">
        <v>3037</v>
      </c>
      <c r="F209" s="14" t="s">
        <v>2757</v>
      </c>
      <c r="G209" s="14" t="s">
        <v>2667</v>
      </c>
      <c r="H209" s="14" t="s">
        <v>3038</v>
      </c>
      <c r="I209" s="14" t="s">
        <v>3044</v>
      </c>
      <c r="J209" s="13" t="s">
        <v>3045</v>
      </c>
      <c r="K209" s="14" t="s">
        <v>1216</v>
      </c>
      <c r="L209" s="13" t="b">
        <v>0</v>
      </c>
      <c r="N209" s="13" t="s">
        <v>3046</v>
      </c>
    </row>
    <row r="210" spans="1:20" ht="380" x14ac:dyDescent="0.2">
      <c r="A210" s="13" t="s">
        <v>400</v>
      </c>
      <c r="B210" s="13" t="s">
        <v>401</v>
      </c>
      <c r="C210" s="14" t="s">
        <v>3047</v>
      </c>
      <c r="D210" s="15" t="s">
        <v>3048</v>
      </c>
      <c r="E210" s="14" t="s">
        <v>3037</v>
      </c>
      <c r="F210" s="14" t="s">
        <v>3049</v>
      </c>
      <c r="G210" s="14" t="s">
        <v>2121</v>
      </c>
      <c r="H210" s="14" t="s">
        <v>3038</v>
      </c>
      <c r="I210" s="14" t="s">
        <v>3050</v>
      </c>
      <c r="J210" s="13" t="s">
        <v>2038</v>
      </c>
      <c r="L210" s="13" t="b">
        <v>0</v>
      </c>
      <c r="N210" s="13" t="s">
        <v>3051</v>
      </c>
    </row>
    <row r="211" spans="1:20" ht="112" x14ac:dyDescent="0.2">
      <c r="A211" s="13" t="s">
        <v>929</v>
      </c>
      <c r="B211" s="13" t="s">
        <v>3052</v>
      </c>
      <c r="C211" s="14" t="s">
        <v>3053</v>
      </c>
      <c r="D211" s="15" t="s">
        <v>3054</v>
      </c>
      <c r="E211" s="14" t="s">
        <v>2396</v>
      </c>
      <c r="F211" s="14" t="s">
        <v>2396</v>
      </c>
      <c r="G211" s="14" t="s">
        <v>2042</v>
      </c>
      <c r="H211" s="14" t="s">
        <v>3038</v>
      </c>
      <c r="I211" s="14" t="s">
        <v>3055</v>
      </c>
      <c r="J211" s="13" t="s">
        <v>2038</v>
      </c>
      <c r="L211" s="13" t="b">
        <v>1</v>
      </c>
      <c r="M211" s="13" t="s">
        <v>400</v>
      </c>
    </row>
    <row r="212" spans="1:20" ht="112" x14ac:dyDescent="0.2">
      <c r="A212" s="13" t="s">
        <v>907</v>
      </c>
      <c r="B212" s="13" t="s">
        <v>3056</v>
      </c>
      <c r="C212" s="14" t="s">
        <v>3057</v>
      </c>
      <c r="D212" s="15" t="s">
        <v>3058</v>
      </c>
      <c r="E212" s="14" t="s">
        <v>2396</v>
      </c>
      <c r="F212" s="14" t="s">
        <v>2396</v>
      </c>
      <c r="G212" s="14" t="s">
        <v>2042</v>
      </c>
      <c r="H212" s="14" t="s">
        <v>3038</v>
      </c>
      <c r="I212" s="14" t="s">
        <v>3055</v>
      </c>
      <c r="J212" s="13" t="s">
        <v>2038</v>
      </c>
      <c r="L212" s="13" t="b">
        <v>1</v>
      </c>
      <c r="M212" s="13" t="s">
        <v>400</v>
      </c>
    </row>
    <row r="213" spans="1:20" ht="80" x14ac:dyDescent="0.2">
      <c r="A213" s="13" t="s">
        <v>1370</v>
      </c>
      <c r="B213" s="13" t="s">
        <v>3059</v>
      </c>
      <c r="C213" s="14" t="s">
        <v>3060</v>
      </c>
      <c r="D213" s="15" t="s">
        <v>3061</v>
      </c>
      <c r="E213" s="14" t="s">
        <v>2396</v>
      </c>
      <c r="F213" s="14" t="s">
        <v>2193</v>
      </c>
      <c r="G213" s="14" t="s">
        <v>2042</v>
      </c>
      <c r="H213" s="14" t="s">
        <v>3038</v>
      </c>
      <c r="I213" s="14" t="s">
        <v>3062</v>
      </c>
      <c r="J213" s="13" t="s">
        <v>2038</v>
      </c>
      <c r="L213" s="13" t="b">
        <v>1</v>
      </c>
      <c r="M213" s="13" t="s">
        <v>400</v>
      </c>
    </row>
    <row r="214" spans="1:20" ht="320" x14ac:dyDescent="0.2">
      <c r="A214" s="13" t="s">
        <v>265</v>
      </c>
      <c r="B214" s="13" t="s">
        <v>266</v>
      </c>
      <c r="C214" s="14" t="s">
        <v>3063</v>
      </c>
      <c r="D214" s="15" t="s">
        <v>3064</v>
      </c>
      <c r="E214" s="14" t="s">
        <v>3037</v>
      </c>
      <c r="F214" s="14" t="s">
        <v>3065</v>
      </c>
      <c r="G214" s="14" t="s">
        <v>2121</v>
      </c>
      <c r="H214" s="14" t="s">
        <v>3066</v>
      </c>
      <c r="I214" s="14" t="s">
        <v>3067</v>
      </c>
      <c r="J214" s="13" t="s">
        <v>2062</v>
      </c>
      <c r="K214" s="14" t="s">
        <v>1815</v>
      </c>
      <c r="L214" s="13" t="b">
        <v>0</v>
      </c>
      <c r="N214" s="13" t="s">
        <v>3068</v>
      </c>
      <c r="R214" s="13" t="s">
        <v>3069</v>
      </c>
    </row>
    <row r="215" spans="1:20" ht="176" x14ac:dyDescent="0.2">
      <c r="A215" s="13" t="s">
        <v>1212</v>
      </c>
      <c r="B215" s="13" t="s">
        <v>1213</v>
      </c>
      <c r="C215" s="14" t="s">
        <v>3070</v>
      </c>
      <c r="D215" s="15" t="s">
        <v>3071</v>
      </c>
      <c r="E215" s="14" t="s">
        <v>3037</v>
      </c>
      <c r="F215" s="14" t="s">
        <v>2387</v>
      </c>
      <c r="G215" s="14" t="s">
        <v>2361</v>
      </c>
      <c r="H215" s="14" t="s">
        <v>3038</v>
      </c>
      <c r="I215" s="14" t="s">
        <v>3072</v>
      </c>
      <c r="J215" s="13" t="s">
        <v>3073</v>
      </c>
      <c r="K215" s="14" t="s">
        <v>1760</v>
      </c>
      <c r="L215" s="13" t="b">
        <v>0</v>
      </c>
      <c r="N215" s="13" t="s">
        <v>2364</v>
      </c>
    </row>
    <row r="216" spans="1:20" ht="128" x14ac:dyDescent="0.2">
      <c r="A216" s="13" t="s">
        <v>376</v>
      </c>
      <c r="B216" s="13" t="s">
        <v>377</v>
      </c>
      <c r="C216" s="14" t="s">
        <v>3074</v>
      </c>
      <c r="D216" s="15" t="s">
        <v>3075</v>
      </c>
      <c r="E216" s="14" t="s">
        <v>3037</v>
      </c>
      <c r="F216" s="14" t="s">
        <v>3076</v>
      </c>
      <c r="G216" s="14" t="s">
        <v>2121</v>
      </c>
      <c r="H216" s="14" t="s">
        <v>3038</v>
      </c>
      <c r="I216" s="14" t="s">
        <v>3077</v>
      </c>
      <c r="J216" s="13" t="s">
        <v>2038</v>
      </c>
      <c r="L216" s="13" t="b">
        <v>0</v>
      </c>
    </row>
    <row r="217" spans="1:20" ht="224" x14ac:dyDescent="0.2">
      <c r="A217" s="13" t="s">
        <v>443</v>
      </c>
      <c r="B217" s="13" t="s">
        <v>444</v>
      </c>
      <c r="C217" s="14" t="s">
        <v>3078</v>
      </c>
      <c r="D217" s="15" t="s">
        <v>3079</v>
      </c>
      <c r="E217" s="14" t="s">
        <v>3037</v>
      </c>
      <c r="F217" s="14" t="s">
        <v>2535</v>
      </c>
      <c r="G217" s="14" t="s">
        <v>2106</v>
      </c>
      <c r="H217" s="14" t="s">
        <v>2122</v>
      </c>
      <c r="I217" s="14" t="s">
        <v>3080</v>
      </c>
      <c r="J217" s="13" t="s">
        <v>2388</v>
      </c>
      <c r="K217" s="14" t="s">
        <v>477</v>
      </c>
      <c r="L217" s="13" t="b">
        <v>0</v>
      </c>
      <c r="N217" s="13" t="s">
        <v>3081</v>
      </c>
    </row>
    <row r="218" spans="1:20" ht="192" x14ac:dyDescent="0.2">
      <c r="A218" s="13" t="s">
        <v>324</v>
      </c>
      <c r="B218" s="13" t="s">
        <v>325</v>
      </c>
      <c r="C218" s="14" t="s">
        <v>3082</v>
      </c>
      <c r="D218" s="15" t="s">
        <v>3083</v>
      </c>
      <c r="E218" s="14" t="s">
        <v>3037</v>
      </c>
      <c r="F218" s="14" t="s">
        <v>2147</v>
      </c>
      <c r="G218" s="14" t="s">
        <v>2035</v>
      </c>
      <c r="H218" s="14" t="s">
        <v>2115</v>
      </c>
      <c r="I218" s="14" t="s">
        <v>3084</v>
      </c>
      <c r="J218" s="13" t="s">
        <v>2062</v>
      </c>
      <c r="K218" s="14" t="s">
        <v>97</v>
      </c>
      <c r="L218" s="13" t="b">
        <v>0</v>
      </c>
      <c r="N218" s="13" t="s">
        <v>2188</v>
      </c>
      <c r="R218" s="13" t="s">
        <v>3085</v>
      </c>
    </row>
    <row r="219" spans="1:20" ht="409.6" x14ac:dyDescent="0.2">
      <c r="A219" s="13" t="s">
        <v>361</v>
      </c>
      <c r="B219" s="13" t="s">
        <v>362</v>
      </c>
      <c r="C219" s="14" t="s">
        <v>3086</v>
      </c>
      <c r="D219" s="15" t="s">
        <v>3087</v>
      </c>
      <c r="E219" s="14" t="s">
        <v>3037</v>
      </c>
      <c r="F219" s="14" t="s">
        <v>2052</v>
      </c>
      <c r="G219" s="14" t="s">
        <v>2121</v>
      </c>
      <c r="H219" s="14" t="s">
        <v>2367</v>
      </c>
      <c r="I219" s="14" t="s">
        <v>3088</v>
      </c>
      <c r="J219" s="13" t="s">
        <v>2038</v>
      </c>
      <c r="L219" s="13" t="b">
        <v>0</v>
      </c>
      <c r="O219" s="13" t="s">
        <v>3089</v>
      </c>
      <c r="T219" s="13" t="b">
        <v>0</v>
      </c>
    </row>
    <row r="220" spans="1:20" ht="144" x14ac:dyDescent="0.2">
      <c r="A220" s="13" t="s">
        <v>179</v>
      </c>
      <c r="B220" s="13" t="s">
        <v>180</v>
      </c>
      <c r="C220" s="14" t="s">
        <v>3090</v>
      </c>
      <c r="D220" s="15" t="s">
        <v>3091</v>
      </c>
      <c r="E220" s="14" t="s">
        <v>3037</v>
      </c>
      <c r="F220" s="14" t="s">
        <v>3092</v>
      </c>
      <c r="G220" s="14" t="s">
        <v>2277</v>
      </c>
      <c r="H220" s="14" t="s">
        <v>2367</v>
      </c>
      <c r="I220" s="14" t="s">
        <v>3093</v>
      </c>
      <c r="J220" s="13" t="s">
        <v>2363</v>
      </c>
      <c r="K220" s="14" t="s">
        <v>472</v>
      </c>
      <c r="L220" s="13" t="b">
        <v>0</v>
      </c>
      <c r="N220" s="13" t="s">
        <v>3094</v>
      </c>
    </row>
    <row r="221" spans="1:20" ht="96" x14ac:dyDescent="0.2">
      <c r="A221" s="13" t="s">
        <v>1005</v>
      </c>
      <c r="B221" s="13" t="s">
        <v>3095</v>
      </c>
      <c r="C221" s="14" t="s">
        <v>3096</v>
      </c>
      <c r="D221" s="15" t="s">
        <v>3097</v>
      </c>
      <c r="E221" s="14" t="s">
        <v>2396</v>
      </c>
      <c r="F221" s="14" t="s">
        <v>2396</v>
      </c>
      <c r="G221" s="14" t="s">
        <v>2042</v>
      </c>
      <c r="H221" s="14" t="s">
        <v>2367</v>
      </c>
      <c r="I221" s="14" t="s">
        <v>3098</v>
      </c>
      <c r="J221" s="13" t="s">
        <v>2038</v>
      </c>
      <c r="K221" s="14" t="s">
        <v>429</v>
      </c>
      <c r="L221" s="13" t="b">
        <v>1</v>
      </c>
      <c r="M221" s="13" t="s">
        <v>179</v>
      </c>
    </row>
    <row r="222" spans="1:20" ht="208" x14ac:dyDescent="0.2">
      <c r="A222" s="13" t="s">
        <v>720</v>
      </c>
      <c r="B222" s="13" t="s">
        <v>3099</v>
      </c>
      <c r="C222" s="14" t="s">
        <v>3100</v>
      </c>
      <c r="D222" s="15" t="s">
        <v>3101</v>
      </c>
      <c r="E222" s="14" t="s">
        <v>2396</v>
      </c>
      <c r="F222" s="14" t="s">
        <v>3102</v>
      </c>
      <c r="G222" s="14" t="s">
        <v>2035</v>
      </c>
      <c r="H222" s="14" t="s">
        <v>2367</v>
      </c>
      <c r="I222" s="14" t="s">
        <v>3103</v>
      </c>
      <c r="J222" s="13" t="s">
        <v>2038</v>
      </c>
      <c r="K222" s="14" t="s">
        <v>404</v>
      </c>
      <c r="L222" s="13" t="b">
        <v>1</v>
      </c>
      <c r="M222" s="13" t="s">
        <v>179</v>
      </c>
    </row>
    <row r="223" spans="1:20" ht="192" x14ac:dyDescent="0.2">
      <c r="A223" s="13" t="s">
        <v>1825</v>
      </c>
      <c r="B223" s="13" t="s">
        <v>3104</v>
      </c>
      <c r="C223" s="14" t="s">
        <v>3105</v>
      </c>
      <c r="D223" s="15" t="s">
        <v>3106</v>
      </c>
      <c r="E223" s="14" t="s">
        <v>3107</v>
      </c>
      <c r="F223" s="14" t="s">
        <v>3092</v>
      </c>
      <c r="G223" s="14" t="s">
        <v>2035</v>
      </c>
      <c r="H223" s="14" t="s">
        <v>2367</v>
      </c>
      <c r="I223" s="14" t="s">
        <v>3108</v>
      </c>
      <c r="J223" s="13" t="s">
        <v>3109</v>
      </c>
      <c r="K223" s="14" t="s">
        <v>931</v>
      </c>
      <c r="L223" s="13" t="b">
        <v>1</v>
      </c>
      <c r="M223" s="13" t="s">
        <v>179</v>
      </c>
      <c r="N223" s="13" t="s">
        <v>3110</v>
      </c>
    </row>
    <row r="224" spans="1:20" ht="409.6" x14ac:dyDescent="0.2">
      <c r="A224" s="13" t="s">
        <v>1362</v>
      </c>
      <c r="B224" s="13" t="s">
        <v>1363</v>
      </c>
      <c r="C224" s="14" t="s">
        <v>3111</v>
      </c>
      <c r="D224" s="15" t="s">
        <v>3112</v>
      </c>
      <c r="E224" s="14" t="s">
        <v>3037</v>
      </c>
      <c r="F224" s="14" t="s">
        <v>3113</v>
      </c>
      <c r="G224" s="14" t="s">
        <v>2361</v>
      </c>
      <c r="H224" s="14" t="s">
        <v>3114</v>
      </c>
      <c r="I224" s="14" t="s">
        <v>3115</v>
      </c>
      <c r="J224" s="13" t="s">
        <v>2169</v>
      </c>
      <c r="K224" s="14" t="s">
        <v>141</v>
      </c>
      <c r="L224" s="13" t="b">
        <v>0</v>
      </c>
      <c r="N224" s="13" t="s">
        <v>3116</v>
      </c>
      <c r="R224" s="13" t="s">
        <v>3117</v>
      </c>
    </row>
    <row r="225" spans="1:18" ht="192" x14ac:dyDescent="0.2">
      <c r="A225" s="13" t="s">
        <v>1413</v>
      </c>
      <c r="B225" s="13" t="s">
        <v>3118</v>
      </c>
      <c r="C225" s="14" t="s">
        <v>3119</v>
      </c>
      <c r="D225" s="15" t="s">
        <v>3120</v>
      </c>
      <c r="E225" s="14" t="s">
        <v>3121</v>
      </c>
      <c r="F225" s="14" t="s">
        <v>2498</v>
      </c>
      <c r="G225" s="14" t="s">
        <v>2035</v>
      </c>
      <c r="H225" s="14" t="s">
        <v>3114</v>
      </c>
      <c r="I225" s="14" t="s">
        <v>3122</v>
      </c>
      <c r="J225" s="13" t="s">
        <v>2169</v>
      </c>
      <c r="K225" s="14" t="s">
        <v>467</v>
      </c>
      <c r="L225" s="13" t="b">
        <v>1</v>
      </c>
      <c r="M225" s="13" t="s">
        <v>1362</v>
      </c>
    </row>
    <row r="226" spans="1:18" ht="272" x14ac:dyDescent="0.2">
      <c r="A226" s="13" t="s">
        <v>1657</v>
      </c>
      <c r="B226" s="13" t="s">
        <v>1658</v>
      </c>
      <c r="C226" s="14" t="s">
        <v>3123</v>
      </c>
      <c r="D226" s="15" t="s">
        <v>3124</v>
      </c>
      <c r="E226" s="14" t="s">
        <v>3037</v>
      </c>
      <c r="F226" s="14" t="s">
        <v>2113</v>
      </c>
      <c r="G226" s="14" t="s">
        <v>2114</v>
      </c>
      <c r="H226" s="14" t="s">
        <v>2115</v>
      </c>
      <c r="I226" s="14" t="s">
        <v>3125</v>
      </c>
      <c r="J226" s="13" t="s">
        <v>2062</v>
      </c>
      <c r="K226" s="14" t="s">
        <v>269</v>
      </c>
      <c r="L226" s="13" t="b">
        <v>0</v>
      </c>
      <c r="N226" s="13" t="s">
        <v>3126</v>
      </c>
      <c r="R226" s="13" t="s">
        <v>3127</v>
      </c>
    </row>
    <row r="227" spans="1:18" ht="304" x14ac:dyDescent="0.2">
      <c r="A227" s="13" t="s">
        <v>535</v>
      </c>
      <c r="B227" s="13" t="s">
        <v>536</v>
      </c>
      <c r="C227" s="14" t="s">
        <v>3128</v>
      </c>
      <c r="D227" s="15" t="s">
        <v>3129</v>
      </c>
      <c r="E227" s="14" t="s">
        <v>3037</v>
      </c>
      <c r="F227" s="14" t="s">
        <v>2090</v>
      </c>
      <c r="G227" s="14" t="s">
        <v>2035</v>
      </c>
      <c r="H227" s="14" t="s">
        <v>2179</v>
      </c>
      <c r="I227" s="14" t="s">
        <v>3130</v>
      </c>
      <c r="J227" s="13" t="s">
        <v>2038</v>
      </c>
      <c r="K227" s="14" t="s">
        <v>1216</v>
      </c>
      <c r="L227" s="13" t="b">
        <v>0</v>
      </c>
      <c r="N227" s="13" t="s">
        <v>2170</v>
      </c>
      <c r="O227" s="13" t="s">
        <v>3131</v>
      </c>
    </row>
    <row r="228" spans="1:18" ht="144" x14ac:dyDescent="0.2">
      <c r="A228" s="13" t="s">
        <v>296</v>
      </c>
      <c r="B228" s="13" t="s">
        <v>297</v>
      </c>
      <c r="C228" s="14" t="s">
        <v>3132</v>
      </c>
      <c r="D228" s="15" t="s">
        <v>3133</v>
      </c>
      <c r="E228" s="14" t="s">
        <v>3037</v>
      </c>
      <c r="F228" s="14" t="s">
        <v>2248</v>
      </c>
      <c r="G228" s="14" t="s">
        <v>2035</v>
      </c>
      <c r="H228" s="14" t="s">
        <v>2115</v>
      </c>
      <c r="I228" s="14" t="s">
        <v>3134</v>
      </c>
      <c r="J228" s="13" t="s">
        <v>2038</v>
      </c>
      <c r="L228" s="13" t="b">
        <v>0</v>
      </c>
      <c r="N228" s="13" t="s">
        <v>2494</v>
      </c>
      <c r="R228" s="13" t="s">
        <v>3135</v>
      </c>
    </row>
    <row r="229" spans="1:18" ht="128" x14ac:dyDescent="0.2">
      <c r="A229" s="13" t="s">
        <v>678</v>
      </c>
      <c r="B229" s="13" t="s">
        <v>679</v>
      </c>
      <c r="C229" s="14" t="s">
        <v>3136</v>
      </c>
      <c r="D229" s="15" t="s">
        <v>3137</v>
      </c>
      <c r="E229" s="14" t="s">
        <v>3037</v>
      </c>
      <c r="F229" s="14" t="s">
        <v>2067</v>
      </c>
      <c r="G229" s="14" t="s">
        <v>2035</v>
      </c>
      <c r="H229" s="14" t="s">
        <v>2054</v>
      </c>
      <c r="I229" s="14" t="s">
        <v>3138</v>
      </c>
      <c r="J229" s="13" t="s">
        <v>2038</v>
      </c>
      <c r="L229" s="13" t="b">
        <v>0</v>
      </c>
      <c r="N229" s="13" t="s">
        <v>2494</v>
      </c>
    </row>
    <row r="230" spans="1:18" ht="365" x14ac:dyDescent="0.2">
      <c r="A230" s="13" t="s">
        <v>627</v>
      </c>
      <c r="B230" s="13" t="s">
        <v>623</v>
      </c>
      <c r="C230" s="14" t="s">
        <v>3139</v>
      </c>
      <c r="D230" s="15" t="s">
        <v>3140</v>
      </c>
      <c r="E230" s="14" t="s">
        <v>3037</v>
      </c>
      <c r="F230" s="14" t="s">
        <v>3141</v>
      </c>
      <c r="G230" s="14" t="s">
        <v>2162</v>
      </c>
      <c r="H230" s="14" t="s">
        <v>2107</v>
      </c>
      <c r="I230" s="14" t="s">
        <v>3142</v>
      </c>
      <c r="J230" s="13" t="s">
        <v>3143</v>
      </c>
      <c r="K230" s="14" t="s">
        <v>183</v>
      </c>
      <c r="L230" s="13" t="b">
        <v>0</v>
      </c>
      <c r="N230" s="13" t="s">
        <v>3144</v>
      </c>
    </row>
    <row r="231" spans="1:18" ht="224" x14ac:dyDescent="0.2">
      <c r="A231" s="13" t="s">
        <v>622</v>
      </c>
      <c r="B231" s="13" t="s">
        <v>3145</v>
      </c>
      <c r="C231" s="14" t="s">
        <v>3146</v>
      </c>
      <c r="D231" s="15" t="s">
        <v>3147</v>
      </c>
      <c r="E231" s="14" t="s">
        <v>3148</v>
      </c>
      <c r="F231" s="14" t="s">
        <v>3149</v>
      </c>
      <c r="G231" s="14" t="s">
        <v>2042</v>
      </c>
      <c r="H231" s="14" t="s">
        <v>2107</v>
      </c>
      <c r="I231" s="14" t="s">
        <v>3150</v>
      </c>
      <c r="J231" s="13" t="s">
        <v>3151</v>
      </c>
      <c r="K231" s="14" t="s">
        <v>183</v>
      </c>
      <c r="L231" s="13" t="b">
        <v>1</v>
      </c>
      <c r="M231" s="13" t="s">
        <v>627</v>
      </c>
    </row>
    <row r="232" spans="1:18" ht="224" x14ac:dyDescent="0.2">
      <c r="A232" s="13" t="s">
        <v>629</v>
      </c>
      <c r="B232" s="13" t="s">
        <v>3152</v>
      </c>
      <c r="C232" s="14" t="s">
        <v>3153</v>
      </c>
      <c r="D232" s="15" t="s">
        <v>3154</v>
      </c>
      <c r="E232" s="14" t="s">
        <v>3148</v>
      </c>
      <c r="F232" s="14" t="s">
        <v>3149</v>
      </c>
      <c r="G232" s="14" t="s">
        <v>2042</v>
      </c>
      <c r="H232" s="14" t="s">
        <v>2107</v>
      </c>
      <c r="I232" s="14" t="s">
        <v>3155</v>
      </c>
      <c r="J232" s="13" t="s">
        <v>2785</v>
      </c>
      <c r="K232" s="14" t="s">
        <v>183</v>
      </c>
      <c r="L232" s="13" t="b">
        <v>1</v>
      </c>
      <c r="M232" s="13" t="s">
        <v>627</v>
      </c>
    </row>
    <row r="233" spans="1:18" ht="176" x14ac:dyDescent="0.2">
      <c r="A233" s="13" t="s">
        <v>1828</v>
      </c>
      <c r="B233" s="13" t="s">
        <v>3156</v>
      </c>
      <c r="C233" s="14" t="s">
        <v>3157</v>
      </c>
      <c r="D233" s="15" t="s">
        <v>3158</v>
      </c>
      <c r="E233" s="14" t="s">
        <v>3159</v>
      </c>
      <c r="F233" s="14" t="s">
        <v>3141</v>
      </c>
      <c r="G233" s="14" t="s">
        <v>2042</v>
      </c>
      <c r="H233" s="14" t="s">
        <v>2107</v>
      </c>
      <c r="I233" s="14" t="s">
        <v>3160</v>
      </c>
      <c r="J233" s="13" t="s">
        <v>3151</v>
      </c>
      <c r="K233" s="14" t="s">
        <v>183</v>
      </c>
      <c r="L233" s="13" t="b">
        <v>1</v>
      </c>
      <c r="M233" s="13" t="s">
        <v>627</v>
      </c>
      <c r="N233" s="13" t="s">
        <v>3161</v>
      </c>
    </row>
    <row r="234" spans="1:18" ht="80" x14ac:dyDescent="0.2">
      <c r="A234" s="13" t="s">
        <v>369</v>
      </c>
      <c r="B234" s="13" t="s">
        <v>370</v>
      </c>
      <c r="C234" s="14" t="s">
        <v>3162</v>
      </c>
      <c r="D234" s="15" t="s">
        <v>3163</v>
      </c>
      <c r="E234" s="14" t="s">
        <v>3037</v>
      </c>
      <c r="F234" s="14" t="s">
        <v>3164</v>
      </c>
      <c r="G234" s="14" t="s">
        <v>2035</v>
      </c>
      <c r="H234" s="14" t="s">
        <v>2115</v>
      </c>
      <c r="I234" s="14" t="s">
        <v>3165</v>
      </c>
      <c r="J234" s="13" t="s">
        <v>2062</v>
      </c>
      <c r="K234" s="14" t="s">
        <v>724</v>
      </c>
      <c r="L234" s="13" t="b">
        <v>0</v>
      </c>
      <c r="N234" s="13" t="s">
        <v>2364</v>
      </c>
      <c r="R234" s="13" t="s">
        <v>3166</v>
      </c>
    </row>
    <row r="235" spans="1:18" ht="256" x14ac:dyDescent="0.2">
      <c r="A235" s="13" t="s">
        <v>1533</v>
      </c>
      <c r="B235" s="13" t="s">
        <v>3167</v>
      </c>
      <c r="C235" s="14" t="s">
        <v>3168</v>
      </c>
      <c r="D235" s="15" t="s">
        <v>3169</v>
      </c>
      <c r="E235" s="14" t="s">
        <v>3170</v>
      </c>
      <c r="F235" s="14" t="s">
        <v>3164</v>
      </c>
      <c r="G235" s="14" t="s">
        <v>2035</v>
      </c>
      <c r="H235" s="14" t="s">
        <v>2115</v>
      </c>
      <c r="I235" s="14" t="s">
        <v>3165</v>
      </c>
      <c r="J235" s="13" t="s">
        <v>2062</v>
      </c>
      <c r="K235" s="14" t="s">
        <v>724</v>
      </c>
      <c r="L235" s="13" t="b">
        <v>1</v>
      </c>
      <c r="M235" s="13" t="s">
        <v>369</v>
      </c>
      <c r="N235" s="13" t="s">
        <v>3171</v>
      </c>
      <c r="R235" s="13" t="s">
        <v>3172</v>
      </c>
    </row>
    <row r="236" spans="1:18" ht="144" x14ac:dyDescent="0.2">
      <c r="A236" s="13" t="s">
        <v>1831</v>
      </c>
      <c r="B236" s="13" t="s">
        <v>1832</v>
      </c>
      <c r="C236" s="14" t="s">
        <v>3173</v>
      </c>
      <c r="D236" s="15" t="s">
        <v>3174</v>
      </c>
      <c r="E236" s="14" t="s">
        <v>3037</v>
      </c>
      <c r="F236" s="14" t="s">
        <v>2130</v>
      </c>
      <c r="G236" s="14" t="s">
        <v>2042</v>
      </c>
      <c r="H236" s="14" t="s">
        <v>2122</v>
      </c>
      <c r="I236" s="14" t="s">
        <v>3175</v>
      </c>
      <c r="J236" s="13" t="s">
        <v>2038</v>
      </c>
      <c r="K236" s="14" t="s">
        <v>1105</v>
      </c>
      <c r="L236" s="13" t="b">
        <v>0</v>
      </c>
      <c r="N236" s="13" t="s">
        <v>3176</v>
      </c>
    </row>
    <row r="237" spans="1:18" ht="144" x14ac:dyDescent="0.2">
      <c r="A237" s="13" t="s">
        <v>93</v>
      </c>
      <c r="B237" s="13" t="s">
        <v>94</v>
      </c>
      <c r="C237" s="14" t="s">
        <v>3177</v>
      </c>
      <c r="D237" s="15" t="s">
        <v>3178</v>
      </c>
      <c r="E237" s="14" t="s">
        <v>3037</v>
      </c>
      <c r="F237" s="14" t="s">
        <v>3141</v>
      </c>
      <c r="G237" s="14" t="s">
        <v>2053</v>
      </c>
      <c r="H237" s="14" t="s">
        <v>2115</v>
      </c>
      <c r="I237" s="14" t="s">
        <v>3179</v>
      </c>
      <c r="J237" s="13" t="s">
        <v>2062</v>
      </c>
      <c r="K237" s="14" t="s">
        <v>1417</v>
      </c>
      <c r="L237" s="13" t="b">
        <v>0</v>
      </c>
      <c r="N237" s="13" t="s">
        <v>3180</v>
      </c>
      <c r="R237" s="13" t="s">
        <v>3181</v>
      </c>
    </row>
    <row r="238" spans="1:18" ht="176" x14ac:dyDescent="0.2">
      <c r="A238" s="13" t="s">
        <v>1131</v>
      </c>
      <c r="B238" s="13" t="s">
        <v>3182</v>
      </c>
      <c r="C238" s="14" t="s">
        <v>3183</v>
      </c>
      <c r="D238" s="15" t="s">
        <v>3184</v>
      </c>
      <c r="E238" s="14" t="s">
        <v>3185</v>
      </c>
      <c r="F238" s="14" t="s">
        <v>2147</v>
      </c>
      <c r="G238" s="14" t="s">
        <v>2042</v>
      </c>
      <c r="H238" s="14" t="s">
        <v>2115</v>
      </c>
      <c r="I238" s="14" t="s">
        <v>3186</v>
      </c>
      <c r="J238" s="13" t="s">
        <v>2062</v>
      </c>
      <c r="K238" s="14" t="s">
        <v>346</v>
      </c>
      <c r="L238" s="13" t="b">
        <v>1</v>
      </c>
      <c r="M238" s="13" t="s">
        <v>93</v>
      </c>
      <c r="N238" s="13" t="s">
        <v>3187</v>
      </c>
      <c r="R238" s="13" t="s">
        <v>3166</v>
      </c>
    </row>
    <row r="239" spans="1:18" ht="409.6" x14ac:dyDescent="0.2">
      <c r="A239" s="13" t="s">
        <v>1118</v>
      </c>
      <c r="B239" s="13" t="s">
        <v>3188</v>
      </c>
      <c r="C239" s="14" t="s">
        <v>3189</v>
      </c>
      <c r="D239" s="15" t="s">
        <v>3190</v>
      </c>
      <c r="E239" s="14" t="s">
        <v>3185</v>
      </c>
      <c r="F239" s="14" t="s">
        <v>2498</v>
      </c>
      <c r="G239" s="14" t="s">
        <v>2035</v>
      </c>
      <c r="H239" s="14" t="s">
        <v>2115</v>
      </c>
      <c r="I239" s="14" t="s">
        <v>3191</v>
      </c>
      <c r="J239" s="13" t="s">
        <v>2062</v>
      </c>
      <c r="K239" s="14" t="s">
        <v>539</v>
      </c>
      <c r="L239" s="13" t="b">
        <v>1</v>
      </c>
      <c r="M239" s="13" t="s">
        <v>93</v>
      </c>
      <c r="N239" s="13" t="s">
        <v>3192</v>
      </c>
      <c r="R239" s="13" t="s">
        <v>2905</v>
      </c>
    </row>
    <row r="240" spans="1:18" ht="240" x14ac:dyDescent="0.2">
      <c r="A240" s="13" t="s">
        <v>980</v>
      </c>
      <c r="B240" s="13" t="s">
        <v>3193</v>
      </c>
      <c r="C240" s="14" t="s">
        <v>3194</v>
      </c>
      <c r="D240" s="15" t="s">
        <v>3195</v>
      </c>
      <c r="E240" s="14" t="s">
        <v>3185</v>
      </c>
      <c r="F240" s="14" t="s">
        <v>2147</v>
      </c>
      <c r="G240" s="14" t="s">
        <v>2042</v>
      </c>
      <c r="H240" s="14" t="s">
        <v>2115</v>
      </c>
      <c r="I240" s="14" t="s">
        <v>3196</v>
      </c>
      <c r="J240" s="13" t="s">
        <v>2062</v>
      </c>
      <c r="K240" s="14" t="s">
        <v>300</v>
      </c>
      <c r="L240" s="13" t="b">
        <v>1</v>
      </c>
      <c r="M240" s="13" t="s">
        <v>93</v>
      </c>
      <c r="N240" s="13" t="s">
        <v>3197</v>
      </c>
      <c r="R240" s="13" t="s">
        <v>2444</v>
      </c>
    </row>
    <row r="241" spans="1:18" ht="144" x14ac:dyDescent="0.2">
      <c r="A241" s="13" t="s">
        <v>1098</v>
      </c>
      <c r="B241" s="13" t="s">
        <v>3198</v>
      </c>
      <c r="C241" s="14" t="s">
        <v>3199</v>
      </c>
      <c r="D241" s="15" t="s">
        <v>3200</v>
      </c>
      <c r="E241" s="14" t="s">
        <v>3185</v>
      </c>
      <c r="F241" s="14" t="s">
        <v>2147</v>
      </c>
      <c r="G241" s="14" t="s">
        <v>2042</v>
      </c>
      <c r="H241" s="14" t="s">
        <v>2115</v>
      </c>
      <c r="I241" s="14" t="s">
        <v>3201</v>
      </c>
      <c r="J241" s="13" t="s">
        <v>2062</v>
      </c>
      <c r="K241" s="14" t="s">
        <v>97</v>
      </c>
      <c r="L241" s="13" t="b">
        <v>1</v>
      </c>
      <c r="M241" s="13" t="s">
        <v>93</v>
      </c>
      <c r="N241" s="13" t="s">
        <v>3202</v>
      </c>
      <c r="R241" s="13" t="s">
        <v>3166</v>
      </c>
    </row>
    <row r="242" spans="1:18" ht="272" x14ac:dyDescent="0.2">
      <c r="A242" s="13" t="s">
        <v>806</v>
      </c>
      <c r="B242" s="13" t="s">
        <v>3203</v>
      </c>
      <c r="C242" s="14" t="s">
        <v>3204</v>
      </c>
      <c r="D242" s="15" t="s">
        <v>3205</v>
      </c>
      <c r="E242" s="14" t="s">
        <v>3185</v>
      </c>
      <c r="F242" s="14" t="s">
        <v>2052</v>
      </c>
      <c r="G242" s="14" t="s">
        <v>2035</v>
      </c>
      <c r="H242" s="14" t="s">
        <v>2115</v>
      </c>
      <c r="I242" s="14" t="s">
        <v>3206</v>
      </c>
      <c r="J242" s="13" t="s">
        <v>2062</v>
      </c>
      <c r="K242" s="14" t="s">
        <v>628</v>
      </c>
      <c r="L242" s="13" t="b">
        <v>1</v>
      </c>
      <c r="M242" s="13" t="s">
        <v>93</v>
      </c>
      <c r="N242" s="13" t="s">
        <v>3207</v>
      </c>
      <c r="R242" s="13" t="s">
        <v>3166</v>
      </c>
    </row>
    <row r="243" spans="1:18" ht="144" x14ac:dyDescent="0.2">
      <c r="A243" s="13" t="s">
        <v>1135</v>
      </c>
      <c r="B243" s="13" t="s">
        <v>3208</v>
      </c>
      <c r="C243" s="14" t="s">
        <v>3209</v>
      </c>
      <c r="D243" s="15" t="s">
        <v>3210</v>
      </c>
      <c r="E243" s="14" t="s">
        <v>3211</v>
      </c>
      <c r="F243" s="14" t="s">
        <v>3212</v>
      </c>
      <c r="G243" s="14" t="s">
        <v>2035</v>
      </c>
      <c r="H243" s="14" t="s">
        <v>2115</v>
      </c>
      <c r="I243" s="14" t="s">
        <v>3213</v>
      </c>
      <c r="J243" s="13" t="s">
        <v>2062</v>
      </c>
      <c r="K243" s="14" t="s">
        <v>371</v>
      </c>
      <c r="L243" s="13" t="b">
        <v>1</v>
      </c>
      <c r="M243" s="13" t="s">
        <v>93</v>
      </c>
      <c r="N243" s="13" t="s">
        <v>3214</v>
      </c>
      <c r="R243" s="13" t="s">
        <v>3166</v>
      </c>
    </row>
    <row r="244" spans="1:18" ht="160" x14ac:dyDescent="0.2">
      <c r="A244" s="13" t="s">
        <v>1106</v>
      </c>
      <c r="B244" s="13" t="s">
        <v>3215</v>
      </c>
      <c r="C244" s="14" t="s">
        <v>3216</v>
      </c>
      <c r="D244" s="15" t="s">
        <v>3217</v>
      </c>
      <c r="E244" s="14" t="s">
        <v>3211</v>
      </c>
      <c r="F244" s="14" t="s">
        <v>2147</v>
      </c>
      <c r="G244" s="14" t="s">
        <v>2042</v>
      </c>
      <c r="H244" s="14" t="s">
        <v>2115</v>
      </c>
      <c r="I244" s="14" t="s">
        <v>3218</v>
      </c>
      <c r="J244" s="13" t="s">
        <v>2062</v>
      </c>
      <c r="K244" s="14" t="s">
        <v>631</v>
      </c>
      <c r="L244" s="13" t="b">
        <v>1</v>
      </c>
      <c r="M244" s="13" t="s">
        <v>93</v>
      </c>
      <c r="R244" s="13" t="s">
        <v>3166</v>
      </c>
    </row>
    <row r="245" spans="1:18" ht="160" x14ac:dyDescent="0.2">
      <c r="A245" s="13" t="s">
        <v>997</v>
      </c>
      <c r="B245" s="13" t="s">
        <v>3219</v>
      </c>
      <c r="C245" s="14" t="s">
        <v>3220</v>
      </c>
      <c r="D245" s="15" t="s">
        <v>3221</v>
      </c>
      <c r="E245" s="14" t="s">
        <v>3185</v>
      </c>
      <c r="F245" s="14" t="s">
        <v>2147</v>
      </c>
      <c r="G245" s="14" t="s">
        <v>2042</v>
      </c>
      <c r="H245" s="14" t="s">
        <v>2115</v>
      </c>
      <c r="I245" s="14" t="s">
        <v>3222</v>
      </c>
      <c r="J245" s="13" t="s">
        <v>2062</v>
      </c>
      <c r="K245" s="14" t="s">
        <v>97</v>
      </c>
      <c r="L245" s="13" t="b">
        <v>1</v>
      </c>
      <c r="M245" s="13" t="s">
        <v>93</v>
      </c>
      <c r="N245" s="13" t="s">
        <v>3223</v>
      </c>
      <c r="R245" s="13" t="s">
        <v>3166</v>
      </c>
    </row>
    <row r="246" spans="1:18" ht="256" x14ac:dyDescent="0.2">
      <c r="A246" s="13" t="s">
        <v>1163</v>
      </c>
      <c r="B246" s="13" t="s">
        <v>3224</v>
      </c>
      <c r="C246" s="14" t="s">
        <v>3225</v>
      </c>
      <c r="D246" s="15" t="s">
        <v>3226</v>
      </c>
      <c r="E246" s="14" t="s">
        <v>3185</v>
      </c>
      <c r="F246" s="14" t="s">
        <v>2147</v>
      </c>
      <c r="G246" s="14" t="s">
        <v>2042</v>
      </c>
      <c r="H246" s="14" t="s">
        <v>2115</v>
      </c>
      <c r="I246" s="14" t="s">
        <v>3227</v>
      </c>
      <c r="J246" s="13" t="s">
        <v>2062</v>
      </c>
      <c r="K246" s="14" t="s">
        <v>371</v>
      </c>
      <c r="L246" s="13" t="b">
        <v>1</v>
      </c>
      <c r="M246" s="13" t="s">
        <v>93</v>
      </c>
      <c r="N246" s="13" t="s">
        <v>3223</v>
      </c>
      <c r="R246" s="13" t="s">
        <v>3181</v>
      </c>
    </row>
    <row r="247" spans="1:18" ht="380" x14ac:dyDescent="0.2">
      <c r="A247" s="13" t="s">
        <v>811</v>
      </c>
      <c r="B247" s="13" t="s">
        <v>3228</v>
      </c>
      <c r="C247" s="14" t="s">
        <v>3229</v>
      </c>
      <c r="D247" s="15" t="s">
        <v>3230</v>
      </c>
      <c r="E247" s="14" t="s">
        <v>3185</v>
      </c>
      <c r="F247" s="14" t="s">
        <v>2290</v>
      </c>
      <c r="G247" s="14" t="s">
        <v>2035</v>
      </c>
      <c r="H247" s="14" t="s">
        <v>2115</v>
      </c>
      <c r="I247" s="14" t="s">
        <v>3231</v>
      </c>
      <c r="J247" s="13" t="s">
        <v>2062</v>
      </c>
      <c r="K247" s="14" t="s">
        <v>1535</v>
      </c>
      <c r="L247" s="13" t="b">
        <v>1</v>
      </c>
      <c r="M247" s="13" t="s">
        <v>93</v>
      </c>
      <c r="N247" s="13" t="s">
        <v>3232</v>
      </c>
      <c r="R247" s="13" t="s">
        <v>3181</v>
      </c>
    </row>
    <row r="248" spans="1:18" ht="192" x14ac:dyDescent="0.2">
      <c r="A248" s="13" t="s">
        <v>790</v>
      </c>
      <c r="B248" s="13" t="s">
        <v>3233</v>
      </c>
      <c r="C248" s="14" t="s">
        <v>3234</v>
      </c>
      <c r="D248" s="15" t="s">
        <v>3235</v>
      </c>
      <c r="E248" s="14" t="s">
        <v>3236</v>
      </c>
      <c r="F248" s="14" t="s">
        <v>3237</v>
      </c>
      <c r="G248" s="14" t="s">
        <v>2042</v>
      </c>
      <c r="H248" s="14" t="s">
        <v>2115</v>
      </c>
      <c r="I248" s="14" t="s">
        <v>3238</v>
      </c>
      <c r="J248" s="13" t="s">
        <v>2062</v>
      </c>
      <c r="K248" s="14" t="s">
        <v>97</v>
      </c>
      <c r="L248" s="13" t="b">
        <v>1</v>
      </c>
      <c r="M248" s="13" t="s">
        <v>93</v>
      </c>
      <c r="N248" s="13" t="s">
        <v>3239</v>
      </c>
      <c r="R248" s="13" t="s">
        <v>3166</v>
      </c>
    </row>
    <row r="249" spans="1:18" ht="240" x14ac:dyDescent="0.2">
      <c r="A249" s="13" t="s">
        <v>1761</v>
      </c>
      <c r="B249" s="13" t="s">
        <v>3240</v>
      </c>
      <c r="C249" s="14" t="s">
        <v>3241</v>
      </c>
      <c r="D249" s="15" t="s">
        <v>3242</v>
      </c>
      <c r="E249" s="14" t="s">
        <v>3243</v>
      </c>
      <c r="F249" s="14" t="s">
        <v>2290</v>
      </c>
      <c r="G249" s="14" t="s">
        <v>2042</v>
      </c>
      <c r="H249" s="14" t="s">
        <v>2115</v>
      </c>
      <c r="I249" s="14" t="s">
        <v>3244</v>
      </c>
      <c r="J249" s="13" t="s">
        <v>2062</v>
      </c>
      <c r="K249" s="14" t="s">
        <v>97</v>
      </c>
      <c r="L249" s="13" t="b">
        <v>1</v>
      </c>
      <c r="M249" s="13" t="s">
        <v>93</v>
      </c>
    </row>
    <row r="250" spans="1:18" ht="365" x14ac:dyDescent="0.2">
      <c r="A250" s="13" t="s">
        <v>1763</v>
      </c>
      <c r="B250" s="13" t="s">
        <v>3245</v>
      </c>
      <c r="C250" s="14" t="s">
        <v>3246</v>
      </c>
      <c r="D250" s="15" t="s">
        <v>3247</v>
      </c>
      <c r="E250" s="14" t="s">
        <v>3248</v>
      </c>
      <c r="F250" s="14" t="s">
        <v>3141</v>
      </c>
      <c r="G250" s="14" t="s">
        <v>2042</v>
      </c>
      <c r="H250" s="14" t="s">
        <v>2115</v>
      </c>
      <c r="I250" s="14" t="s">
        <v>3249</v>
      </c>
      <c r="J250" s="13" t="s">
        <v>2062</v>
      </c>
      <c r="K250" s="14" t="s">
        <v>346</v>
      </c>
      <c r="L250" s="13" t="b">
        <v>1</v>
      </c>
      <c r="M250" s="13" t="s">
        <v>93</v>
      </c>
      <c r="N250" s="13" t="s">
        <v>3250</v>
      </c>
      <c r="R250" s="13" t="s">
        <v>3166</v>
      </c>
    </row>
    <row r="251" spans="1:18" ht="240" x14ac:dyDescent="0.2">
      <c r="A251" s="13" t="s">
        <v>385</v>
      </c>
      <c r="B251" s="13" t="s">
        <v>386</v>
      </c>
      <c r="C251" s="14" t="s">
        <v>3251</v>
      </c>
      <c r="D251" s="15" t="s">
        <v>3252</v>
      </c>
      <c r="E251" s="14" t="s">
        <v>3037</v>
      </c>
      <c r="F251" s="14" t="s">
        <v>2147</v>
      </c>
      <c r="G251" s="14" t="s">
        <v>2114</v>
      </c>
      <c r="H251" s="14" t="s">
        <v>2036</v>
      </c>
      <c r="I251" s="14" t="s">
        <v>3253</v>
      </c>
      <c r="J251" s="13" t="s">
        <v>2038</v>
      </c>
      <c r="K251" s="14" t="s">
        <v>1122</v>
      </c>
      <c r="L251" s="13" t="b">
        <v>0</v>
      </c>
      <c r="N251" s="13" t="s">
        <v>2754</v>
      </c>
    </row>
    <row r="252" spans="1:18" ht="409.6" x14ac:dyDescent="0.2">
      <c r="A252" s="13" t="s">
        <v>316</v>
      </c>
      <c r="B252" s="13" t="s">
        <v>317</v>
      </c>
      <c r="C252" s="14" t="s">
        <v>3254</v>
      </c>
      <c r="D252" s="15" t="s">
        <v>3255</v>
      </c>
      <c r="E252" s="14" t="s">
        <v>3256</v>
      </c>
      <c r="F252" s="14" t="s">
        <v>2113</v>
      </c>
      <c r="G252" s="14" t="s">
        <v>2121</v>
      </c>
      <c r="H252" s="14" t="s">
        <v>2115</v>
      </c>
      <c r="I252" s="14" t="s">
        <v>3257</v>
      </c>
      <c r="J252" s="13" t="s">
        <v>2062</v>
      </c>
      <c r="K252" s="14" t="s">
        <v>982</v>
      </c>
      <c r="L252" s="13" t="b">
        <v>0</v>
      </c>
      <c r="N252" s="13" t="s">
        <v>3258</v>
      </c>
      <c r="O252" s="13" t="s">
        <v>3259</v>
      </c>
      <c r="R252" s="13" t="s">
        <v>3181</v>
      </c>
    </row>
    <row r="253" spans="1:18" ht="350" x14ac:dyDescent="0.2">
      <c r="A253" s="13" t="s">
        <v>879</v>
      </c>
      <c r="B253" s="13" t="s">
        <v>880</v>
      </c>
      <c r="C253" s="14" t="s">
        <v>3260</v>
      </c>
      <c r="D253" s="15" t="s">
        <v>3261</v>
      </c>
      <c r="E253" s="14" t="s">
        <v>3256</v>
      </c>
      <c r="F253" s="14" t="s">
        <v>3262</v>
      </c>
      <c r="G253" s="14" t="s">
        <v>2121</v>
      </c>
      <c r="H253" s="14" t="s">
        <v>2115</v>
      </c>
      <c r="I253" s="14" t="s">
        <v>3263</v>
      </c>
      <c r="J253" s="13" t="s">
        <v>2062</v>
      </c>
      <c r="K253" s="14" t="s">
        <v>1100</v>
      </c>
      <c r="L253" s="13" t="b">
        <v>0</v>
      </c>
      <c r="N253" s="13" t="s">
        <v>3264</v>
      </c>
      <c r="R253" s="13" t="s">
        <v>3265</v>
      </c>
    </row>
    <row r="254" spans="1:18" ht="224" x14ac:dyDescent="0.2">
      <c r="A254" s="13" t="s">
        <v>446</v>
      </c>
      <c r="B254" s="13" t="s">
        <v>447</v>
      </c>
      <c r="C254" s="14" t="s">
        <v>3266</v>
      </c>
      <c r="D254" s="15" t="s">
        <v>3267</v>
      </c>
      <c r="E254" s="14" t="s">
        <v>3256</v>
      </c>
      <c r="F254" s="14" t="s">
        <v>3268</v>
      </c>
      <c r="G254" s="14" t="s">
        <v>2053</v>
      </c>
      <c r="H254" s="14" t="s">
        <v>2115</v>
      </c>
      <c r="I254" s="14" t="s">
        <v>3269</v>
      </c>
      <c r="J254" s="13" t="s">
        <v>2038</v>
      </c>
      <c r="K254" s="14" t="s">
        <v>810</v>
      </c>
      <c r="L254" s="13" t="b">
        <v>0</v>
      </c>
      <c r="N254" s="13" t="s">
        <v>3270</v>
      </c>
      <c r="R254" s="13" t="s">
        <v>3271</v>
      </c>
    </row>
    <row r="255" spans="1:18" ht="304" x14ac:dyDescent="0.2">
      <c r="A255" s="13" t="s">
        <v>1008</v>
      </c>
      <c r="B255" s="13" t="s">
        <v>3272</v>
      </c>
      <c r="C255" s="14" t="s">
        <v>3273</v>
      </c>
      <c r="D255" s="15" t="s">
        <v>3274</v>
      </c>
      <c r="E255" s="14" t="s">
        <v>3275</v>
      </c>
      <c r="F255" s="14" t="s">
        <v>3276</v>
      </c>
      <c r="G255" s="14" t="s">
        <v>2035</v>
      </c>
      <c r="H255" s="14" t="s">
        <v>2115</v>
      </c>
      <c r="I255" s="14" t="s">
        <v>3277</v>
      </c>
      <c r="J255" s="13" t="s">
        <v>2062</v>
      </c>
      <c r="K255" s="14" t="s">
        <v>810</v>
      </c>
      <c r="L255" s="13" t="b">
        <v>1</v>
      </c>
      <c r="M255" s="13" t="s">
        <v>446</v>
      </c>
    </row>
    <row r="256" spans="1:18" ht="288" x14ac:dyDescent="0.2">
      <c r="A256" s="13" t="s">
        <v>1026</v>
      </c>
      <c r="B256" s="13" t="s">
        <v>3278</v>
      </c>
      <c r="C256" s="14" t="s">
        <v>3279</v>
      </c>
      <c r="D256" s="15" t="s">
        <v>3280</v>
      </c>
      <c r="E256" s="14" t="s">
        <v>3275</v>
      </c>
      <c r="F256" s="14" t="s">
        <v>3268</v>
      </c>
      <c r="G256" s="14" t="s">
        <v>2035</v>
      </c>
      <c r="H256" s="14" t="s">
        <v>2115</v>
      </c>
      <c r="I256" s="14" t="s">
        <v>3281</v>
      </c>
      <c r="J256" s="13" t="s">
        <v>2205</v>
      </c>
      <c r="K256" s="14" t="s">
        <v>1108</v>
      </c>
      <c r="L256" s="13" t="b">
        <v>1</v>
      </c>
      <c r="M256" s="13" t="s">
        <v>446</v>
      </c>
    </row>
    <row r="257" spans="1:19" ht="208" x14ac:dyDescent="0.2">
      <c r="A257" s="13" t="s">
        <v>1720</v>
      </c>
      <c r="B257" s="13" t="s">
        <v>1721</v>
      </c>
      <c r="C257" s="14" t="s">
        <v>3282</v>
      </c>
      <c r="D257" s="15" t="s">
        <v>3283</v>
      </c>
      <c r="E257" s="14" t="s">
        <v>3284</v>
      </c>
      <c r="F257" s="14" t="s">
        <v>3285</v>
      </c>
      <c r="G257" s="14" t="s">
        <v>2035</v>
      </c>
      <c r="H257" s="14" t="s">
        <v>2115</v>
      </c>
      <c r="I257" s="14" t="s">
        <v>3286</v>
      </c>
      <c r="J257" s="13" t="s">
        <v>2038</v>
      </c>
      <c r="K257" s="14" t="s">
        <v>97</v>
      </c>
      <c r="L257" s="13" t="b">
        <v>0</v>
      </c>
      <c r="N257" s="13" t="s">
        <v>3287</v>
      </c>
      <c r="R257" s="13" t="s">
        <v>3288</v>
      </c>
    </row>
    <row r="258" spans="1:19" ht="409.6" x14ac:dyDescent="0.2">
      <c r="A258" s="13" t="s">
        <v>1809</v>
      </c>
      <c r="B258" s="13" t="s">
        <v>3289</v>
      </c>
      <c r="C258" s="14" t="s">
        <v>3290</v>
      </c>
      <c r="D258" s="15" t="s">
        <v>3291</v>
      </c>
      <c r="E258" s="14" t="s">
        <v>2553</v>
      </c>
      <c r="F258" s="14" t="s">
        <v>3285</v>
      </c>
      <c r="G258" s="14" t="s">
        <v>2042</v>
      </c>
      <c r="H258" s="14" t="s">
        <v>2115</v>
      </c>
      <c r="I258" s="14" t="s">
        <v>3292</v>
      </c>
      <c r="J258" s="13" t="s">
        <v>2038</v>
      </c>
      <c r="K258" s="14" t="s">
        <v>97</v>
      </c>
      <c r="L258" s="13" t="b">
        <v>1</v>
      </c>
      <c r="M258" s="13" t="s">
        <v>1720</v>
      </c>
      <c r="N258" s="13" t="s">
        <v>3287</v>
      </c>
      <c r="R258" s="13" t="s">
        <v>3288</v>
      </c>
    </row>
    <row r="259" spans="1:19" ht="208" x14ac:dyDescent="0.2">
      <c r="A259" s="13" t="s">
        <v>248</v>
      </c>
      <c r="B259" s="13" t="s">
        <v>249</v>
      </c>
      <c r="C259" s="14" t="s">
        <v>3293</v>
      </c>
      <c r="D259" s="15" t="s">
        <v>3294</v>
      </c>
      <c r="E259" s="14" t="s">
        <v>3295</v>
      </c>
      <c r="F259" s="14" t="s">
        <v>3296</v>
      </c>
      <c r="G259" s="14" t="s">
        <v>2035</v>
      </c>
      <c r="H259" s="14" t="s">
        <v>2122</v>
      </c>
      <c r="I259" s="14" t="s">
        <v>3297</v>
      </c>
      <c r="J259" s="13" t="s">
        <v>2062</v>
      </c>
      <c r="K259" s="14" t="s">
        <v>307</v>
      </c>
      <c r="L259" s="13" t="b">
        <v>0</v>
      </c>
      <c r="N259" s="13" t="s">
        <v>3298</v>
      </c>
    </row>
    <row r="260" spans="1:19" ht="304" x14ac:dyDescent="0.2">
      <c r="A260" s="13" t="s">
        <v>893</v>
      </c>
      <c r="B260" s="13" t="s">
        <v>894</v>
      </c>
      <c r="C260" s="14" t="s">
        <v>3299</v>
      </c>
      <c r="D260" s="15" t="s">
        <v>3300</v>
      </c>
      <c r="E260" s="14" t="s">
        <v>3301</v>
      </c>
      <c r="F260" s="14" t="s">
        <v>2113</v>
      </c>
      <c r="G260" s="14" t="s">
        <v>2114</v>
      </c>
      <c r="H260" s="14" t="s">
        <v>2441</v>
      </c>
      <c r="I260" s="14" t="s">
        <v>3302</v>
      </c>
      <c r="J260" s="13" t="s">
        <v>3303</v>
      </c>
      <c r="K260" s="14" t="s">
        <v>794</v>
      </c>
      <c r="L260" s="13" t="b">
        <v>0</v>
      </c>
      <c r="P260" s="13" t="s">
        <v>2671</v>
      </c>
      <c r="R260" s="13" t="s">
        <v>3304</v>
      </c>
    </row>
    <row r="261" spans="1:19" ht="409.6" x14ac:dyDescent="0.2">
      <c r="A261" s="13" t="s">
        <v>1478</v>
      </c>
      <c r="B261" s="13" t="s">
        <v>3305</v>
      </c>
      <c r="C261" s="14" t="s">
        <v>3306</v>
      </c>
      <c r="D261" s="15" t="s">
        <v>3307</v>
      </c>
      <c r="E261" s="14" t="s">
        <v>3308</v>
      </c>
      <c r="F261" s="14" t="s">
        <v>2113</v>
      </c>
      <c r="G261" s="14" t="s">
        <v>2042</v>
      </c>
      <c r="H261" s="14" t="s">
        <v>2441</v>
      </c>
      <c r="I261" s="14" t="s">
        <v>3309</v>
      </c>
      <c r="J261" s="13" t="s">
        <v>2062</v>
      </c>
      <c r="K261" s="14" t="s">
        <v>794</v>
      </c>
      <c r="L261" s="13" t="b">
        <v>1</v>
      </c>
      <c r="M261" s="13" t="s">
        <v>893</v>
      </c>
      <c r="N261" s="13" t="s">
        <v>3310</v>
      </c>
      <c r="P261" s="13" t="s">
        <v>2671</v>
      </c>
    </row>
    <row r="262" spans="1:19" ht="160" x14ac:dyDescent="0.2">
      <c r="A262" s="13" t="s">
        <v>1527</v>
      </c>
      <c r="B262" s="13" t="s">
        <v>3311</v>
      </c>
      <c r="C262" s="14" t="s">
        <v>3312</v>
      </c>
      <c r="D262" s="15" t="s">
        <v>3313</v>
      </c>
      <c r="E262" s="14" t="s">
        <v>3308</v>
      </c>
      <c r="F262" s="14" t="s">
        <v>3314</v>
      </c>
      <c r="G262" s="14" t="s">
        <v>2042</v>
      </c>
      <c r="H262" s="14" t="s">
        <v>2441</v>
      </c>
      <c r="I262" s="14" t="s">
        <v>3315</v>
      </c>
      <c r="J262" s="13" t="s">
        <v>3303</v>
      </c>
      <c r="K262" s="14" t="s">
        <v>1765</v>
      </c>
      <c r="L262" s="13" t="b">
        <v>1</v>
      </c>
      <c r="M262" s="13" t="s">
        <v>893</v>
      </c>
      <c r="N262" s="13" t="s">
        <v>3316</v>
      </c>
      <c r="P262" s="13" t="s">
        <v>2345</v>
      </c>
    </row>
    <row r="263" spans="1:19" ht="409.6" x14ac:dyDescent="0.2">
      <c r="A263" s="13" t="s">
        <v>520</v>
      </c>
      <c r="B263" s="13" t="s">
        <v>521</v>
      </c>
      <c r="C263" s="14" t="s">
        <v>3317</v>
      </c>
      <c r="D263" s="15" t="s">
        <v>3318</v>
      </c>
      <c r="E263" s="14" t="s">
        <v>3319</v>
      </c>
      <c r="F263" s="14" t="s">
        <v>2158</v>
      </c>
      <c r="G263" s="14" t="s">
        <v>2035</v>
      </c>
      <c r="H263" s="14" t="s">
        <v>3320</v>
      </c>
      <c r="I263" s="14" t="s">
        <v>3321</v>
      </c>
      <c r="J263" s="13" t="s">
        <v>2388</v>
      </c>
      <c r="K263" s="14" t="s">
        <v>389</v>
      </c>
      <c r="L263" s="13" t="b">
        <v>0</v>
      </c>
      <c r="N263" s="13" t="s">
        <v>3322</v>
      </c>
      <c r="S263" s="13" t="s">
        <v>3323</v>
      </c>
    </row>
    <row r="264" spans="1:19" ht="304" x14ac:dyDescent="0.2">
      <c r="A264" s="13" t="s">
        <v>335</v>
      </c>
      <c r="B264" s="13" t="s">
        <v>336</v>
      </c>
      <c r="C264" s="14" t="s">
        <v>3324</v>
      </c>
      <c r="D264" s="15" t="s">
        <v>3325</v>
      </c>
      <c r="E264" s="14" t="s">
        <v>3326</v>
      </c>
      <c r="F264" s="14" t="s">
        <v>2167</v>
      </c>
      <c r="G264" s="14" t="s">
        <v>2121</v>
      </c>
      <c r="H264" s="14" t="s">
        <v>3320</v>
      </c>
      <c r="I264" s="14" t="s">
        <v>3327</v>
      </c>
      <c r="J264" s="13" t="s">
        <v>2388</v>
      </c>
      <c r="K264" s="14" t="s">
        <v>320</v>
      </c>
      <c r="L264" s="13" t="b">
        <v>0</v>
      </c>
      <c r="N264" s="13" t="s">
        <v>3328</v>
      </c>
      <c r="S264" s="13" t="s">
        <v>3323</v>
      </c>
    </row>
    <row r="265" spans="1:19" ht="208" x14ac:dyDescent="0.2">
      <c r="A265" s="13" t="s">
        <v>218</v>
      </c>
      <c r="B265" s="13" t="s">
        <v>219</v>
      </c>
      <c r="C265" s="14" t="s">
        <v>3329</v>
      </c>
      <c r="D265" s="15" t="s">
        <v>3330</v>
      </c>
      <c r="E265" s="14" t="s">
        <v>3331</v>
      </c>
      <c r="F265" s="14" t="s">
        <v>3332</v>
      </c>
      <c r="G265" s="14" t="s">
        <v>2121</v>
      </c>
      <c r="H265" s="14" t="s">
        <v>3320</v>
      </c>
      <c r="I265" s="14" t="s">
        <v>3333</v>
      </c>
      <c r="J265" s="13" t="s">
        <v>2038</v>
      </c>
      <c r="K265" s="14" t="s">
        <v>883</v>
      </c>
      <c r="L265" s="13" t="b">
        <v>0</v>
      </c>
      <c r="S265" s="13" t="s">
        <v>3323</v>
      </c>
    </row>
    <row r="266" spans="1:19" ht="304" x14ac:dyDescent="0.2">
      <c r="A266" s="13" t="s">
        <v>261</v>
      </c>
      <c r="B266" s="13" t="s">
        <v>262</v>
      </c>
      <c r="C266" s="14" t="s">
        <v>3334</v>
      </c>
      <c r="D266" s="15" t="s">
        <v>3335</v>
      </c>
      <c r="E266" s="14" t="s">
        <v>3336</v>
      </c>
      <c r="F266" s="14" t="s">
        <v>2127</v>
      </c>
      <c r="G266" s="14" t="s">
        <v>2042</v>
      </c>
      <c r="H266" s="14" t="s">
        <v>3320</v>
      </c>
      <c r="I266" s="14" t="s">
        <v>3337</v>
      </c>
      <c r="J266" s="13" t="s">
        <v>2038</v>
      </c>
      <c r="K266" s="14" t="s">
        <v>449</v>
      </c>
      <c r="L266" s="13" t="b">
        <v>0</v>
      </c>
      <c r="N266" s="13" t="s">
        <v>3338</v>
      </c>
      <c r="S266" s="13" t="s">
        <v>3323</v>
      </c>
    </row>
    <row r="267" spans="1:19" ht="96" x14ac:dyDescent="0.2">
      <c r="A267" s="13" t="s">
        <v>1232</v>
      </c>
      <c r="B267" s="13" t="s">
        <v>1233</v>
      </c>
      <c r="C267" s="14" t="s">
        <v>3339</v>
      </c>
      <c r="D267" s="15" t="s">
        <v>3340</v>
      </c>
      <c r="E267" s="14" t="s">
        <v>3341</v>
      </c>
      <c r="F267" s="14" t="s">
        <v>2387</v>
      </c>
      <c r="G267" s="14" t="s">
        <v>2121</v>
      </c>
      <c r="H267" s="14" t="s">
        <v>3320</v>
      </c>
      <c r="I267" s="14" t="s">
        <v>3342</v>
      </c>
      <c r="J267" s="13" t="s">
        <v>2388</v>
      </c>
      <c r="K267" s="14" t="s">
        <v>1010</v>
      </c>
      <c r="L267" s="13" t="b">
        <v>0</v>
      </c>
      <c r="S267" s="13" t="s">
        <v>3343</v>
      </c>
    </row>
    <row r="268" spans="1:19" ht="96" x14ac:dyDescent="0.2">
      <c r="A268" s="13" t="s">
        <v>1253</v>
      </c>
      <c r="B268" s="13" t="s">
        <v>3344</v>
      </c>
      <c r="C268" s="14" t="s">
        <v>3345</v>
      </c>
      <c r="D268" s="15" t="s">
        <v>3346</v>
      </c>
      <c r="E268" s="14" t="s">
        <v>3347</v>
      </c>
      <c r="F268" s="14" t="s">
        <v>2248</v>
      </c>
      <c r="G268" s="14" t="s">
        <v>2042</v>
      </c>
      <c r="H268" s="14" t="s">
        <v>3320</v>
      </c>
      <c r="I268" s="14" t="s">
        <v>3348</v>
      </c>
      <c r="J268" s="13" t="s">
        <v>2038</v>
      </c>
      <c r="K268" s="14" t="s">
        <v>1010</v>
      </c>
      <c r="L268" s="13" t="b">
        <v>1</v>
      </c>
      <c r="M268" s="13" t="s">
        <v>1232</v>
      </c>
      <c r="S268" s="13" t="s">
        <v>3343</v>
      </c>
    </row>
    <row r="269" spans="1:19" ht="144" x14ac:dyDescent="0.2">
      <c r="A269" s="13" t="s">
        <v>1251</v>
      </c>
      <c r="B269" s="13" t="s">
        <v>3349</v>
      </c>
      <c r="C269" s="14" t="s">
        <v>3350</v>
      </c>
      <c r="D269" s="15" t="s">
        <v>3351</v>
      </c>
      <c r="E269" s="14" t="s">
        <v>3347</v>
      </c>
      <c r="F269" s="14" t="s">
        <v>2387</v>
      </c>
      <c r="G269" s="14" t="s">
        <v>2035</v>
      </c>
      <c r="H269" s="14" t="s">
        <v>3320</v>
      </c>
      <c r="I269" s="14" t="s">
        <v>3352</v>
      </c>
      <c r="J269" s="13" t="s">
        <v>2388</v>
      </c>
      <c r="K269" s="14" t="s">
        <v>1010</v>
      </c>
      <c r="L269" s="13" t="b">
        <v>1</v>
      </c>
      <c r="M269" s="13" t="s">
        <v>1232</v>
      </c>
      <c r="S269" s="13" t="s">
        <v>3343</v>
      </c>
    </row>
    <row r="270" spans="1:19" ht="80" x14ac:dyDescent="0.2">
      <c r="A270" s="13" t="s">
        <v>814</v>
      </c>
      <c r="B270" s="13" t="s">
        <v>815</v>
      </c>
      <c r="C270" s="14" t="s">
        <v>3353</v>
      </c>
      <c r="D270" s="15" t="s">
        <v>3354</v>
      </c>
      <c r="E270" s="14" t="s">
        <v>3355</v>
      </c>
      <c r="F270" s="14" t="s">
        <v>2127</v>
      </c>
      <c r="G270" s="14" t="s">
        <v>2042</v>
      </c>
      <c r="H270" s="14" t="s">
        <v>3320</v>
      </c>
      <c r="I270" s="14" t="s">
        <v>3356</v>
      </c>
      <c r="J270" s="13" t="s">
        <v>2038</v>
      </c>
      <c r="K270" s="14" t="s">
        <v>513</v>
      </c>
      <c r="L270" s="13" t="b">
        <v>0</v>
      </c>
      <c r="S270" s="13" t="s">
        <v>3323</v>
      </c>
    </row>
    <row r="271" spans="1:19" ht="224" x14ac:dyDescent="0.2">
      <c r="A271" s="13" t="s">
        <v>494</v>
      </c>
      <c r="B271" s="13" t="s">
        <v>495</v>
      </c>
      <c r="C271" s="14" t="s">
        <v>3357</v>
      </c>
      <c r="D271" s="15" t="s">
        <v>3358</v>
      </c>
      <c r="E271" s="14" t="s">
        <v>3359</v>
      </c>
      <c r="F271" s="14" t="s">
        <v>3360</v>
      </c>
      <c r="G271" s="14" t="s">
        <v>2121</v>
      </c>
      <c r="H271" s="14" t="s">
        <v>3320</v>
      </c>
      <c r="I271" s="14" t="s">
        <v>3361</v>
      </c>
      <c r="J271" s="13" t="s">
        <v>2363</v>
      </c>
      <c r="K271" s="14" t="s">
        <v>252</v>
      </c>
      <c r="L271" s="13" t="b">
        <v>0</v>
      </c>
      <c r="N271" s="13" t="s">
        <v>3362</v>
      </c>
      <c r="S271" s="13" t="s">
        <v>3323</v>
      </c>
    </row>
    <row r="272" spans="1:19" ht="256" x14ac:dyDescent="0.2">
      <c r="A272" s="13" t="s">
        <v>193</v>
      </c>
      <c r="B272" s="13" t="s">
        <v>194</v>
      </c>
      <c r="C272" s="14" t="s">
        <v>3363</v>
      </c>
      <c r="D272" s="15" t="s">
        <v>3364</v>
      </c>
      <c r="E272" s="14" t="s">
        <v>3359</v>
      </c>
      <c r="F272" s="14" t="s">
        <v>2262</v>
      </c>
      <c r="G272" s="14" t="s">
        <v>2106</v>
      </c>
      <c r="H272" s="14" t="s">
        <v>3365</v>
      </c>
      <c r="I272" s="14" t="s">
        <v>3366</v>
      </c>
      <c r="J272" s="13" t="s">
        <v>2038</v>
      </c>
      <c r="K272" s="14" t="s">
        <v>206</v>
      </c>
      <c r="L272" s="13" t="b">
        <v>0</v>
      </c>
      <c r="N272" s="13" t="s">
        <v>3367</v>
      </c>
      <c r="R272" s="13" t="s">
        <v>3368</v>
      </c>
    </row>
    <row r="273" spans="1:19" ht="409.6" x14ac:dyDescent="0.2">
      <c r="A273" s="13" t="s">
        <v>1686</v>
      </c>
      <c r="B273" s="13" t="s">
        <v>3369</v>
      </c>
      <c r="C273" s="14" t="s">
        <v>3370</v>
      </c>
      <c r="D273" s="15" t="s">
        <v>3371</v>
      </c>
      <c r="E273" s="14" t="s">
        <v>3372</v>
      </c>
      <c r="F273" s="14" t="s">
        <v>2262</v>
      </c>
      <c r="G273" s="14" t="s">
        <v>2053</v>
      </c>
      <c r="H273" s="14" t="s">
        <v>3365</v>
      </c>
      <c r="I273" s="14" t="s">
        <v>3373</v>
      </c>
      <c r="J273" s="13" t="s">
        <v>2038</v>
      </c>
      <c r="K273" s="14" t="s">
        <v>206</v>
      </c>
      <c r="L273" s="13" t="b">
        <v>1</v>
      </c>
      <c r="M273" s="13" t="s">
        <v>193</v>
      </c>
      <c r="N273" s="13" t="s">
        <v>3374</v>
      </c>
      <c r="R273" s="13" t="s">
        <v>3368</v>
      </c>
    </row>
    <row r="274" spans="1:19" ht="224" x14ac:dyDescent="0.2">
      <c r="A274" s="13" t="s">
        <v>1725</v>
      </c>
      <c r="B274" s="13" t="s">
        <v>3375</v>
      </c>
      <c r="C274" s="14" t="s">
        <v>3376</v>
      </c>
      <c r="D274" s="15" t="s">
        <v>3377</v>
      </c>
      <c r="E274" s="14" t="s">
        <v>3372</v>
      </c>
      <c r="F274" s="14" t="s">
        <v>2262</v>
      </c>
      <c r="G274" s="14" t="s">
        <v>2035</v>
      </c>
      <c r="H274" s="14" t="s">
        <v>3365</v>
      </c>
      <c r="I274" s="14" t="s">
        <v>3378</v>
      </c>
      <c r="J274" s="13" t="s">
        <v>2038</v>
      </c>
      <c r="K274" s="14" t="s">
        <v>206</v>
      </c>
      <c r="L274" s="13" t="b">
        <v>1</v>
      </c>
      <c r="M274" s="13" t="s">
        <v>193</v>
      </c>
      <c r="N274" s="13" t="s">
        <v>3374</v>
      </c>
      <c r="R274" s="13" t="s">
        <v>3368</v>
      </c>
    </row>
    <row r="275" spans="1:19" ht="365" x14ac:dyDescent="0.2">
      <c r="A275" s="13" t="s">
        <v>1718</v>
      </c>
      <c r="B275" s="13" t="s">
        <v>3379</v>
      </c>
      <c r="C275" s="14" t="s">
        <v>3380</v>
      </c>
      <c r="D275" s="15" t="s">
        <v>3381</v>
      </c>
      <c r="E275" s="14" t="s">
        <v>3372</v>
      </c>
      <c r="F275" s="14" t="s">
        <v>2052</v>
      </c>
      <c r="G275" s="14" t="s">
        <v>2121</v>
      </c>
      <c r="H275" s="14" t="s">
        <v>3365</v>
      </c>
      <c r="I275" s="14" t="s">
        <v>3382</v>
      </c>
      <c r="J275" s="13" t="s">
        <v>2038</v>
      </c>
      <c r="K275" s="14" t="s">
        <v>206</v>
      </c>
      <c r="L275" s="13" t="b">
        <v>1</v>
      </c>
      <c r="M275" s="13" t="s">
        <v>193</v>
      </c>
      <c r="N275" s="13" t="s">
        <v>3383</v>
      </c>
      <c r="R275" s="13" t="s">
        <v>3368</v>
      </c>
    </row>
    <row r="276" spans="1:19" ht="365" x14ac:dyDescent="0.2">
      <c r="A276" s="13" t="s">
        <v>1405</v>
      </c>
      <c r="B276" s="13" t="s">
        <v>1406</v>
      </c>
      <c r="C276" s="14" t="s">
        <v>3384</v>
      </c>
      <c r="D276" s="15" t="s">
        <v>3385</v>
      </c>
      <c r="E276" s="14" t="s">
        <v>3359</v>
      </c>
      <c r="F276" s="14" t="s">
        <v>3386</v>
      </c>
      <c r="G276" s="14" t="s">
        <v>2035</v>
      </c>
      <c r="H276" s="14" t="s">
        <v>3320</v>
      </c>
      <c r="I276" s="14" t="s">
        <v>3387</v>
      </c>
      <c r="J276" s="13" t="s">
        <v>2570</v>
      </c>
      <c r="K276" s="14" t="s">
        <v>222</v>
      </c>
      <c r="L276" s="13" t="b">
        <v>0</v>
      </c>
      <c r="N276" s="13" t="s">
        <v>2306</v>
      </c>
      <c r="S276" s="13" t="s">
        <v>3323</v>
      </c>
    </row>
    <row r="277" spans="1:19" ht="224" x14ac:dyDescent="0.2">
      <c r="A277" s="13" t="s">
        <v>1446</v>
      </c>
      <c r="B277" s="13" t="s">
        <v>3388</v>
      </c>
      <c r="C277" s="14" t="s">
        <v>3389</v>
      </c>
      <c r="D277" s="15" t="s">
        <v>3390</v>
      </c>
      <c r="E277" s="14" t="s">
        <v>3391</v>
      </c>
      <c r="F277" s="14" t="s">
        <v>2435</v>
      </c>
      <c r="G277" s="14" t="s">
        <v>2121</v>
      </c>
      <c r="H277" s="14" t="s">
        <v>3320</v>
      </c>
      <c r="I277" s="14" t="s">
        <v>3392</v>
      </c>
      <c r="J277" s="13" t="s">
        <v>2709</v>
      </c>
      <c r="K277" s="14" t="s">
        <v>222</v>
      </c>
      <c r="L277" s="13" t="b">
        <v>1</v>
      </c>
      <c r="M277" s="13" t="s">
        <v>1405</v>
      </c>
      <c r="S277" s="13" t="s">
        <v>3323</v>
      </c>
    </row>
    <row r="278" spans="1:19" ht="256" x14ac:dyDescent="0.2">
      <c r="A278" s="13" t="s">
        <v>1434</v>
      </c>
      <c r="B278" s="13" t="s">
        <v>3393</v>
      </c>
      <c r="C278" s="14" t="s">
        <v>3394</v>
      </c>
      <c r="D278" s="15" t="s">
        <v>3395</v>
      </c>
      <c r="E278" s="14" t="s">
        <v>3391</v>
      </c>
      <c r="F278" s="14" t="s">
        <v>2435</v>
      </c>
      <c r="G278" s="14" t="s">
        <v>2121</v>
      </c>
      <c r="H278" s="14" t="s">
        <v>3320</v>
      </c>
      <c r="I278" s="14" t="s">
        <v>3396</v>
      </c>
      <c r="J278" s="13" t="s">
        <v>2709</v>
      </c>
      <c r="K278" s="14" t="s">
        <v>222</v>
      </c>
      <c r="L278" s="13" t="b">
        <v>1</v>
      </c>
      <c r="M278" s="13" t="s">
        <v>1405</v>
      </c>
      <c r="S278" s="13" t="s">
        <v>3323</v>
      </c>
    </row>
    <row r="279" spans="1:19" ht="409.6" x14ac:dyDescent="0.2">
      <c r="A279" s="13" t="s">
        <v>1345</v>
      </c>
      <c r="B279" s="13" t="s">
        <v>1346</v>
      </c>
      <c r="C279" s="14" t="s">
        <v>3397</v>
      </c>
      <c r="D279" s="15" t="s">
        <v>3398</v>
      </c>
      <c r="E279" s="14" t="s">
        <v>3399</v>
      </c>
      <c r="F279" s="14" t="s">
        <v>3360</v>
      </c>
      <c r="G279" s="14" t="s">
        <v>2035</v>
      </c>
      <c r="H279" s="14" t="s">
        <v>3320</v>
      </c>
      <c r="I279" s="14" t="s">
        <v>3400</v>
      </c>
      <c r="J279" s="13" t="s">
        <v>2570</v>
      </c>
      <c r="K279" s="14" t="s">
        <v>496</v>
      </c>
      <c r="L279" s="13" t="b">
        <v>0</v>
      </c>
      <c r="N279" s="13" t="s">
        <v>3401</v>
      </c>
      <c r="S279" s="13" t="s">
        <v>3323</v>
      </c>
    </row>
    <row r="280" spans="1:19" ht="272" x14ac:dyDescent="0.2">
      <c r="A280" s="13" t="s">
        <v>1391</v>
      </c>
      <c r="B280" s="13" t="s">
        <v>3402</v>
      </c>
      <c r="C280" s="14" t="s">
        <v>3403</v>
      </c>
      <c r="D280" s="15" t="s">
        <v>3404</v>
      </c>
      <c r="E280" s="14" t="s">
        <v>3347</v>
      </c>
      <c r="F280" s="14" t="s">
        <v>2752</v>
      </c>
      <c r="G280" s="14" t="s">
        <v>2035</v>
      </c>
      <c r="H280" s="14" t="s">
        <v>3320</v>
      </c>
      <c r="I280" s="14" t="s">
        <v>3405</v>
      </c>
      <c r="J280" s="13" t="s">
        <v>2038</v>
      </c>
      <c r="K280" s="14" t="s">
        <v>1255</v>
      </c>
      <c r="L280" s="13" t="b">
        <v>1</v>
      </c>
      <c r="M280" s="13" t="s">
        <v>1345</v>
      </c>
      <c r="S280" s="13" t="s">
        <v>3323</v>
      </c>
    </row>
    <row r="281" spans="1:19" ht="272" x14ac:dyDescent="0.2">
      <c r="A281" s="13" t="s">
        <v>1408</v>
      </c>
      <c r="B281" s="13" t="s">
        <v>3406</v>
      </c>
      <c r="C281" s="14" t="s">
        <v>3407</v>
      </c>
      <c r="D281" s="15" t="s">
        <v>3408</v>
      </c>
      <c r="E281" s="14" t="s">
        <v>3347</v>
      </c>
      <c r="F281" s="14" t="s">
        <v>2435</v>
      </c>
      <c r="G281" s="14" t="s">
        <v>2121</v>
      </c>
      <c r="H281" s="14" t="s">
        <v>3320</v>
      </c>
      <c r="I281" s="14" t="s">
        <v>3400</v>
      </c>
      <c r="J281" s="13" t="s">
        <v>2709</v>
      </c>
      <c r="K281" s="14" t="s">
        <v>496</v>
      </c>
      <c r="L281" s="13" t="b">
        <v>1</v>
      </c>
      <c r="M281" s="13" t="s">
        <v>1345</v>
      </c>
      <c r="S281" s="13" t="s">
        <v>3323</v>
      </c>
    </row>
    <row r="282" spans="1:19" ht="160" x14ac:dyDescent="0.2">
      <c r="A282" s="13" t="s">
        <v>1410</v>
      </c>
      <c r="B282" s="13" t="s">
        <v>3409</v>
      </c>
      <c r="C282" s="14" t="s">
        <v>3410</v>
      </c>
      <c r="D282" s="15" t="s">
        <v>3411</v>
      </c>
      <c r="E282" s="14" t="s">
        <v>3347</v>
      </c>
      <c r="F282" s="14" t="s">
        <v>2435</v>
      </c>
      <c r="G282" s="14" t="s">
        <v>2035</v>
      </c>
      <c r="H282" s="14" t="s">
        <v>3320</v>
      </c>
      <c r="I282" s="14" t="s">
        <v>3412</v>
      </c>
      <c r="J282" s="13" t="s">
        <v>2709</v>
      </c>
      <c r="K282" s="14" t="s">
        <v>496</v>
      </c>
      <c r="L282" s="13" t="b">
        <v>1</v>
      </c>
      <c r="M282" s="13" t="s">
        <v>1345</v>
      </c>
      <c r="S282" s="13" t="s">
        <v>3323</v>
      </c>
    </row>
    <row r="283" spans="1:19" ht="80" x14ac:dyDescent="0.2">
      <c r="A283" s="13" t="s">
        <v>1350</v>
      </c>
      <c r="B283" s="13" t="s">
        <v>3413</v>
      </c>
      <c r="C283" s="14" t="s">
        <v>3414</v>
      </c>
      <c r="D283" s="15" t="s">
        <v>3415</v>
      </c>
      <c r="E283" s="14" t="s">
        <v>3347</v>
      </c>
      <c r="F283" s="14" t="s">
        <v>2435</v>
      </c>
      <c r="G283" s="14" t="s">
        <v>2035</v>
      </c>
      <c r="H283" s="14" t="s">
        <v>3320</v>
      </c>
      <c r="I283" s="14" t="s">
        <v>3416</v>
      </c>
      <c r="J283" s="13" t="s">
        <v>2709</v>
      </c>
      <c r="K283" s="14" t="s">
        <v>496</v>
      </c>
      <c r="L283" s="13" t="b">
        <v>1</v>
      </c>
      <c r="M283" s="13" t="s">
        <v>1345</v>
      </c>
      <c r="S283" s="13" t="s">
        <v>3323</v>
      </c>
    </row>
    <row r="284" spans="1:19" ht="128" x14ac:dyDescent="0.2">
      <c r="A284" s="13" t="s">
        <v>347</v>
      </c>
      <c r="B284" s="13" t="s">
        <v>348</v>
      </c>
      <c r="C284" s="14" t="s">
        <v>3417</v>
      </c>
      <c r="D284" s="15" t="s">
        <v>3418</v>
      </c>
      <c r="E284" s="14" t="s">
        <v>3419</v>
      </c>
      <c r="F284" s="14" t="s">
        <v>2262</v>
      </c>
      <c r="G284" s="14" t="s">
        <v>2121</v>
      </c>
      <c r="H284" s="14" t="s">
        <v>2770</v>
      </c>
      <c r="I284" s="14" t="s">
        <v>3420</v>
      </c>
      <c r="J284" s="13" t="s">
        <v>2038</v>
      </c>
      <c r="K284" s="14" t="s">
        <v>195</v>
      </c>
      <c r="L284" s="13" t="b">
        <v>0</v>
      </c>
    </row>
    <row r="285" spans="1:19" ht="256" x14ac:dyDescent="0.2">
      <c r="A285" s="13" t="s">
        <v>935</v>
      </c>
      <c r="B285" s="13" t="s">
        <v>3421</v>
      </c>
      <c r="C285" s="14" t="s">
        <v>3422</v>
      </c>
      <c r="D285" s="15" t="s">
        <v>3423</v>
      </c>
      <c r="E285" s="14" t="s">
        <v>3424</v>
      </c>
      <c r="F285" s="14" t="s">
        <v>2067</v>
      </c>
      <c r="G285" s="14" t="s">
        <v>2042</v>
      </c>
      <c r="H285" s="14" t="s">
        <v>2770</v>
      </c>
      <c r="I285" s="14" t="s">
        <v>3425</v>
      </c>
      <c r="J285" s="13" t="s">
        <v>3426</v>
      </c>
      <c r="K285" s="14" t="s">
        <v>1067</v>
      </c>
      <c r="L285" s="13" t="b">
        <v>1</v>
      </c>
      <c r="M285" s="13" t="s">
        <v>347</v>
      </c>
      <c r="N285" s="13" t="s">
        <v>3427</v>
      </c>
    </row>
    <row r="286" spans="1:19" ht="224" x14ac:dyDescent="0.2">
      <c r="A286" s="13" t="s">
        <v>717</v>
      </c>
      <c r="B286" s="13" t="s">
        <v>3428</v>
      </c>
      <c r="C286" s="14" t="s">
        <v>3429</v>
      </c>
      <c r="D286" s="15" t="s">
        <v>3430</v>
      </c>
      <c r="E286" s="14" t="s">
        <v>3424</v>
      </c>
      <c r="F286" s="14" t="s">
        <v>2262</v>
      </c>
      <c r="G286" s="14" t="s">
        <v>2042</v>
      </c>
      <c r="H286" s="14" t="s">
        <v>2770</v>
      </c>
      <c r="I286" s="14" t="s">
        <v>3431</v>
      </c>
      <c r="J286" s="13" t="s">
        <v>3426</v>
      </c>
      <c r="K286" s="14" t="s">
        <v>1727</v>
      </c>
      <c r="L286" s="13" t="b">
        <v>1</v>
      </c>
      <c r="M286" s="13" t="s">
        <v>347</v>
      </c>
      <c r="N286" s="13" t="s">
        <v>3432</v>
      </c>
    </row>
    <row r="287" spans="1:19" ht="256" x14ac:dyDescent="0.2">
      <c r="A287" s="13" t="s">
        <v>1028</v>
      </c>
      <c r="B287" s="13" t="s">
        <v>3433</v>
      </c>
      <c r="C287" s="14" t="s">
        <v>3434</v>
      </c>
      <c r="D287" s="15" t="s">
        <v>3435</v>
      </c>
      <c r="E287" s="14" t="s">
        <v>3436</v>
      </c>
      <c r="F287" s="14" t="s">
        <v>2535</v>
      </c>
      <c r="G287" s="14" t="s">
        <v>2121</v>
      </c>
      <c r="H287" s="14" t="s">
        <v>2770</v>
      </c>
      <c r="I287" s="14" t="s">
        <v>3437</v>
      </c>
      <c r="J287" s="13" t="s">
        <v>2038</v>
      </c>
      <c r="K287" s="14" t="s">
        <v>195</v>
      </c>
      <c r="L287" s="13" t="b">
        <v>1</v>
      </c>
      <c r="M287" s="13" t="s">
        <v>347</v>
      </c>
      <c r="N287" s="13" t="s">
        <v>3438</v>
      </c>
      <c r="O287" s="13" t="s">
        <v>3439</v>
      </c>
    </row>
    <row r="288" spans="1:19" ht="335" x14ac:dyDescent="0.2">
      <c r="A288" s="13" t="s">
        <v>1766</v>
      </c>
      <c r="B288" s="13" t="s">
        <v>3440</v>
      </c>
      <c r="C288" s="14" t="s">
        <v>3441</v>
      </c>
      <c r="D288" s="15" t="s">
        <v>3442</v>
      </c>
      <c r="E288" s="14" t="s">
        <v>3443</v>
      </c>
      <c r="F288" s="14" t="s">
        <v>2120</v>
      </c>
      <c r="G288" s="14" t="s">
        <v>2042</v>
      </c>
      <c r="H288" s="14" t="s">
        <v>2770</v>
      </c>
      <c r="I288" s="14" t="s">
        <v>3444</v>
      </c>
      <c r="J288" s="13" t="s">
        <v>2062</v>
      </c>
      <c r="K288" s="14" t="s">
        <v>1407</v>
      </c>
      <c r="L288" s="13" t="b">
        <v>1</v>
      </c>
      <c r="M288" s="13" t="s">
        <v>347</v>
      </c>
      <c r="N288" s="13" t="s">
        <v>3250</v>
      </c>
    </row>
    <row r="289" spans="1:19" ht="144" x14ac:dyDescent="0.2">
      <c r="A289" s="13" t="s">
        <v>275</v>
      </c>
      <c r="B289" s="13" t="s">
        <v>276</v>
      </c>
      <c r="C289" s="14" t="s">
        <v>3445</v>
      </c>
      <c r="D289" s="15" t="s">
        <v>3446</v>
      </c>
      <c r="E289" s="14" t="s">
        <v>3447</v>
      </c>
      <c r="F289" s="14" t="s">
        <v>2435</v>
      </c>
      <c r="G289" s="14" t="s">
        <v>2106</v>
      </c>
      <c r="H289" s="14" t="s">
        <v>2122</v>
      </c>
      <c r="I289" s="14" t="s">
        <v>3448</v>
      </c>
      <c r="J289" s="13" t="s">
        <v>2709</v>
      </c>
      <c r="K289" s="14" t="s">
        <v>1437</v>
      </c>
      <c r="L289" s="13" t="b">
        <v>0</v>
      </c>
    </row>
    <row r="290" spans="1:19" ht="256" x14ac:dyDescent="0.2">
      <c r="A290" s="13" t="s">
        <v>1638</v>
      </c>
      <c r="B290" s="13" t="s">
        <v>3449</v>
      </c>
      <c r="C290" s="14" t="s">
        <v>3450</v>
      </c>
      <c r="D290" s="15" t="s">
        <v>3451</v>
      </c>
      <c r="E290" s="14" t="s">
        <v>2079</v>
      </c>
      <c r="F290" s="14" t="s">
        <v>2435</v>
      </c>
      <c r="G290" s="14" t="s">
        <v>2121</v>
      </c>
      <c r="H290" s="14" t="s">
        <v>2122</v>
      </c>
      <c r="I290" s="14" t="s">
        <v>3452</v>
      </c>
      <c r="J290" s="13" t="s">
        <v>2709</v>
      </c>
      <c r="K290" s="14" t="s">
        <v>1437</v>
      </c>
      <c r="L290" s="13" t="b">
        <v>1</v>
      </c>
      <c r="M290" s="13" t="s">
        <v>275</v>
      </c>
    </row>
    <row r="291" spans="1:19" ht="208" x14ac:dyDescent="0.2">
      <c r="A291" s="13" t="s">
        <v>509</v>
      </c>
      <c r="B291" s="13" t="s">
        <v>3453</v>
      </c>
      <c r="C291" s="14" t="s">
        <v>3454</v>
      </c>
      <c r="D291" s="15" t="s">
        <v>3455</v>
      </c>
      <c r="E291" s="14" t="s">
        <v>3456</v>
      </c>
      <c r="F291" s="14" t="s">
        <v>3386</v>
      </c>
      <c r="G291" s="14" t="s">
        <v>2114</v>
      </c>
      <c r="H291" s="14" t="s">
        <v>2770</v>
      </c>
      <c r="I291" s="14" t="s">
        <v>3457</v>
      </c>
      <c r="J291" s="13" t="s">
        <v>3109</v>
      </c>
      <c r="K291" s="14" t="s">
        <v>1349</v>
      </c>
      <c r="L291" s="13" t="b">
        <v>0</v>
      </c>
      <c r="N291" s="13" t="s">
        <v>3458</v>
      </c>
    </row>
    <row r="292" spans="1:19" ht="208" x14ac:dyDescent="0.2">
      <c r="A292" s="13" t="s">
        <v>1605</v>
      </c>
      <c r="B292" s="13" t="s">
        <v>1606</v>
      </c>
      <c r="C292" s="14" t="s">
        <v>3459</v>
      </c>
      <c r="D292" s="15" t="s">
        <v>3460</v>
      </c>
      <c r="E292" s="14" t="s">
        <v>3461</v>
      </c>
      <c r="F292" s="14" t="s">
        <v>2728</v>
      </c>
      <c r="G292" s="14" t="s">
        <v>2121</v>
      </c>
      <c r="H292" s="14" t="s">
        <v>2122</v>
      </c>
      <c r="I292" s="14" t="s">
        <v>3462</v>
      </c>
      <c r="J292" s="13" t="s">
        <v>2584</v>
      </c>
      <c r="K292" s="14" t="s">
        <v>1393</v>
      </c>
      <c r="L292" s="13" t="b">
        <v>0</v>
      </c>
      <c r="N292" s="13" t="s">
        <v>3463</v>
      </c>
    </row>
    <row r="293" spans="1:19" ht="380" x14ac:dyDescent="0.2">
      <c r="A293" s="13" t="s">
        <v>699</v>
      </c>
      <c r="B293" s="13" t="s">
        <v>700</v>
      </c>
      <c r="C293" s="14" t="s">
        <v>3464</v>
      </c>
      <c r="D293" s="15" t="s">
        <v>3465</v>
      </c>
      <c r="E293" s="14" t="s">
        <v>3456</v>
      </c>
      <c r="F293" s="14" t="s">
        <v>3360</v>
      </c>
      <c r="G293" s="14" t="s">
        <v>2035</v>
      </c>
      <c r="H293" s="14" t="s">
        <v>2054</v>
      </c>
      <c r="I293" s="14" t="s">
        <v>3466</v>
      </c>
      <c r="J293" s="13" t="s">
        <v>3467</v>
      </c>
      <c r="K293" s="14" t="s">
        <v>1383</v>
      </c>
      <c r="L293" s="13" t="b">
        <v>0</v>
      </c>
      <c r="N293" s="13" t="s">
        <v>3468</v>
      </c>
    </row>
    <row r="294" spans="1:19" ht="144" x14ac:dyDescent="0.2">
      <c r="A294" s="13" t="s">
        <v>1649</v>
      </c>
      <c r="B294" s="13" t="s">
        <v>1650</v>
      </c>
      <c r="C294" s="14" t="s">
        <v>3469</v>
      </c>
      <c r="D294" s="15" t="s">
        <v>3470</v>
      </c>
      <c r="E294" s="14" t="s">
        <v>3471</v>
      </c>
      <c r="F294" s="14" t="s">
        <v>2330</v>
      </c>
      <c r="G294" s="14" t="s">
        <v>2042</v>
      </c>
      <c r="H294" s="14" t="s">
        <v>3320</v>
      </c>
      <c r="I294" s="14" t="s">
        <v>3472</v>
      </c>
      <c r="J294" s="13" t="s">
        <v>2038</v>
      </c>
      <c r="K294" s="14" t="s">
        <v>1412</v>
      </c>
      <c r="L294" s="13" t="b">
        <v>0</v>
      </c>
      <c r="S294" s="13" t="s">
        <v>3323</v>
      </c>
    </row>
    <row r="295" spans="1:19" ht="224" x14ac:dyDescent="0.2">
      <c r="A295" s="13" t="s">
        <v>540</v>
      </c>
      <c r="B295" s="13" t="s">
        <v>541</v>
      </c>
      <c r="C295" s="14" t="s">
        <v>3473</v>
      </c>
      <c r="D295" s="15" t="s">
        <v>3474</v>
      </c>
      <c r="E295" s="14" t="s">
        <v>3461</v>
      </c>
      <c r="F295" s="14" t="s">
        <v>2387</v>
      </c>
      <c r="G295" s="14" t="s">
        <v>2035</v>
      </c>
      <c r="H295" s="14" t="s">
        <v>2107</v>
      </c>
      <c r="I295" s="14" t="s">
        <v>3475</v>
      </c>
      <c r="J295" s="13" t="s">
        <v>3476</v>
      </c>
      <c r="K295" s="14" t="s">
        <v>1352</v>
      </c>
      <c r="L295" s="13" t="b">
        <v>0</v>
      </c>
      <c r="N295" s="13" t="s">
        <v>3477</v>
      </c>
    </row>
    <row r="296" spans="1:19" ht="192" x14ac:dyDescent="0.2">
      <c r="A296" s="13" t="s">
        <v>1569</v>
      </c>
      <c r="B296" s="13" t="s">
        <v>1570</v>
      </c>
      <c r="C296" s="14" t="s">
        <v>3478</v>
      </c>
      <c r="D296" s="15" t="s">
        <v>3479</v>
      </c>
      <c r="E296" s="14" t="s">
        <v>3480</v>
      </c>
      <c r="F296" s="14" t="s">
        <v>2127</v>
      </c>
      <c r="G296" s="14" t="s">
        <v>2042</v>
      </c>
      <c r="H296" s="14" t="s">
        <v>3320</v>
      </c>
      <c r="I296" s="14" t="s">
        <v>3481</v>
      </c>
      <c r="J296" s="13" t="s">
        <v>2038</v>
      </c>
      <c r="K296" s="14" t="s">
        <v>351</v>
      </c>
      <c r="L296" s="13" t="b">
        <v>0</v>
      </c>
      <c r="S296" s="13" t="s">
        <v>3323</v>
      </c>
    </row>
    <row r="297" spans="1:19" ht="288" x14ac:dyDescent="0.2">
      <c r="A297" s="13" t="s">
        <v>1715</v>
      </c>
      <c r="B297" s="13" t="s">
        <v>1716</v>
      </c>
      <c r="C297" s="14" t="s">
        <v>3482</v>
      </c>
      <c r="D297" s="15" t="s">
        <v>3483</v>
      </c>
      <c r="E297" s="14" t="s">
        <v>3456</v>
      </c>
      <c r="F297" s="14" t="s">
        <v>3360</v>
      </c>
      <c r="G297" s="14" t="s">
        <v>2035</v>
      </c>
      <c r="H297" s="14" t="s">
        <v>2179</v>
      </c>
      <c r="I297" s="14" t="s">
        <v>3484</v>
      </c>
      <c r="J297" s="13" t="s">
        <v>3485</v>
      </c>
      <c r="K297" s="14" t="s">
        <v>938</v>
      </c>
      <c r="L297" s="13" t="b">
        <v>0</v>
      </c>
      <c r="N297" s="13" t="s">
        <v>3486</v>
      </c>
    </row>
    <row r="298" spans="1:19" ht="224" x14ac:dyDescent="0.2">
      <c r="A298" s="13" t="s">
        <v>1558</v>
      </c>
      <c r="B298" s="13" t="s">
        <v>1559</v>
      </c>
      <c r="C298" s="14" t="s">
        <v>3487</v>
      </c>
      <c r="D298" s="15" t="s">
        <v>3488</v>
      </c>
      <c r="E298" s="14" t="s">
        <v>3456</v>
      </c>
      <c r="F298" s="14" t="s">
        <v>2090</v>
      </c>
      <c r="G298" s="14" t="s">
        <v>2035</v>
      </c>
      <c r="H298" s="14" t="s">
        <v>2115</v>
      </c>
      <c r="I298" s="14" t="s">
        <v>3489</v>
      </c>
      <c r="J298" s="13" t="s">
        <v>3476</v>
      </c>
      <c r="K298" s="14" t="s">
        <v>719</v>
      </c>
      <c r="L298" s="13" t="b">
        <v>0</v>
      </c>
      <c r="N298" s="13" t="s">
        <v>3490</v>
      </c>
    </row>
    <row r="299" spans="1:19" ht="176" x14ac:dyDescent="0.2">
      <c r="A299" s="13" t="s">
        <v>694</v>
      </c>
      <c r="B299" s="13" t="s">
        <v>695</v>
      </c>
      <c r="C299" s="14" t="s">
        <v>3491</v>
      </c>
      <c r="D299" s="15" t="s">
        <v>3492</v>
      </c>
      <c r="E299" s="14" t="s">
        <v>3461</v>
      </c>
      <c r="F299" s="14" t="s">
        <v>2387</v>
      </c>
      <c r="G299" s="14" t="s">
        <v>2035</v>
      </c>
      <c r="H299" s="14" t="s">
        <v>2135</v>
      </c>
      <c r="I299" s="14" t="s">
        <v>3493</v>
      </c>
      <c r="J299" s="13" t="s">
        <v>3476</v>
      </c>
      <c r="K299" s="14" t="s">
        <v>1031</v>
      </c>
      <c r="L299" s="13" t="b">
        <v>0</v>
      </c>
      <c r="N299" s="13" t="s">
        <v>2364</v>
      </c>
    </row>
    <row r="300" spans="1:19" ht="112" x14ac:dyDescent="0.2">
      <c r="A300" s="13" t="s">
        <v>1366</v>
      </c>
      <c r="B300" s="13" t="s">
        <v>1367</v>
      </c>
      <c r="C300" s="14" t="s">
        <v>3494</v>
      </c>
      <c r="D300" s="15" t="s">
        <v>3495</v>
      </c>
      <c r="E300" s="14" t="s">
        <v>3461</v>
      </c>
      <c r="F300" s="14" t="s">
        <v>2728</v>
      </c>
      <c r="G300" s="14" t="s">
        <v>2035</v>
      </c>
      <c r="H300" s="14" t="s">
        <v>2122</v>
      </c>
      <c r="I300" s="14" t="s">
        <v>3496</v>
      </c>
      <c r="J300" s="13" t="s">
        <v>2984</v>
      </c>
      <c r="K300" s="14" t="s">
        <v>1144</v>
      </c>
      <c r="L300" s="13" t="b">
        <v>0</v>
      </c>
      <c r="N300" s="13" t="s">
        <v>2364</v>
      </c>
    </row>
    <row r="301" spans="1:19" ht="288" x14ac:dyDescent="0.2">
      <c r="A301" s="13" t="s">
        <v>1084</v>
      </c>
      <c r="B301" s="13" t="s">
        <v>1085</v>
      </c>
      <c r="C301" s="14" t="s">
        <v>3497</v>
      </c>
      <c r="D301" s="15" t="s">
        <v>3498</v>
      </c>
      <c r="E301" s="14" t="s">
        <v>3499</v>
      </c>
      <c r="F301" s="14" t="s">
        <v>2714</v>
      </c>
      <c r="G301" s="14" t="s">
        <v>2121</v>
      </c>
      <c r="H301" s="14" t="s">
        <v>2054</v>
      </c>
      <c r="I301" s="14" t="s">
        <v>3500</v>
      </c>
      <c r="J301" s="13" t="s">
        <v>3485</v>
      </c>
      <c r="K301" s="14" t="s">
        <v>277</v>
      </c>
      <c r="L301" s="13" t="b">
        <v>0</v>
      </c>
      <c r="N301" s="13" t="s">
        <v>3501</v>
      </c>
    </row>
    <row r="302" spans="1:19" ht="112" x14ac:dyDescent="0.2">
      <c r="A302" s="13" t="s">
        <v>459</v>
      </c>
      <c r="B302" s="13" t="s">
        <v>460</v>
      </c>
      <c r="C302" s="14" t="s">
        <v>3502</v>
      </c>
      <c r="D302" s="15" t="s">
        <v>3503</v>
      </c>
      <c r="E302" s="14" t="s">
        <v>3504</v>
      </c>
      <c r="F302" s="14" t="s">
        <v>3505</v>
      </c>
      <c r="G302" s="14" t="s">
        <v>2035</v>
      </c>
      <c r="H302" s="14" t="s">
        <v>3066</v>
      </c>
      <c r="I302" s="14" t="s">
        <v>3506</v>
      </c>
      <c r="J302" s="13" t="s">
        <v>3507</v>
      </c>
      <c r="K302" s="14" t="s">
        <v>1640</v>
      </c>
      <c r="L302" s="13" t="b">
        <v>0</v>
      </c>
      <c r="R302" s="13" t="s">
        <v>3508</v>
      </c>
    </row>
    <row r="303" spans="1:19" ht="144" x14ac:dyDescent="0.2">
      <c r="A303" s="13" t="s">
        <v>782</v>
      </c>
      <c r="B303" s="13" t="s">
        <v>3509</v>
      </c>
      <c r="C303" s="14" t="s">
        <v>3510</v>
      </c>
      <c r="D303" s="15" t="s">
        <v>3511</v>
      </c>
      <c r="E303" s="14" t="s">
        <v>3512</v>
      </c>
      <c r="F303" s="14" t="s">
        <v>3513</v>
      </c>
      <c r="G303" s="14" t="s">
        <v>2042</v>
      </c>
      <c r="H303" s="14" t="s">
        <v>3066</v>
      </c>
      <c r="I303" s="14" t="s">
        <v>3514</v>
      </c>
      <c r="J303" s="13" t="s">
        <v>2062</v>
      </c>
      <c r="K303" s="14" t="s">
        <v>513</v>
      </c>
      <c r="L303" s="13" t="b">
        <v>1</v>
      </c>
      <c r="M303" s="13" t="s">
        <v>459</v>
      </c>
      <c r="N303" s="13" t="s">
        <v>3515</v>
      </c>
      <c r="R303" s="13" t="s">
        <v>3508</v>
      </c>
    </row>
    <row r="304" spans="1:19" ht="160" x14ac:dyDescent="0.2">
      <c r="A304" s="13" t="s">
        <v>1833</v>
      </c>
      <c r="B304" s="13" t="s">
        <v>3516</v>
      </c>
      <c r="C304" s="14" t="s">
        <v>3517</v>
      </c>
      <c r="D304" s="15" t="s">
        <v>3518</v>
      </c>
      <c r="E304" s="14" t="s">
        <v>3512</v>
      </c>
      <c r="F304" s="14" t="s">
        <v>2193</v>
      </c>
      <c r="G304" s="14" t="s">
        <v>2042</v>
      </c>
      <c r="H304" s="14" t="s">
        <v>3066</v>
      </c>
      <c r="I304" s="14" t="s">
        <v>3519</v>
      </c>
      <c r="J304" s="13" t="s">
        <v>2062</v>
      </c>
      <c r="K304" s="14" t="s">
        <v>1607</v>
      </c>
      <c r="L304" s="13" t="b">
        <v>1</v>
      </c>
      <c r="M304" s="13" t="s">
        <v>459</v>
      </c>
      <c r="O304" s="13" t="s">
        <v>3520</v>
      </c>
      <c r="R304" s="13" t="s">
        <v>3508</v>
      </c>
    </row>
    <row r="305" spans="1:18" ht="176" x14ac:dyDescent="0.2">
      <c r="A305" s="13" t="s">
        <v>827</v>
      </c>
      <c r="B305" s="13" t="s">
        <v>3521</v>
      </c>
      <c r="C305" s="14" t="s">
        <v>3522</v>
      </c>
      <c r="D305" s="15" t="s">
        <v>3523</v>
      </c>
      <c r="E305" s="14" t="s">
        <v>3512</v>
      </c>
      <c r="F305" s="14" t="s">
        <v>3296</v>
      </c>
      <c r="G305" s="14" t="s">
        <v>2035</v>
      </c>
      <c r="H305" s="14" t="s">
        <v>3066</v>
      </c>
      <c r="I305" s="14" t="s">
        <v>3524</v>
      </c>
      <c r="J305" s="13" t="s">
        <v>3426</v>
      </c>
      <c r="K305" s="14" t="s">
        <v>703</v>
      </c>
      <c r="L305" s="13" t="b">
        <v>1</v>
      </c>
      <c r="M305" s="13" t="s">
        <v>459</v>
      </c>
      <c r="R305" s="13" t="s">
        <v>3508</v>
      </c>
    </row>
    <row r="306" spans="1:18" ht="176" x14ac:dyDescent="0.2">
      <c r="A306" s="13" t="s">
        <v>884</v>
      </c>
      <c r="B306" s="13" t="s">
        <v>3525</v>
      </c>
      <c r="C306" s="14" t="s">
        <v>3526</v>
      </c>
      <c r="D306" s="15" t="s">
        <v>3527</v>
      </c>
      <c r="E306" s="14" t="s">
        <v>2559</v>
      </c>
      <c r="F306" s="14" t="s">
        <v>3505</v>
      </c>
      <c r="G306" s="14" t="s">
        <v>2042</v>
      </c>
      <c r="H306" s="14" t="s">
        <v>3066</v>
      </c>
      <c r="I306" s="14" t="s">
        <v>3528</v>
      </c>
      <c r="J306" s="13" t="s">
        <v>2176</v>
      </c>
      <c r="K306" s="14" t="s">
        <v>513</v>
      </c>
      <c r="L306" s="13" t="b">
        <v>1</v>
      </c>
      <c r="M306" s="13" t="s">
        <v>459</v>
      </c>
    </row>
    <row r="307" spans="1:18" ht="208" x14ac:dyDescent="0.2">
      <c r="A307" s="13" t="s">
        <v>575</v>
      </c>
      <c r="B307" s="13" t="s">
        <v>3529</v>
      </c>
      <c r="C307" s="14" t="s">
        <v>3530</v>
      </c>
      <c r="D307" s="15" t="s">
        <v>3531</v>
      </c>
      <c r="E307" s="14" t="s">
        <v>2559</v>
      </c>
      <c r="F307" s="14" t="s">
        <v>3505</v>
      </c>
      <c r="G307" s="14" t="s">
        <v>2042</v>
      </c>
      <c r="H307" s="14" t="s">
        <v>3066</v>
      </c>
      <c r="I307" s="14" t="s">
        <v>3532</v>
      </c>
      <c r="J307" s="13" t="s">
        <v>2176</v>
      </c>
      <c r="K307" s="14" t="s">
        <v>544</v>
      </c>
      <c r="L307" s="13" t="b">
        <v>1</v>
      </c>
      <c r="M307" s="13" t="s">
        <v>459</v>
      </c>
    </row>
    <row r="308" spans="1:18" ht="224" x14ac:dyDescent="0.2">
      <c r="A308" s="13" t="s">
        <v>123</v>
      </c>
      <c r="B308" s="13" t="s">
        <v>124</v>
      </c>
      <c r="C308" s="14" t="s">
        <v>3533</v>
      </c>
      <c r="D308" s="15" t="s">
        <v>3534</v>
      </c>
      <c r="E308" s="14" t="s">
        <v>2325</v>
      </c>
      <c r="F308" s="14" t="s">
        <v>3535</v>
      </c>
      <c r="G308" s="14" t="s">
        <v>2042</v>
      </c>
      <c r="H308" s="14" t="s">
        <v>2320</v>
      </c>
      <c r="I308" s="14" t="s">
        <v>3536</v>
      </c>
      <c r="J308" s="13" t="s">
        <v>2038</v>
      </c>
      <c r="K308" s="14" t="s">
        <v>1571</v>
      </c>
      <c r="L308" s="13" t="b">
        <v>0</v>
      </c>
    </row>
    <row r="309" spans="1:18" ht="272" x14ac:dyDescent="0.2">
      <c r="A309" s="13" t="s">
        <v>1177</v>
      </c>
      <c r="B309" s="13" t="s">
        <v>3537</v>
      </c>
      <c r="C309" s="14" t="s">
        <v>3538</v>
      </c>
      <c r="D309" s="15" t="s">
        <v>3539</v>
      </c>
      <c r="E309" s="14" t="s">
        <v>3540</v>
      </c>
      <c r="F309" s="14" t="s">
        <v>3535</v>
      </c>
      <c r="G309" s="14" t="s">
        <v>2106</v>
      </c>
      <c r="H309" s="14" t="s">
        <v>2320</v>
      </c>
      <c r="I309" s="14" t="s">
        <v>3541</v>
      </c>
      <c r="J309" s="13" t="s">
        <v>2331</v>
      </c>
      <c r="K309" s="14" t="s">
        <v>1717</v>
      </c>
      <c r="L309" s="13" t="b">
        <v>1</v>
      </c>
      <c r="M309" s="13" t="s">
        <v>123</v>
      </c>
      <c r="P309" s="13" t="s">
        <v>2671</v>
      </c>
    </row>
    <row r="310" spans="1:18" ht="395" x14ac:dyDescent="0.2">
      <c r="A310" s="13" t="s">
        <v>830</v>
      </c>
      <c r="B310" s="13" t="s">
        <v>3542</v>
      </c>
      <c r="C310" s="14" t="s">
        <v>3543</v>
      </c>
      <c r="D310" s="15" t="s">
        <v>3544</v>
      </c>
      <c r="E310" s="14" t="s">
        <v>3540</v>
      </c>
      <c r="F310" s="14" t="s">
        <v>3545</v>
      </c>
      <c r="G310" s="14" t="s">
        <v>2121</v>
      </c>
      <c r="H310" s="14" t="s">
        <v>2320</v>
      </c>
      <c r="I310" s="14" t="s">
        <v>3543</v>
      </c>
      <c r="J310" s="13" t="s">
        <v>2098</v>
      </c>
      <c r="K310" s="14" t="s">
        <v>1369</v>
      </c>
      <c r="L310" s="13" t="b">
        <v>1</v>
      </c>
      <c r="M310" s="13" t="s">
        <v>123</v>
      </c>
      <c r="N310" s="13" t="s">
        <v>2799</v>
      </c>
      <c r="P310" s="13" t="s">
        <v>2431</v>
      </c>
    </row>
    <row r="311" spans="1:18" ht="395" x14ac:dyDescent="0.2">
      <c r="A311" s="13" t="s">
        <v>671</v>
      </c>
      <c r="B311" s="13" t="s">
        <v>3546</v>
      </c>
      <c r="C311" s="14" t="s">
        <v>3547</v>
      </c>
      <c r="D311" s="15" t="s">
        <v>3548</v>
      </c>
      <c r="E311" s="14" t="s">
        <v>3540</v>
      </c>
      <c r="F311" s="14" t="s">
        <v>2752</v>
      </c>
      <c r="G311" s="14" t="s">
        <v>2035</v>
      </c>
      <c r="H311" s="14" t="s">
        <v>2320</v>
      </c>
      <c r="I311" s="14" t="s">
        <v>3549</v>
      </c>
      <c r="J311" s="13" t="s">
        <v>2062</v>
      </c>
      <c r="K311" s="14" t="s">
        <v>698</v>
      </c>
      <c r="L311" s="13" t="b">
        <v>1</v>
      </c>
      <c r="M311" s="13" t="s">
        <v>123</v>
      </c>
      <c r="N311" s="13" t="s">
        <v>3550</v>
      </c>
      <c r="Q311" s="13" t="s">
        <v>2963</v>
      </c>
    </row>
    <row r="312" spans="1:18" ht="335" x14ac:dyDescent="0.2">
      <c r="A312" s="13" t="s">
        <v>1304</v>
      </c>
      <c r="B312" s="13" t="s">
        <v>3551</v>
      </c>
      <c r="C312" s="14" t="s">
        <v>3552</v>
      </c>
      <c r="D312" s="15" t="s">
        <v>3553</v>
      </c>
      <c r="E312" s="14" t="s">
        <v>3540</v>
      </c>
      <c r="F312" s="14" t="s">
        <v>2210</v>
      </c>
      <c r="G312" s="14" t="s">
        <v>2121</v>
      </c>
      <c r="H312" s="14" t="s">
        <v>2320</v>
      </c>
      <c r="I312" s="14" t="s">
        <v>3554</v>
      </c>
      <c r="J312" s="13" t="s">
        <v>2331</v>
      </c>
      <c r="K312" s="14" t="s">
        <v>1369</v>
      </c>
      <c r="L312" s="13" t="b">
        <v>1</v>
      </c>
      <c r="M312" s="13" t="s">
        <v>123</v>
      </c>
      <c r="P312" s="13" t="s">
        <v>2345</v>
      </c>
      <c r="Q312" s="13" t="s">
        <v>3555</v>
      </c>
    </row>
    <row r="313" spans="1:18" ht="320" x14ac:dyDescent="0.2">
      <c r="A313" s="13" t="s">
        <v>207</v>
      </c>
      <c r="B313" s="13" t="s">
        <v>208</v>
      </c>
      <c r="C313" s="14" t="s">
        <v>3556</v>
      </c>
      <c r="D313" s="15" t="s">
        <v>3557</v>
      </c>
      <c r="E313" s="14" t="s">
        <v>3558</v>
      </c>
      <c r="F313" s="14" t="s">
        <v>3141</v>
      </c>
      <c r="G313" s="14" t="s">
        <v>2035</v>
      </c>
      <c r="H313" s="14" t="s">
        <v>2320</v>
      </c>
      <c r="I313" s="14" t="s">
        <v>3559</v>
      </c>
      <c r="J313" s="13" t="s">
        <v>2038</v>
      </c>
      <c r="K313" s="14" t="s">
        <v>1088</v>
      </c>
      <c r="L313" s="13" t="b">
        <v>0</v>
      </c>
    </row>
    <row r="314" spans="1:18" ht="272" x14ac:dyDescent="0.2">
      <c r="A314" s="13" t="s">
        <v>1675</v>
      </c>
      <c r="B314" s="13" t="s">
        <v>3560</v>
      </c>
      <c r="C314" s="14" t="s">
        <v>3561</v>
      </c>
      <c r="D314" s="15" t="s">
        <v>3562</v>
      </c>
      <c r="E314" s="14" t="s">
        <v>3211</v>
      </c>
      <c r="F314" s="14" t="s">
        <v>3211</v>
      </c>
      <c r="G314" s="14" t="s">
        <v>2042</v>
      </c>
      <c r="H314" s="14" t="s">
        <v>2320</v>
      </c>
      <c r="I314" s="14" t="s">
        <v>3563</v>
      </c>
      <c r="J314" s="13" t="s">
        <v>2062</v>
      </c>
      <c r="K314" s="14" t="s">
        <v>210</v>
      </c>
      <c r="L314" s="13" t="b">
        <v>1</v>
      </c>
      <c r="M314" s="13" t="s">
        <v>207</v>
      </c>
      <c r="N314" s="13" t="s">
        <v>3564</v>
      </c>
      <c r="P314" s="13" t="s">
        <v>2402</v>
      </c>
    </row>
    <row r="315" spans="1:18" ht="256" x14ac:dyDescent="0.2">
      <c r="A315" s="13" t="s">
        <v>1180</v>
      </c>
      <c r="B315" s="13" t="s">
        <v>3565</v>
      </c>
      <c r="C315" s="14" t="s">
        <v>3566</v>
      </c>
      <c r="D315" s="15" t="s">
        <v>3567</v>
      </c>
      <c r="E315" s="14" t="s">
        <v>3211</v>
      </c>
      <c r="F315" s="14" t="s">
        <v>2193</v>
      </c>
      <c r="G315" s="14" t="s">
        <v>2042</v>
      </c>
      <c r="H315" s="14" t="s">
        <v>2320</v>
      </c>
      <c r="I315" s="14" t="s">
        <v>3568</v>
      </c>
      <c r="J315" s="13" t="s">
        <v>2062</v>
      </c>
      <c r="K315" s="14" t="s">
        <v>785</v>
      </c>
      <c r="L315" s="13" t="b">
        <v>1</v>
      </c>
      <c r="M315" s="13" t="s">
        <v>207</v>
      </c>
      <c r="N315" s="13" t="s">
        <v>3569</v>
      </c>
      <c r="P315" s="13" t="s">
        <v>2418</v>
      </c>
    </row>
    <row r="316" spans="1:18" ht="192" x14ac:dyDescent="0.2">
      <c r="A316" s="13" t="s">
        <v>824</v>
      </c>
      <c r="B316" s="13" t="s">
        <v>3570</v>
      </c>
      <c r="C316" s="14" t="s">
        <v>3571</v>
      </c>
      <c r="D316" s="15" t="s">
        <v>3572</v>
      </c>
      <c r="E316" s="14" t="s">
        <v>3211</v>
      </c>
      <c r="F316" s="14" t="s">
        <v>3141</v>
      </c>
      <c r="G316" s="14" t="s">
        <v>2121</v>
      </c>
      <c r="H316" s="14" t="s">
        <v>2320</v>
      </c>
      <c r="I316" s="14" t="s">
        <v>3573</v>
      </c>
      <c r="J316" s="13" t="s">
        <v>2062</v>
      </c>
      <c r="K316" s="14" t="s">
        <v>1835</v>
      </c>
      <c r="L316" s="13" t="b">
        <v>1</v>
      </c>
      <c r="M316" s="13" t="s">
        <v>207</v>
      </c>
      <c r="N316" s="13" t="s">
        <v>3574</v>
      </c>
      <c r="P316" s="13" t="s">
        <v>2963</v>
      </c>
    </row>
    <row r="317" spans="1:18" ht="409.6" x14ac:dyDescent="0.2">
      <c r="A317" s="13" t="s">
        <v>1217</v>
      </c>
      <c r="B317" s="13" t="s">
        <v>3575</v>
      </c>
      <c r="C317" s="14" t="s">
        <v>3576</v>
      </c>
      <c r="D317" s="15" t="s">
        <v>3577</v>
      </c>
      <c r="E317" s="14" t="s">
        <v>3211</v>
      </c>
      <c r="F317" s="14" t="s">
        <v>3578</v>
      </c>
      <c r="G317" s="14" t="s">
        <v>2053</v>
      </c>
      <c r="H317" s="14" t="s">
        <v>2320</v>
      </c>
      <c r="I317" s="14" t="s">
        <v>3579</v>
      </c>
      <c r="J317" s="13" t="s">
        <v>2205</v>
      </c>
      <c r="K317" s="14" t="s">
        <v>368</v>
      </c>
      <c r="L317" s="13" t="b">
        <v>1</v>
      </c>
      <c r="M317" s="13" t="s">
        <v>207</v>
      </c>
      <c r="N317" s="13" t="s">
        <v>3580</v>
      </c>
      <c r="P317" s="13" t="s">
        <v>2671</v>
      </c>
    </row>
    <row r="318" spans="1:18" ht="128" x14ac:dyDescent="0.2">
      <c r="A318" s="13" t="s">
        <v>1769</v>
      </c>
      <c r="B318" s="13" t="s">
        <v>3581</v>
      </c>
      <c r="C318" s="14" t="s">
        <v>3582</v>
      </c>
      <c r="D318" s="15" t="s">
        <v>3583</v>
      </c>
      <c r="E318" s="14" t="s">
        <v>3211</v>
      </c>
      <c r="F318" s="14" t="s">
        <v>2085</v>
      </c>
      <c r="G318" s="14" t="s">
        <v>2042</v>
      </c>
      <c r="H318" s="14" t="s">
        <v>2320</v>
      </c>
      <c r="I318" s="14" t="s">
        <v>3584</v>
      </c>
      <c r="J318" s="13" t="s">
        <v>2205</v>
      </c>
      <c r="K318" s="14" t="s">
        <v>368</v>
      </c>
      <c r="L318" s="13" t="b">
        <v>1</v>
      </c>
      <c r="M318" s="13" t="s">
        <v>207</v>
      </c>
      <c r="P318" s="13" t="s">
        <v>2671</v>
      </c>
    </row>
    <row r="319" spans="1:18" ht="160" x14ac:dyDescent="0.2">
      <c r="A319" s="13" t="s">
        <v>1068</v>
      </c>
      <c r="B319" s="13" t="s">
        <v>3585</v>
      </c>
      <c r="C319" s="14" t="s">
        <v>3586</v>
      </c>
      <c r="D319" s="15" t="s">
        <v>3587</v>
      </c>
      <c r="E319" s="14" t="s">
        <v>3211</v>
      </c>
      <c r="F319" s="14" t="s">
        <v>3107</v>
      </c>
      <c r="G319" s="14" t="s">
        <v>2042</v>
      </c>
      <c r="H319" s="14" t="s">
        <v>2320</v>
      </c>
      <c r="I319" s="14" t="s">
        <v>3588</v>
      </c>
      <c r="J319" s="13" t="s">
        <v>2331</v>
      </c>
      <c r="K319" s="14" t="s">
        <v>579</v>
      </c>
      <c r="L319" s="13" t="b">
        <v>1</v>
      </c>
      <c r="M319" s="13" t="s">
        <v>207</v>
      </c>
      <c r="P319" s="13" t="s">
        <v>2418</v>
      </c>
    </row>
    <row r="320" spans="1:18" ht="160" x14ac:dyDescent="0.2">
      <c r="A320" s="13" t="s">
        <v>1693</v>
      </c>
      <c r="B320" s="13" t="s">
        <v>3589</v>
      </c>
      <c r="C320" s="14" t="s">
        <v>3590</v>
      </c>
      <c r="D320" s="15" t="s">
        <v>3591</v>
      </c>
      <c r="E320" s="14" t="s">
        <v>3211</v>
      </c>
      <c r="F320" s="14" t="s">
        <v>2085</v>
      </c>
      <c r="G320" s="14" t="s">
        <v>2042</v>
      </c>
      <c r="H320" s="14" t="s">
        <v>2320</v>
      </c>
      <c r="I320" s="14" t="s">
        <v>3592</v>
      </c>
      <c r="J320" s="13" t="s">
        <v>2062</v>
      </c>
      <c r="K320" s="14" t="s">
        <v>127</v>
      </c>
      <c r="L320" s="13" t="b">
        <v>1</v>
      </c>
      <c r="M320" s="13" t="s">
        <v>207</v>
      </c>
      <c r="N320" s="13" t="s">
        <v>2188</v>
      </c>
      <c r="P320" s="13" t="s">
        <v>2963</v>
      </c>
    </row>
    <row r="321" spans="1:17" ht="409.6" x14ac:dyDescent="0.2">
      <c r="A321" s="13" t="s">
        <v>1056</v>
      </c>
      <c r="B321" s="13" t="s">
        <v>3593</v>
      </c>
      <c r="C321" s="14" t="s">
        <v>3594</v>
      </c>
      <c r="D321" s="15" t="s">
        <v>3595</v>
      </c>
      <c r="E321" s="14" t="s">
        <v>3211</v>
      </c>
      <c r="F321" s="14" t="s">
        <v>3596</v>
      </c>
      <c r="G321" s="14" t="s">
        <v>2042</v>
      </c>
      <c r="H321" s="14" t="s">
        <v>2320</v>
      </c>
      <c r="I321" s="14" t="s">
        <v>3597</v>
      </c>
      <c r="J321" s="13" t="s">
        <v>2062</v>
      </c>
      <c r="K321" s="14" t="s">
        <v>785</v>
      </c>
      <c r="L321" s="13" t="b">
        <v>1</v>
      </c>
      <c r="M321" s="13" t="s">
        <v>207</v>
      </c>
      <c r="N321" s="13" t="s">
        <v>3598</v>
      </c>
      <c r="P321" s="13" t="s">
        <v>2345</v>
      </c>
      <c r="Q321" s="13" t="s">
        <v>2935</v>
      </c>
    </row>
    <row r="322" spans="1:17" ht="192" x14ac:dyDescent="0.2">
      <c r="A322" s="13" t="s">
        <v>1578</v>
      </c>
      <c r="B322" s="13" t="s">
        <v>3599</v>
      </c>
      <c r="C322" s="14" t="s">
        <v>3600</v>
      </c>
      <c r="D322" s="15" t="s">
        <v>3601</v>
      </c>
      <c r="E322" s="14" t="s">
        <v>3211</v>
      </c>
      <c r="F322" s="14" t="s">
        <v>2476</v>
      </c>
      <c r="G322" s="14" t="s">
        <v>2042</v>
      </c>
      <c r="H322" s="14" t="s">
        <v>2320</v>
      </c>
      <c r="I322" s="14" t="s">
        <v>3602</v>
      </c>
      <c r="J322" s="13" t="s">
        <v>2062</v>
      </c>
      <c r="K322" s="14" t="s">
        <v>127</v>
      </c>
      <c r="L322" s="13" t="b">
        <v>1</v>
      </c>
      <c r="M322" s="13" t="s">
        <v>207</v>
      </c>
      <c r="P322" s="13" t="s">
        <v>2963</v>
      </c>
      <c r="Q322" s="13" t="s">
        <v>2963</v>
      </c>
    </row>
    <row r="323" spans="1:17" ht="208" x14ac:dyDescent="0.2">
      <c r="A323" s="13" t="s">
        <v>1284</v>
      </c>
      <c r="B323" s="13" t="s">
        <v>3603</v>
      </c>
      <c r="C323" s="14" t="s">
        <v>3604</v>
      </c>
      <c r="D323" s="15" t="s">
        <v>3605</v>
      </c>
      <c r="E323" s="14" t="s">
        <v>3211</v>
      </c>
      <c r="F323" s="14" t="s">
        <v>2476</v>
      </c>
      <c r="G323" s="14" t="s">
        <v>2042</v>
      </c>
      <c r="H323" s="14" t="s">
        <v>2320</v>
      </c>
      <c r="I323" s="14" t="s">
        <v>3606</v>
      </c>
      <c r="J323" s="13" t="s">
        <v>2062</v>
      </c>
      <c r="K323" s="14" t="s">
        <v>127</v>
      </c>
      <c r="L323" s="13" t="b">
        <v>1</v>
      </c>
      <c r="M323" s="13" t="s">
        <v>207</v>
      </c>
      <c r="O323" s="13" t="s">
        <v>3607</v>
      </c>
      <c r="P323" s="13" t="s">
        <v>2345</v>
      </c>
      <c r="Q323" s="13" t="s">
        <v>2963</v>
      </c>
    </row>
    <row r="324" spans="1:17" ht="409.6" x14ac:dyDescent="0.2">
      <c r="A324" s="13" t="s">
        <v>1400</v>
      </c>
      <c r="B324" s="13" t="s">
        <v>3608</v>
      </c>
      <c r="C324" s="14" t="s">
        <v>3609</v>
      </c>
      <c r="D324" s="15" t="s">
        <v>3610</v>
      </c>
      <c r="E324" s="14" t="s">
        <v>3211</v>
      </c>
      <c r="F324" s="14" t="s">
        <v>2476</v>
      </c>
      <c r="G324" s="14" t="s">
        <v>2042</v>
      </c>
      <c r="H324" s="14" t="s">
        <v>2320</v>
      </c>
      <c r="I324" s="14" t="s">
        <v>3611</v>
      </c>
      <c r="J324" s="13" t="s">
        <v>2062</v>
      </c>
      <c r="K324" s="14" t="s">
        <v>1306</v>
      </c>
      <c r="L324" s="13" t="b">
        <v>1</v>
      </c>
      <c r="M324" s="13" t="s">
        <v>207</v>
      </c>
      <c r="P324" s="13" t="s">
        <v>2345</v>
      </c>
    </row>
    <row r="325" spans="1:17" ht="409.6" x14ac:dyDescent="0.2">
      <c r="A325" s="13" t="s">
        <v>1644</v>
      </c>
      <c r="B325" s="13" t="s">
        <v>3612</v>
      </c>
      <c r="C325" s="14" t="s">
        <v>3613</v>
      </c>
      <c r="D325" s="15" t="s">
        <v>3614</v>
      </c>
      <c r="E325" s="14" t="s">
        <v>3211</v>
      </c>
      <c r="F325" s="14" t="s">
        <v>2476</v>
      </c>
      <c r="G325" s="14" t="s">
        <v>2035</v>
      </c>
      <c r="H325" s="14" t="s">
        <v>2320</v>
      </c>
      <c r="I325" s="14" t="s">
        <v>3615</v>
      </c>
      <c r="J325" s="13" t="s">
        <v>2062</v>
      </c>
      <c r="K325" s="14" t="s">
        <v>210</v>
      </c>
      <c r="L325" s="13" t="b">
        <v>1</v>
      </c>
      <c r="M325" s="13" t="s">
        <v>207</v>
      </c>
      <c r="N325" s="13" t="s">
        <v>3616</v>
      </c>
      <c r="P325" s="13" t="s">
        <v>2963</v>
      </c>
    </row>
    <row r="326" spans="1:17" ht="288" x14ac:dyDescent="0.2">
      <c r="A326" s="13" t="s">
        <v>1094</v>
      </c>
      <c r="B326" s="13" t="s">
        <v>3617</v>
      </c>
      <c r="C326" s="14" t="s">
        <v>3618</v>
      </c>
      <c r="D326" s="15" t="s">
        <v>3619</v>
      </c>
      <c r="E326" s="14" t="s">
        <v>3211</v>
      </c>
      <c r="F326" s="14" t="s">
        <v>2085</v>
      </c>
      <c r="G326" s="14" t="s">
        <v>2042</v>
      </c>
      <c r="H326" s="14" t="s">
        <v>2320</v>
      </c>
      <c r="I326" s="14" t="s">
        <v>3620</v>
      </c>
      <c r="J326" s="13" t="s">
        <v>2062</v>
      </c>
      <c r="K326" s="14" t="s">
        <v>368</v>
      </c>
      <c r="L326" s="13" t="b">
        <v>1</v>
      </c>
      <c r="M326" s="13" t="s">
        <v>207</v>
      </c>
      <c r="N326" s="13" t="s">
        <v>3621</v>
      </c>
      <c r="P326" s="13" t="s">
        <v>2671</v>
      </c>
    </row>
    <row r="327" spans="1:17" ht="304" x14ac:dyDescent="0.2">
      <c r="A327" s="13" t="s">
        <v>1341</v>
      </c>
      <c r="B327" s="13" t="s">
        <v>3622</v>
      </c>
      <c r="C327" s="14" t="s">
        <v>3623</v>
      </c>
      <c r="D327" s="15" t="s">
        <v>3624</v>
      </c>
      <c r="E327" s="14" t="s">
        <v>3211</v>
      </c>
      <c r="F327" s="14" t="s">
        <v>2085</v>
      </c>
      <c r="G327" s="14" t="s">
        <v>2042</v>
      </c>
      <c r="H327" s="14" t="s">
        <v>2320</v>
      </c>
      <c r="I327" s="14" t="s">
        <v>3625</v>
      </c>
      <c r="J327" s="13" t="s">
        <v>2331</v>
      </c>
      <c r="K327" s="14" t="s">
        <v>368</v>
      </c>
      <c r="L327" s="13" t="b">
        <v>1</v>
      </c>
      <c r="M327" s="13" t="s">
        <v>207</v>
      </c>
      <c r="N327" s="13" t="s">
        <v>3626</v>
      </c>
      <c r="P327" s="13" t="s">
        <v>2345</v>
      </c>
    </row>
    <row r="328" spans="1:17" ht="192" x14ac:dyDescent="0.2">
      <c r="A328" s="13" t="s">
        <v>1617</v>
      </c>
      <c r="B328" s="13" t="s">
        <v>3627</v>
      </c>
      <c r="C328" s="14" t="s">
        <v>3628</v>
      </c>
      <c r="D328" s="15" t="s">
        <v>3629</v>
      </c>
      <c r="E328" s="14" t="s">
        <v>2247</v>
      </c>
      <c r="F328" s="14" t="s">
        <v>2476</v>
      </c>
      <c r="G328" s="14" t="s">
        <v>2042</v>
      </c>
      <c r="H328" s="14" t="s">
        <v>2320</v>
      </c>
      <c r="I328" s="14" t="s">
        <v>3630</v>
      </c>
      <c r="J328" s="13" t="s">
        <v>2062</v>
      </c>
      <c r="K328" s="14" t="s">
        <v>127</v>
      </c>
      <c r="L328" s="13" t="b">
        <v>1</v>
      </c>
      <c r="M328" s="13" t="s">
        <v>207</v>
      </c>
      <c r="N328" s="13" t="s">
        <v>3631</v>
      </c>
      <c r="P328" s="13" t="s">
        <v>2418</v>
      </c>
    </row>
    <row r="329" spans="1:17" ht="272" x14ac:dyDescent="0.2">
      <c r="A329" s="13" t="s">
        <v>201</v>
      </c>
      <c r="B329" s="13" t="s">
        <v>202</v>
      </c>
      <c r="C329" s="14" t="s">
        <v>3632</v>
      </c>
      <c r="D329" s="15" t="s">
        <v>3633</v>
      </c>
      <c r="E329" s="14" t="s">
        <v>3185</v>
      </c>
      <c r="F329" s="14" t="s">
        <v>2666</v>
      </c>
      <c r="G329" s="14" t="s">
        <v>2035</v>
      </c>
      <c r="H329" s="14" t="s">
        <v>2320</v>
      </c>
      <c r="I329" s="14" t="s">
        <v>3634</v>
      </c>
      <c r="J329" s="13" t="s">
        <v>2038</v>
      </c>
      <c r="K329" s="14" t="s">
        <v>1220</v>
      </c>
      <c r="L329" s="13" t="b">
        <v>0</v>
      </c>
      <c r="P329" s="13" t="s">
        <v>3635</v>
      </c>
    </row>
    <row r="330" spans="1:17" ht="409.6" x14ac:dyDescent="0.2">
      <c r="A330" s="13" t="s">
        <v>1328</v>
      </c>
      <c r="B330" s="13" t="s">
        <v>3636</v>
      </c>
      <c r="C330" s="14" t="s">
        <v>3637</v>
      </c>
      <c r="D330" s="15" t="s">
        <v>3638</v>
      </c>
      <c r="E330" s="14" t="s">
        <v>3185</v>
      </c>
      <c r="F330" s="14" t="s">
        <v>3049</v>
      </c>
      <c r="G330" s="14" t="s">
        <v>2035</v>
      </c>
      <c r="H330" s="14" t="s">
        <v>2320</v>
      </c>
      <c r="I330" s="14" t="s">
        <v>3639</v>
      </c>
      <c r="J330" s="13" t="s">
        <v>2062</v>
      </c>
      <c r="K330" s="14" t="s">
        <v>1771</v>
      </c>
      <c r="L330" s="13" t="b">
        <v>1</v>
      </c>
      <c r="M330" s="13" t="s">
        <v>201</v>
      </c>
      <c r="N330" s="13" t="s">
        <v>3616</v>
      </c>
      <c r="P330" s="13" t="s">
        <v>2671</v>
      </c>
    </row>
    <row r="331" spans="1:17" ht="144" x14ac:dyDescent="0.2">
      <c r="A331" s="13" t="s">
        <v>1510</v>
      </c>
      <c r="B331" s="13" t="s">
        <v>3640</v>
      </c>
      <c r="C331" s="14" t="s">
        <v>3641</v>
      </c>
      <c r="D331" s="15" t="s">
        <v>3642</v>
      </c>
      <c r="E331" s="14" t="s">
        <v>3211</v>
      </c>
      <c r="F331" s="14" t="s">
        <v>2067</v>
      </c>
      <c r="G331" s="14" t="s">
        <v>2042</v>
      </c>
      <c r="H331" s="14" t="s">
        <v>2320</v>
      </c>
      <c r="I331" s="14" t="s">
        <v>3643</v>
      </c>
      <c r="J331" s="13" t="s">
        <v>2062</v>
      </c>
      <c r="K331" s="14" t="s">
        <v>1060</v>
      </c>
      <c r="L331" s="13" t="b">
        <v>1</v>
      </c>
      <c r="M331" s="13" t="s">
        <v>201</v>
      </c>
      <c r="P331" s="13" t="s">
        <v>2345</v>
      </c>
    </row>
    <row r="332" spans="1:17" ht="224" x14ac:dyDescent="0.2">
      <c r="A332" s="13" t="s">
        <v>1166</v>
      </c>
      <c r="B332" s="13" t="s">
        <v>3644</v>
      </c>
      <c r="C332" s="14" t="s">
        <v>3645</v>
      </c>
      <c r="D332" s="15" t="s">
        <v>3646</v>
      </c>
      <c r="E332" s="14" t="s">
        <v>3211</v>
      </c>
      <c r="F332" s="14" t="s">
        <v>2067</v>
      </c>
      <c r="G332" s="14" t="s">
        <v>2042</v>
      </c>
      <c r="H332" s="14" t="s">
        <v>2320</v>
      </c>
      <c r="I332" s="14" t="s">
        <v>3647</v>
      </c>
      <c r="J332" s="13" t="s">
        <v>2062</v>
      </c>
      <c r="K332" s="14" t="s">
        <v>127</v>
      </c>
      <c r="L332" s="13" t="b">
        <v>1</v>
      </c>
      <c r="M332" s="13" t="s">
        <v>201</v>
      </c>
      <c r="N332" s="13" t="s">
        <v>3648</v>
      </c>
      <c r="P332" s="13" t="s">
        <v>2963</v>
      </c>
    </row>
    <row r="333" spans="1:17" ht="256" x14ac:dyDescent="0.2">
      <c r="A333" s="13" t="s">
        <v>975</v>
      </c>
      <c r="B333" s="13" t="s">
        <v>3649</v>
      </c>
      <c r="C333" s="14" t="s">
        <v>3650</v>
      </c>
      <c r="D333" s="15" t="s">
        <v>3651</v>
      </c>
      <c r="E333" s="14" t="s">
        <v>3211</v>
      </c>
      <c r="F333" s="14" t="s">
        <v>3652</v>
      </c>
      <c r="G333" s="14" t="s">
        <v>2042</v>
      </c>
      <c r="H333" s="14" t="s">
        <v>2320</v>
      </c>
      <c r="I333" s="14" t="s">
        <v>3653</v>
      </c>
      <c r="J333" s="13" t="s">
        <v>2062</v>
      </c>
      <c r="K333" s="14" t="s">
        <v>1060</v>
      </c>
      <c r="L333" s="13" t="b">
        <v>1</v>
      </c>
      <c r="M333" s="13" t="s">
        <v>201</v>
      </c>
      <c r="N333" s="13" t="s">
        <v>2364</v>
      </c>
      <c r="P333" s="13" t="s">
        <v>2963</v>
      </c>
    </row>
    <row r="334" spans="1:17" ht="144" x14ac:dyDescent="0.2">
      <c r="A334" s="13" t="s">
        <v>1513</v>
      </c>
      <c r="B334" s="13" t="s">
        <v>3654</v>
      </c>
      <c r="C334" s="14" t="s">
        <v>3655</v>
      </c>
      <c r="D334" s="15" t="s">
        <v>3656</v>
      </c>
      <c r="E334" s="14" t="s">
        <v>3211</v>
      </c>
      <c r="F334" s="14" t="s">
        <v>2067</v>
      </c>
      <c r="G334" s="14" t="s">
        <v>2042</v>
      </c>
      <c r="H334" s="14" t="s">
        <v>2320</v>
      </c>
      <c r="I334" s="14" t="s">
        <v>3657</v>
      </c>
      <c r="J334" s="13" t="s">
        <v>2062</v>
      </c>
      <c r="K334" s="14" t="s">
        <v>1060</v>
      </c>
      <c r="L334" s="13" t="b">
        <v>1</v>
      </c>
      <c r="M334" s="13" t="s">
        <v>201</v>
      </c>
      <c r="P334" s="13" t="s">
        <v>2345</v>
      </c>
    </row>
    <row r="335" spans="1:17" ht="350" x14ac:dyDescent="0.2">
      <c r="A335" s="13" t="s">
        <v>712</v>
      </c>
      <c r="B335" s="13" t="s">
        <v>3658</v>
      </c>
      <c r="C335" s="14" t="s">
        <v>3659</v>
      </c>
      <c r="D335" s="15" t="s">
        <v>3660</v>
      </c>
      <c r="E335" s="14" t="s">
        <v>3211</v>
      </c>
      <c r="F335" s="14" t="s">
        <v>2666</v>
      </c>
      <c r="G335" s="14" t="s">
        <v>2121</v>
      </c>
      <c r="H335" s="14" t="s">
        <v>2320</v>
      </c>
      <c r="I335" s="14" t="s">
        <v>3661</v>
      </c>
      <c r="J335" s="13" t="s">
        <v>2205</v>
      </c>
      <c r="K335" s="14" t="s">
        <v>1288</v>
      </c>
      <c r="L335" s="13" t="b">
        <v>1</v>
      </c>
      <c r="M335" s="13" t="s">
        <v>201</v>
      </c>
      <c r="N335" s="13" t="s">
        <v>3662</v>
      </c>
      <c r="P335" s="13" t="s">
        <v>2340</v>
      </c>
    </row>
    <row r="336" spans="1:17" ht="128" x14ac:dyDescent="0.2">
      <c r="A336" s="13" t="s">
        <v>1072</v>
      </c>
      <c r="B336" s="13" t="s">
        <v>3663</v>
      </c>
      <c r="C336" s="14" t="s">
        <v>3664</v>
      </c>
      <c r="D336" s="15" t="s">
        <v>3665</v>
      </c>
      <c r="E336" s="14" t="s">
        <v>3211</v>
      </c>
      <c r="F336" s="14" t="s">
        <v>3211</v>
      </c>
      <c r="G336" s="14" t="s">
        <v>2042</v>
      </c>
      <c r="H336" s="14" t="s">
        <v>2320</v>
      </c>
      <c r="I336" s="14" t="s">
        <v>3666</v>
      </c>
      <c r="J336" s="13" t="s">
        <v>2331</v>
      </c>
      <c r="K336" s="14" t="s">
        <v>1404</v>
      </c>
      <c r="L336" s="13" t="b">
        <v>1</v>
      </c>
      <c r="M336" s="13" t="s">
        <v>201</v>
      </c>
      <c r="P336" s="13" t="s">
        <v>2418</v>
      </c>
    </row>
    <row r="337" spans="1:18" ht="144" x14ac:dyDescent="0.2">
      <c r="A337" s="13" t="s">
        <v>1459</v>
      </c>
      <c r="B337" s="13" t="s">
        <v>3667</v>
      </c>
      <c r="C337" s="14" t="s">
        <v>3668</v>
      </c>
      <c r="D337" s="15" t="s">
        <v>3669</v>
      </c>
      <c r="E337" s="14" t="s">
        <v>3211</v>
      </c>
      <c r="F337" s="14" t="s">
        <v>2067</v>
      </c>
      <c r="G337" s="14" t="s">
        <v>2042</v>
      </c>
      <c r="H337" s="14" t="s">
        <v>2320</v>
      </c>
      <c r="I337" s="14" t="s">
        <v>3670</v>
      </c>
      <c r="J337" s="13" t="s">
        <v>2062</v>
      </c>
      <c r="K337" s="14" t="s">
        <v>1646</v>
      </c>
      <c r="L337" s="13" t="b">
        <v>1</v>
      </c>
      <c r="M337" s="13" t="s">
        <v>201</v>
      </c>
      <c r="N337" s="13" t="s">
        <v>3126</v>
      </c>
      <c r="P337" s="13" t="s">
        <v>2963</v>
      </c>
    </row>
    <row r="338" spans="1:18" ht="128" x14ac:dyDescent="0.2">
      <c r="A338" s="13" t="s">
        <v>1228</v>
      </c>
      <c r="B338" s="13" t="s">
        <v>3671</v>
      </c>
      <c r="C338" s="14" t="s">
        <v>3672</v>
      </c>
      <c r="D338" s="15" t="s">
        <v>3673</v>
      </c>
      <c r="E338" s="14" t="s">
        <v>3211</v>
      </c>
      <c r="F338" s="14" t="s">
        <v>3065</v>
      </c>
      <c r="G338" s="14" t="s">
        <v>2035</v>
      </c>
      <c r="H338" s="14" t="s">
        <v>2320</v>
      </c>
      <c r="I338" s="14" t="s">
        <v>3674</v>
      </c>
      <c r="J338" s="13" t="s">
        <v>2062</v>
      </c>
      <c r="K338" s="14" t="s">
        <v>256</v>
      </c>
      <c r="L338" s="13" t="b">
        <v>1</v>
      </c>
      <c r="M338" s="13" t="s">
        <v>201</v>
      </c>
      <c r="N338" s="13" t="s">
        <v>3675</v>
      </c>
      <c r="P338" s="13" t="s">
        <v>2671</v>
      </c>
    </row>
    <row r="339" spans="1:18" ht="256" x14ac:dyDescent="0.2">
      <c r="A339" s="13" t="s">
        <v>1659</v>
      </c>
      <c r="B339" s="13" t="s">
        <v>3676</v>
      </c>
      <c r="C339" s="14" t="s">
        <v>3677</v>
      </c>
      <c r="D339" s="15" t="s">
        <v>3678</v>
      </c>
      <c r="E339" s="14" t="s">
        <v>3211</v>
      </c>
      <c r="F339" s="14" t="s">
        <v>3211</v>
      </c>
      <c r="G339" s="14" t="s">
        <v>2042</v>
      </c>
      <c r="H339" s="14" t="s">
        <v>2320</v>
      </c>
      <c r="I339" s="14" t="s">
        <v>3679</v>
      </c>
      <c r="J339" s="13" t="s">
        <v>2062</v>
      </c>
      <c r="K339" s="14" t="s">
        <v>1344</v>
      </c>
      <c r="L339" s="13" t="b">
        <v>1</v>
      </c>
      <c r="M339" s="13" t="s">
        <v>201</v>
      </c>
      <c r="N339" s="13" t="s">
        <v>3564</v>
      </c>
      <c r="P339" s="13" t="s">
        <v>2963</v>
      </c>
      <c r="Q339" s="13" t="s">
        <v>2935</v>
      </c>
    </row>
    <row r="340" spans="1:18" ht="240" x14ac:dyDescent="0.2">
      <c r="A340" s="13" t="s">
        <v>919</v>
      </c>
      <c r="B340" s="13" t="s">
        <v>3680</v>
      </c>
      <c r="C340" s="14" t="s">
        <v>3681</v>
      </c>
      <c r="D340" s="15" t="s">
        <v>3682</v>
      </c>
      <c r="E340" s="14" t="s">
        <v>3211</v>
      </c>
      <c r="F340" s="14" t="s">
        <v>2052</v>
      </c>
      <c r="G340" s="14" t="s">
        <v>2035</v>
      </c>
      <c r="H340" s="14" t="s">
        <v>2320</v>
      </c>
      <c r="I340" s="14" t="s">
        <v>3683</v>
      </c>
      <c r="J340" s="13" t="s">
        <v>2331</v>
      </c>
      <c r="K340" s="14" t="s">
        <v>295</v>
      </c>
      <c r="L340" s="13" t="b">
        <v>1</v>
      </c>
      <c r="M340" s="13" t="s">
        <v>201</v>
      </c>
      <c r="P340" s="13" t="s">
        <v>2671</v>
      </c>
    </row>
    <row r="341" spans="1:18" ht="224" x14ac:dyDescent="0.2">
      <c r="A341" s="13" t="s">
        <v>1238</v>
      </c>
      <c r="B341" s="13" t="s">
        <v>3684</v>
      </c>
      <c r="C341" s="14" t="s">
        <v>3685</v>
      </c>
      <c r="D341" s="15" t="s">
        <v>3686</v>
      </c>
      <c r="E341" s="14" t="s">
        <v>3687</v>
      </c>
      <c r="F341" s="14" t="s">
        <v>3545</v>
      </c>
      <c r="G341" s="14" t="s">
        <v>2042</v>
      </c>
      <c r="H341" s="14" t="s">
        <v>2320</v>
      </c>
      <c r="I341" s="14" t="s">
        <v>3688</v>
      </c>
      <c r="J341" s="13" t="s">
        <v>2062</v>
      </c>
      <c r="K341" s="14" t="s">
        <v>203</v>
      </c>
      <c r="L341" s="13" t="b">
        <v>1</v>
      </c>
      <c r="M341" s="13" t="s">
        <v>201</v>
      </c>
      <c r="N341" s="13" t="s">
        <v>3689</v>
      </c>
      <c r="P341" s="13" t="s">
        <v>2963</v>
      </c>
    </row>
    <row r="342" spans="1:18" ht="256" x14ac:dyDescent="0.2">
      <c r="A342" s="13" t="s">
        <v>1772</v>
      </c>
      <c r="B342" s="13" t="s">
        <v>3690</v>
      </c>
      <c r="C342" s="14" t="s">
        <v>3691</v>
      </c>
      <c r="D342" s="15" t="s">
        <v>3692</v>
      </c>
      <c r="E342" s="14" t="s">
        <v>3693</v>
      </c>
      <c r="F342" s="14" t="s">
        <v>2476</v>
      </c>
      <c r="G342" s="14" t="s">
        <v>2042</v>
      </c>
      <c r="H342" s="14" t="s">
        <v>2320</v>
      </c>
      <c r="I342" s="14" t="s">
        <v>3694</v>
      </c>
      <c r="J342" s="13" t="s">
        <v>2098</v>
      </c>
      <c r="K342" s="14" t="s">
        <v>368</v>
      </c>
      <c r="L342" s="13" t="b">
        <v>1</v>
      </c>
      <c r="M342" s="13" t="s">
        <v>201</v>
      </c>
      <c r="N342" s="13" t="s">
        <v>2799</v>
      </c>
      <c r="P342" s="13" t="s">
        <v>2431</v>
      </c>
    </row>
    <row r="343" spans="1:18" ht="224" x14ac:dyDescent="0.2">
      <c r="A343" s="13" t="s">
        <v>1775</v>
      </c>
      <c r="B343" s="13" t="s">
        <v>3695</v>
      </c>
      <c r="C343" s="14" t="s">
        <v>3696</v>
      </c>
      <c r="D343" s="15" t="s">
        <v>3697</v>
      </c>
      <c r="E343" s="14" t="s">
        <v>3698</v>
      </c>
      <c r="F343" s="14" t="s">
        <v>3699</v>
      </c>
      <c r="G343" s="14" t="s">
        <v>2042</v>
      </c>
      <c r="H343" s="14" t="s">
        <v>2320</v>
      </c>
      <c r="I343" s="14" t="s">
        <v>3700</v>
      </c>
      <c r="J343" s="13" t="s">
        <v>2062</v>
      </c>
      <c r="K343" s="14" t="s">
        <v>236</v>
      </c>
      <c r="L343" s="13" t="b">
        <v>1</v>
      </c>
      <c r="M343" s="13" t="s">
        <v>201</v>
      </c>
      <c r="N343" s="13" t="s">
        <v>3701</v>
      </c>
      <c r="P343" s="13" t="s">
        <v>2345</v>
      </c>
    </row>
    <row r="344" spans="1:18" ht="409.6" x14ac:dyDescent="0.2">
      <c r="A344" s="13" t="s">
        <v>1778</v>
      </c>
      <c r="B344" s="13" t="s">
        <v>3702</v>
      </c>
      <c r="C344" s="14" t="s">
        <v>3703</v>
      </c>
      <c r="D344" s="15" t="s">
        <v>3704</v>
      </c>
      <c r="E344" s="14" t="s">
        <v>3705</v>
      </c>
      <c r="F344" s="14" t="s">
        <v>2262</v>
      </c>
      <c r="G344" s="14" t="s">
        <v>2042</v>
      </c>
      <c r="H344" s="14" t="s">
        <v>2320</v>
      </c>
      <c r="I344" s="14" t="s">
        <v>3706</v>
      </c>
      <c r="J344" s="13" t="s">
        <v>2331</v>
      </c>
      <c r="K344" s="14" t="s">
        <v>256</v>
      </c>
      <c r="L344" s="13" t="b">
        <v>1</v>
      </c>
      <c r="M344" s="13" t="s">
        <v>201</v>
      </c>
      <c r="P344" s="13" t="s">
        <v>2418</v>
      </c>
    </row>
    <row r="345" spans="1:18" ht="335" x14ac:dyDescent="0.2">
      <c r="A345" s="13" t="s">
        <v>169</v>
      </c>
      <c r="B345" s="13" t="s">
        <v>170</v>
      </c>
      <c r="C345" s="14" t="s">
        <v>3707</v>
      </c>
      <c r="D345" s="15" t="s">
        <v>3708</v>
      </c>
      <c r="E345" s="14" t="s">
        <v>3709</v>
      </c>
      <c r="F345" s="14" t="s">
        <v>3710</v>
      </c>
      <c r="G345" s="14" t="s">
        <v>2042</v>
      </c>
      <c r="H345" s="14" t="s">
        <v>2441</v>
      </c>
      <c r="I345" s="14" t="s">
        <v>3711</v>
      </c>
      <c r="J345" s="13" t="s">
        <v>2038</v>
      </c>
      <c r="K345" s="14" t="s">
        <v>979</v>
      </c>
      <c r="L345" s="13" t="b">
        <v>0</v>
      </c>
      <c r="P345" s="13" t="s">
        <v>2671</v>
      </c>
    </row>
    <row r="346" spans="1:18" ht="224" x14ac:dyDescent="0.2">
      <c r="A346" s="13" t="s">
        <v>1508</v>
      </c>
      <c r="B346" s="13" t="s">
        <v>3712</v>
      </c>
      <c r="C346" s="14" t="s">
        <v>3713</v>
      </c>
      <c r="D346" s="15" t="s">
        <v>3714</v>
      </c>
      <c r="E346" s="14" t="s">
        <v>3709</v>
      </c>
      <c r="F346" s="14" t="s">
        <v>2330</v>
      </c>
      <c r="G346" s="14" t="s">
        <v>2042</v>
      </c>
      <c r="H346" s="14" t="s">
        <v>2441</v>
      </c>
      <c r="I346" s="14" t="s">
        <v>3715</v>
      </c>
      <c r="J346" s="13" t="s">
        <v>2205</v>
      </c>
      <c r="K346" s="14" t="s">
        <v>1515</v>
      </c>
      <c r="L346" s="13" t="b">
        <v>1</v>
      </c>
      <c r="M346" s="13" t="s">
        <v>169</v>
      </c>
      <c r="P346" s="13" t="s">
        <v>2418</v>
      </c>
    </row>
    <row r="347" spans="1:18" ht="409.6" x14ac:dyDescent="0.2">
      <c r="A347" s="13" t="s">
        <v>545</v>
      </c>
      <c r="B347" s="13" t="s">
        <v>3716</v>
      </c>
      <c r="C347" s="14" t="s">
        <v>3717</v>
      </c>
      <c r="D347" s="15" t="s">
        <v>3718</v>
      </c>
      <c r="E347" s="14" t="s">
        <v>3709</v>
      </c>
      <c r="F347" s="14" t="s">
        <v>3710</v>
      </c>
      <c r="G347" s="14" t="s">
        <v>2114</v>
      </c>
      <c r="H347" s="14" t="s">
        <v>2441</v>
      </c>
      <c r="I347" s="14" t="s">
        <v>3719</v>
      </c>
      <c r="J347" s="13" t="s">
        <v>2062</v>
      </c>
      <c r="K347" s="14" t="s">
        <v>716</v>
      </c>
      <c r="L347" s="13" t="b">
        <v>1</v>
      </c>
      <c r="M347" s="13" t="s">
        <v>169</v>
      </c>
      <c r="N347" s="13" t="s">
        <v>3720</v>
      </c>
      <c r="P347" s="13" t="s">
        <v>2671</v>
      </c>
      <c r="Q347" s="13" t="s">
        <v>2345</v>
      </c>
      <c r="R347" s="13" t="s">
        <v>3721</v>
      </c>
    </row>
    <row r="348" spans="1:18" ht="409.6" x14ac:dyDescent="0.2">
      <c r="A348" s="13" t="s">
        <v>939</v>
      </c>
      <c r="B348" s="13" t="s">
        <v>3722</v>
      </c>
      <c r="C348" s="14" t="s">
        <v>3723</v>
      </c>
      <c r="D348" s="15" t="s">
        <v>3724</v>
      </c>
      <c r="E348" s="14" t="s">
        <v>3709</v>
      </c>
      <c r="F348" s="14" t="s">
        <v>2330</v>
      </c>
      <c r="G348" s="14" t="s">
        <v>2042</v>
      </c>
      <c r="H348" s="14" t="s">
        <v>2441</v>
      </c>
      <c r="I348" s="14" t="s">
        <v>3725</v>
      </c>
      <c r="J348" s="13" t="s">
        <v>2205</v>
      </c>
      <c r="K348" s="14" t="s">
        <v>1076</v>
      </c>
      <c r="L348" s="13" t="b">
        <v>1</v>
      </c>
      <c r="M348" s="13" t="s">
        <v>169</v>
      </c>
      <c r="P348" s="13" t="s">
        <v>2418</v>
      </c>
      <c r="Q348" s="13" t="s">
        <v>2340</v>
      </c>
    </row>
    <row r="349" spans="1:18" ht="288" x14ac:dyDescent="0.2">
      <c r="A349" s="13" t="s">
        <v>1394</v>
      </c>
      <c r="B349" s="13" t="s">
        <v>3726</v>
      </c>
      <c r="C349" s="14" t="s">
        <v>3727</v>
      </c>
      <c r="D349" s="15" t="s">
        <v>3728</v>
      </c>
      <c r="E349" s="14" t="s">
        <v>3709</v>
      </c>
      <c r="F349" s="14" t="s">
        <v>2330</v>
      </c>
      <c r="G349" s="14" t="s">
        <v>2042</v>
      </c>
      <c r="H349" s="14" t="s">
        <v>2441</v>
      </c>
      <c r="I349" s="14" t="s">
        <v>3729</v>
      </c>
      <c r="J349" s="13" t="s">
        <v>2331</v>
      </c>
      <c r="K349" s="14" t="s">
        <v>1463</v>
      </c>
      <c r="L349" s="13" t="b">
        <v>1</v>
      </c>
      <c r="M349" s="13" t="s">
        <v>169</v>
      </c>
      <c r="N349" s="13" t="s">
        <v>3730</v>
      </c>
      <c r="P349" s="13" t="s">
        <v>2671</v>
      </c>
      <c r="Q349" s="13" t="s">
        <v>2340</v>
      </c>
    </row>
    <row r="350" spans="1:18" ht="256" x14ac:dyDescent="0.2">
      <c r="A350" s="13" t="s">
        <v>1145</v>
      </c>
      <c r="B350" s="13" t="s">
        <v>863</v>
      </c>
      <c r="C350" s="14" t="s">
        <v>3731</v>
      </c>
      <c r="D350" s="15" t="s">
        <v>3732</v>
      </c>
      <c r="E350" s="14" t="s">
        <v>3709</v>
      </c>
      <c r="F350" s="14" t="s">
        <v>2120</v>
      </c>
      <c r="G350" s="14" t="s">
        <v>2121</v>
      </c>
      <c r="H350" s="14" t="s">
        <v>3733</v>
      </c>
      <c r="I350" s="14" t="s">
        <v>3734</v>
      </c>
      <c r="J350" s="13" t="s">
        <v>3735</v>
      </c>
      <c r="K350" s="14" t="s">
        <v>1231</v>
      </c>
      <c r="L350" s="13" t="b">
        <v>0</v>
      </c>
      <c r="R350" s="13" t="s">
        <v>3736</v>
      </c>
    </row>
    <row r="351" spans="1:18" ht="380" x14ac:dyDescent="0.2">
      <c r="A351" s="13" t="s">
        <v>862</v>
      </c>
      <c r="B351" s="13" t="s">
        <v>3737</v>
      </c>
      <c r="C351" s="14" t="s">
        <v>3738</v>
      </c>
      <c r="D351" s="15" t="s">
        <v>3739</v>
      </c>
      <c r="E351" s="14" t="s">
        <v>3709</v>
      </c>
      <c r="F351" s="14" t="s">
        <v>3740</v>
      </c>
      <c r="G351" s="14" t="s">
        <v>2121</v>
      </c>
      <c r="H351" s="14" t="s">
        <v>3733</v>
      </c>
      <c r="I351" s="14" t="s">
        <v>3741</v>
      </c>
      <c r="J351" s="13" t="s">
        <v>3742</v>
      </c>
      <c r="K351" s="14" t="s">
        <v>1661</v>
      </c>
      <c r="L351" s="13" t="b">
        <v>1</v>
      </c>
      <c r="M351" s="13" t="s">
        <v>1145</v>
      </c>
      <c r="N351" s="13" t="s">
        <v>3468</v>
      </c>
      <c r="R351" s="13" t="s">
        <v>3736</v>
      </c>
    </row>
    <row r="352" spans="1:18" ht="208" x14ac:dyDescent="0.2">
      <c r="A352" s="13" t="s">
        <v>888</v>
      </c>
      <c r="B352" s="13" t="s">
        <v>3743</v>
      </c>
      <c r="C352" s="14" t="s">
        <v>3744</v>
      </c>
      <c r="D352" s="15" t="s">
        <v>3745</v>
      </c>
      <c r="E352" s="14" t="s">
        <v>3709</v>
      </c>
      <c r="F352" s="14" t="s">
        <v>3746</v>
      </c>
      <c r="G352" s="14" t="s">
        <v>2035</v>
      </c>
      <c r="H352" s="14" t="s">
        <v>3733</v>
      </c>
      <c r="I352" s="14" t="s">
        <v>3747</v>
      </c>
      <c r="J352" s="13" t="s">
        <v>2062</v>
      </c>
      <c r="K352" s="14" t="s">
        <v>923</v>
      </c>
      <c r="L352" s="13" t="b">
        <v>1</v>
      </c>
      <c r="M352" s="13" t="s">
        <v>1145</v>
      </c>
      <c r="N352" s="13" t="s">
        <v>3748</v>
      </c>
      <c r="R352" s="13" t="s">
        <v>3736</v>
      </c>
    </row>
    <row r="353" spans="1:18" ht="380" x14ac:dyDescent="0.2">
      <c r="A353" s="13" t="s">
        <v>970</v>
      </c>
      <c r="B353" s="13" t="s">
        <v>3749</v>
      </c>
      <c r="C353" s="14" t="s">
        <v>3750</v>
      </c>
      <c r="D353" s="15" t="s">
        <v>3751</v>
      </c>
      <c r="E353" s="14" t="s">
        <v>3709</v>
      </c>
      <c r="F353" s="14" t="s">
        <v>3746</v>
      </c>
      <c r="G353" s="14" t="s">
        <v>2035</v>
      </c>
      <c r="H353" s="14" t="s">
        <v>3733</v>
      </c>
      <c r="I353" s="14" t="s">
        <v>3752</v>
      </c>
      <c r="J353" s="13" t="s">
        <v>2062</v>
      </c>
      <c r="K353" s="14" t="s">
        <v>923</v>
      </c>
      <c r="L353" s="13" t="b">
        <v>1</v>
      </c>
      <c r="M353" s="13" t="s">
        <v>1145</v>
      </c>
      <c r="N353" s="13" t="s">
        <v>3753</v>
      </c>
      <c r="O353" s="13" t="s">
        <v>3754</v>
      </c>
      <c r="R353" s="13" t="s">
        <v>3736</v>
      </c>
    </row>
    <row r="354" spans="1:18" ht="224" x14ac:dyDescent="0.2">
      <c r="A354" s="13" t="s">
        <v>1561</v>
      </c>
      <c r="B354" s="13" t="s">
        <v>3755</v>
      </c>
      <c r="C354" s="14" t="s">
        <v>3756</v>
      </c>
      <c r="D354" s="15" t="s">
        <v>3757</v>
      </c>
      <c r="E354" s="14" t="s">
        <v>3709</v>
      </c>
      <c r="F354" s="14" t="s">
        <v>3758</v>
      </c>
      <c r="G354" s="14" t="s">
        <v>2106</v>
      </c>
      <c r="H354" s="14" t="s">
        <v>3733</v>
      </c>
      <c r="I354" s="14" t="s">
        <v>3759</v>
      </c>
      <c r="J354" s="13" t="s">
        <v>3760</v>
      </c>
      <c r="K354" s="14" t="s">
        <v>1661</v>
      </c>
      <c r="L354" s="13" t="b">
        <v>1</v>
      </c>
      <c r="M354" s="13" t="s">
        <v>1145</v>
      </c>
      <c r="N354" s="13" t="s">
        <v>3761</v>
      </c>
      <c r="R354" s="13" t="s">
        <v>3736</v>
      </c>
    </row>
    <row r="355" spans="1:18" ht="288" x14ac:dyDescent="0.2">
      <c r="A355" s="13" t="s">
        <v>232</v>
      </c>
      <c r="B355" s="13" t="s">
        <v>233</v>
      </c>
      <c r="C355" s="14" t="s">
        <v>3762</v>
      </c>
      <c r="D355" s="15" t="s">
        <v>3763</v>
      </c>
      <c r="E355" s="14" t="s">
        <v>3275</v>
      </c>
      <c r="F355" s="14" t="s">
        <v>3386</v>
      </c>
      <c r="G355" s="14" t="s">
        <v>2121</v>
      </c>
      <c r="H355" s="14" t="s">
        <v>2054</v>
      </c>
      <c r="I355" s="14" t="s">
        <v>3764</v>
      </c>
      <c r="J355" s="13" t="s">
        <v>2570</v>
      </c>
      <c r="K355" s="14" t="s">
        <v>1777</v>
      </c>
      <c r="L355" s="13" t="b">
        <v>0</v>
      </c>
    </row>
    <row r="356" spans="1:18" ht="224" x14ac:dyDescent="0.2">
      <c r="A356" s="13" t="s">
        <v>644</v>
      </c>
      <c r="B356" s="13" t="s">
        <v>3765</v>
      </c>
      <c r="C356" s="14" t="s">
        <v>3766</v>
      </c>
      <c r="D356" s="15" t="s">
        <v>3767</v>
      </c>
      <c r="E356" s="14" t="s">
        <v>3275</v>
      </c>
      <c r="F356" s="14" t="s">
        <v>3386</v>
      </c>
      <c r="G356" s="14" t="s">
        <v>2035</v>
      </c>
      <c r="H356" s="14" t="s">
        <v>2054</v>
      </c>
      <c r="I356" s="14" t="s">
        <v>3768</v>
      </c>
      <c r="J356" s="13" t="s">
        <v>2363</v>
      </c>
      <c r="K356" s="14" t="s">
        <v>399</v>
      </c>
      <c r="L356" s="13" t="b">
        <v>1</v>
      </c>
      <c r="M356" s="13" t="s">
        <v>232</v>
      </c>
      <c r="N356" s="13" t="s">
        <v>3769</v>
      </c>
      <c r="O356" s="13" t="s">
        <v>3770</v>
      </c>
    </row>
    <row r="357" spans="1:18" ht="144" x14ac:dyDescent="0.2">
      <c r="A357" s="13" t="s">
        <v>767</v>
      </c>
      <c r="B357" s="13" t="s">
        <v>3771</v>
      </c>
      <c r="C357" s="14" t="s">
        <v>3772</v>
      </c>
      <c r="D357" s="15" t="s">
        <v>3773</v>
      </c>
      <c r="E357" s="14" t="s">
        <v>3275</v>
      </c>
      <c r="F357" s="14" t="s">
        <v>3774</v>
      </c>
      <c r="G357" s="14" t="s">
        <v>2042</v>
      </c>
      <c r="H357" s="14" t="s">
        <v>2054</v>
      </c>
      <c r="I357" s="14" t="s">
        <v>3775</v>
      </c>
      <c r="J357" s="13" t="s">
        <v>2062</v>
      </c>
      <c r="K357" s="14" t="s">
        <v>173</v>
      </c>
      <c r="L357" s="13" t="b">
        <v>1</v>
      </c>
      <c r="M357" s="13" t="s">
        <v>232</v>
      </c>
      <c r="N357" s="13" t="s">
        <v>3776</v>
      </c>
      <c r="O357" s="13" t="s">
        <v>3777</v>
      </c>
    </row>
    <row r="358" spans="1:18" ht="112" x14ac:dyDescent="0.2">
      <c r="A358" s="13" t="s">
        <v>1504</v>
      </c>
      <c r="B358" s="13" t="s">
        <v>3778</v>
      </c>
      <c r="C358" s="14" t="s">
        <v>3779</v>
      </c>
      <c r="D358" s="15" t="s">
        <v>3780</v>
      </c>
      <c r="E358" s="14" t="s">
        <v>3275</v>
      </c>
      <c r="F358" s="14" t="s">
        <v>3774</v>
      </c>
      <c r="G358" s="14" t="s">
        <v>2042</v>
      </c>
      <c r="H358" s="14" t="s">
        <v>2054</v>
      </c>
      <c r="I358" s="14" t="s">
        <v>3781</v>
      </c>
      <c r="J358" s="13" t="s">
        <v>2205</v>
      </c>
      <c r="K358" s="14" t="s">
        <v>399</v>
      </c>
      <c r="L358" s="13" t="b">
        <v>1</v>
      </c>
      <c r="M358" s="13" t="s">
        <v>232</v>
      </c>
    </row>
    <row r="359" spans="1:18" ht="256" x14ac:dyDescent="0.2">
      <c r="A359" s="13" t="s">
        <v>654</v>
      </c>
      <c r="B359" s="13" t="s">
        <v>3782</v>
      </c>
      <c r="C359" s="14" t="s">
        <v>3783</v>
      </c>
      <c r="D359" s="15" t="s">
        <v>3784</v>
      </c>
      <c r="E359" s="14" t="s">
        <v>3275</v>
      </c>
      <c r="F359" s="14" t="s">
        <v>2248</v>
      </c>
      <c r="G359" s="14" t="s">
        <v>2042</v>
      </c>
      <c r="H359" s="14" t="s">
        <v>2054</v>
      </c>
      <c r="I359" s="14" t="s">
        <v>3785</v>
      </c>
      <c r="J359" s="13" t="s">
        <v>2038</v>
      </c>
      <c r="K359" s="14" t="s">
        <v>399</v>
      </c>
      <c r="L359" s="13" t="b">
        <v>1</v>
      </c>
      <c r="M359" s="13" t="s">
        <v>232</v>
      </c>
      <c r="N359" s="13" t="s">
        <v>2137</v>
      </c>
    </row>
    <row r="360" spans="1:18" ht="288" x14ac:dyDescent="0.2">
      <c r="A360" s="13" t="s">
        <v>944</v>
      </c>
      <c r="B360" s="13" t="s">
        <v>3786</v>
      </c>
      <c r="C360" s="14" t="s">
        <v>3787</v>
      </c>
      <c r="D360" s="15" t="s">
        <v>3788</v>
      </c>
      <c r="E360" s="14" t="s">
        <v>2060</v>
      </c>
      <c r="F360" s="14" t="s">
        <v>2723</v>
      </c>
      <c r="G360" s="14" t="s">
        <v>2121</v>
      </c>
      <c r="H360" s="14" t="s">
        <v>2054</v>
      </c>
      <c r="I360" s="14" t="s">
        <v>3789</v>
      </c>
      <c r="J360" s="13" t="s">
        <v>3476</v>
      </c>
      <c r="K360" s="14" t="s">
        <v>943</v>
      </c>
      <c r="L360" s="13" t="b">
        <v>1</v>
      </c>
      <c r="M360" s="13" t="s">
        <v>232</v>
      </c>
      <c r="N360" s="13" t="s">
        <v>2364</v>
      </c>
    </row>
    <row r="361" spans="1:18" ht="272" x14ac:dyDescent="0.2">
      <c r="A361" s="13" t="s">
        <v>960</v>
      </c>
      <c r="B361" s="13" t="s">
        <v>3790</v>
      </c>
      <c r="C361" s="14" t="s">
        <v>3791</v>
      </c>
      <c r="D361" s="15" t="s">
        <v>3792</v>
      </c>
      <c r="E361" s="14" t="s">
        <v>2060</v>
      </c>
      <c r="F361" s="14" t="s">
        <v>3793</v>
      </c>
      <c r="G361" s="14" t="s">
        <v>2042</v>
      </c>
      <c r="H361" s="14" t="s">
        <v>2054</v>
      </c>
      <c r="I361" s="14" t="s">
        <v>3794</v>
      </c>
      <c r="J361" s="13" t="s">
        <v>2062</v>
      </c>
      <c r="K361" s="14" t="s">
        <v>399</v>
      </c>
      <c r="L361" s="13" t="b">
        <v>1</v>
      </c>
      <c r="M361" s="13" t="s">
        <v>232</v>
      </c>
    </row>
    <row r="362" spans="1:18" ht="144" x14ac:dyDescent="0.2">
      <c r="A362" s="13" t="s">
        <v>1780</v>
      </c>
      <c r="B362" s="13" t="s">
        <v>3795</v>
      </c>
      <c r="C362" s="14" t="s">
        <v>3796</v>
      </c>
      <c r="D362" s="15" t="s">
        <v>3797</v>
      </c>
      <c r="E362" s="14" t="s">
        <v>2723</v>
      </c>
      <c r="F362" s="14" t="s">
        <v>3386</v>
      </c>
      <c r="G362" s="14" t="s">
        <v>2042</v>
      </c>
      <c r="H362" s="14" t="s">
        <v>2054</v>
      </c>
      <c r="I362" s="14" t="s">
        <v>3798</v>
      </c>
      <c r="J362" s="13" t="s">
        <v>2437</v>
      </c>
      <c r="K362" s="14" t="s">
        <v>1147</v>
      </c>
      <c r="L362" s="13" t="b">
        <v>1</v>
      </c>
      <c r="M362" s="13" t="s">
        <v>232</v>
      </c>
      <c r="N362" s="13" t="s">
        <v>3799</v>
      </c>
    </row>
    <row r="363" spans="1:18" ht="224" x14ac:dyDescent="0.2">
      <c r="A363" s="13" t="s">
        <v>270</v>
      </c>
      <c r="B363" s="13" t="s">
        <v>271</v>
      </c>
      <c r="C363" s="14" t="s">
        <v>3800</v>
      </c>
      <c r="D363" s="15" t="s">
        <v>3801</v>
      </c>
      <c r="E363" s="14" t="s">
        <v>2230</v>
      </c>
      <c r="F363" s="14" t="s">
        <v>2290</v>
      </c>
      <c r="G363" s="14" t="s">
        <v>2035</v>
      </c>
      <c r="H363" s="14" t="s">
        <v>2115</v>
      </c>
      <c r="I363" s="14" t="s">
        <v>3802</v>
      </c>
      <c r="J363" s="13" t="s">
        <v>2038</v>
      </c>
      <c r="K363" s="14" t="s">
        <v>867</v>
      </c>
      <c r="L363" s="13" t="b">
        <v>0</v>
      </c>
      <c r="R363" s="13" t="s">
        <v>3803</v>
      </c>
    </row>
    <row r="364" spans="1:18" ht="380" x14ac:dyDescent="0.2">
      <c r="A364" s="13" t="s">
        <v>1518</v>
      </c>
      <c r="B364" s="13" t="s">
        <v>3804</v>
      </c>
      <c r="C364" s="14" t="s">
        <v>3805</v>
      </c>
      <c r="D364" s="15" t="s">
        <v>3806</v>
      </c>
      <c r="E364" s="14" t="s">
        <v>2230</v>
      </c>
      <c r="F364" s="14" t="s">
        <v>2290</v>
      </c>
      <c r="G364" s="14" t="s">
        <v>2035</v>
      </c>
      <c r="H364" s="14" t="s">
        <v>2115</v>
      </c>
      <c r="I364" s="14" t="s">
        <v>3807</v>
      </c>
      <c r="J364" s="13" t="s">
        <v>2331</v>
      </c>
      <c r="K364" s="14" t="s">
        <v>892</v>
      </c>
      <c r="L364" s="13" t="b">
        <v>1</v>
      </c>
      <c r="M364" s="13" t="s">
        <v>270</v>
      </c>
      <c r="R364" s="13" t="s">
        <v>2444</v>
      </c>
    </row>
    <row r="365" spans="1:18" ht="160" x14ac:dyDescent="0.2">
      <c r="A365" s="13" t="s">
        <v>1669</v>
      </c>
      <c r="B365" s="13" t="s">
        <v>3808</v>
      </c>
      <c r="C365" s="14" t="s">
        <v>3809</v>
      </c>
      <c r="D365" s="15" t="s">
        <v>3810</v>
      </c>
      <c r="E365" s="14" t="s">
        <v>2230</v>
      </c>
      <c r="F365" s="14" t="s">
        <v>2285</v>
      </c>
      <c r="G365" s="14" t="s">
        <v>2042</v>
      </c>
      <c r="H365" s="14" t="s">
        <v>2115</v>
      </c>
      <c r="I365" s="14" t="s">
        <v>3811</v>
      </c>
      <c r="J365" s="13" t="s">
        <v>2124</v>
      </c>
      <c r="K365" s="14" t="s">
        <v>122</v>
      </c>
      <c r="L365" s="13" t="b">
        <v>1</v>
      </c>
      <c r="M365" s="13" t="s">
        <v>270</v>
      </c>
      <c r="R365" s="13" t="s">
        <v>3721</v>
      </c>
    </row>
    <row r="366" spans="1:18" ht="409.6" x14ac:dyDescent="0.2">
      <c r="A366" s="13" t="s">
        <v>1169</v>
      </c>
      <c r="B366" s="13" t="s">
        <v>3812</v>
      </c>
      <c r="C366" s="14" t="s">
        <v>3813</v>
      </c>
      <c r="D366" s="15" t="s">
        <v>3814</v>
      </c>
      <c r="E366" s="14" t="s">
        <v>2230</v>
      </c>
      <c r="F366" s="14" t="s">
        <v>2113</v>
      </c>
      <c r="G366" s="14" t="s">
        <v>2042</v>
      </c>
      <c r="H366" s="14" t="s">
        <v>2115</v>
      </c>
      <c r="I366" s="14" t="s">
        <v>3815</v>
      </c>
      <c r="J366" s="13" t="s">
        <v>2062</v>
      </c>
      <c r="K366" s="14" t="s">
        <v>1564</v>
      </c>
      <c r="L366" s="13" t="b">
        <v>1</v>
      </c>
      <c r="M366" s="13" t="s">
        <v>270</v>
      </c>
      <c r="N366" s="13" t="s">
        <v>3816</v>
      </c>
      <c r="R366" s="13" t="s">
        <v>3817</v>
      </c>
    </row>
    <row r="367" spans="1:18" ht="409.6" x14ac:dyDescent="0.2">
      <c r="A367" s="13" t="s">
        <v>1307</v>
      </c>
      <c r="B367" s="13" t="s">
        <v>3818</v>
      </c>
      <c r="C367" s="14" t="s">
        <v>3819</v>
      </c>
      <c r="D367" s="15" t="s">
        <v>3820</v>
      </c>
      <c r="E367" s="14" t="s">
        <v>2079</v>
      </c>
      <c r="F367" s="14" t="s">
        <v>3821</v>
      </c>
      <c r="G367" s="14" t="s">
        <v>2035</v>
      </c>
      <c r="H367" s="14" t="s">
        <v>2115</v>
      </c>
      <c r="I367" s="14" t="s">
        <v>3822</v>
      </c>
      <c r="J367" s="13" t="s">
        <v>2038</v>
      </c>
      <c r="K367" s="14" t="s">
        <v>236</v>
      </c>
      <c r="L367" s="13" t="b">
        <v>1</v>
      </c>
      <c r="M367" s="13" t="s">
        <v>270</v>
      </c>
      <c r="N367" s="13" t="s">
        <v>3823</v>
      </c>
      <c r="R367" s="13" t="s">
        <v>3824</v>
      </c>
    </row>
    <row r="368" spans="1:18" ht="240" x14ac:dyDescent="0.2">
      <c r="A368" s="13" t="s">
        <v>1783</v>
      </c>
      <c r="B368" s="13" t="s">
        <v>3825</v>
      </c>
      <c r="C368" s="14" t="s">
        <v>3826</v>
      </c>
      <c r="D368" s="15" t="s">
        <v>3827</v>
      </c>
      <c r="E368" s="14" t="s">
        <v>3828</v>
      </c>
      <c r="F368" s="14" t="s">
        <v>3065</v>
      </c>
      <c r="G368" s="14" t="s">
        <v>2042</v>
      </c>
      <c r="H368" s="14" t="s">
        <v>2115</v>
      </c>
      <c r="I368" s="14" t="s">
        <v>3829</v>
      </c>
      <c r="J368" s="13" t="s">
        <v>2062</v>
      </c>
      <c r="K368" s="14" t="s">
        <v>648</v>
      </c>
      <c r="L368" s="13" t="b">
        <v>1</v>
      </c>
      <c r="M368" s="13" t="s">
        <v>270</v>
      </c>
      <c r="N368" s="13" t="s">
        <v>3830</v>
      </c>
      <c r="R368" s="13" t="s">
        <v>2444</v>
      </c>
    </row>
    <row r="369" spans="1:18" ht="409.6" x14ac:dyDescent="0.2">
      <c r="A369" s="13" t="s">
        <v>1786</v>
      </c>
      <c r="B369" s="13" t="s">
        <v>3831</v>
      </c>
      <c r="C369" s="14" t="s">
        <v>3832</v>
      </c>
      <c r="D369" s="15" t="s">
        <v>3833</v>
      </c>
      <c r="E369" s="14" t="s">
        <v>3834</v>
      </c>
      <c r="F369" s="14" t="s">
        <v>3835</v>
      </c>
      <c r="G369" s="14" t="s">
        <v>2042</v>
      </c>
      <c r="H369" s="14" t="s">
        <v>2115</v>
      </c>
      <c r="I369" s="14" t="s">
        <v>3836</v>
      </c>
      <c r="J369" s="13" t="s">
        <v>2124</v>
      </c>
      <c r="K369" s="14" t="s">
        <v>210</v>
      </c>
      <c r="L369" s="13" t="b">
        <v>1</v>
      </c>
      <c r="M369" s="13" t="s">
        <v>270</v>
      </c>
      <c r="N369" s="13" t="s">
        <v>3837</v>
      </c>
      <c r="R369" s="13" t="s">
        <v>3838</v>
      </c>
    </row>
    <row r="370" spans="1:18" ht="128" x14ac:dyDescent="0.2">
      <c r="A370" s="13" t="s">
        <v>1269</v>
      </c>
      <c r="B370" s="13" t="s">
        <v>1270</v>
      </c>
      <c r="C370" s="14" t="s">
        <v>3839</v>
      </c>
      <c r="D370" s="15" t="s">
        <v>3840</v>
      </c>
      <c r="E370" s="14" t="s">
        <v>2060</v>
      </c>
      <c r="F370" s="14" t="s">
        <v>2666</v>
      </c>
      <c r="G370" s="14" t="s">
        <v>2042</v>
      </c>
      <c r="H370" s="14" t="s">
        <v>2770</v>
      </c>
      <c r="I370" s="14" t="s">
        <v>3841</v>
      </c>
      <c r="J370" s="13" t="s">
        <v>2038</v>
      </c>
      <c r="K370" s="14" t="s">
        <v>1507</v>
      </c>
      <c r="L370" s="13" t="b">
        <v>0</v>
      </c>
      <c r="N370" s="13" t="s">
        <v>3842</v>
      </c>
    </row>
    <row r="371" spans="1:18" ht="80" x14ac:dyDescent="0.2">
      <c r="A371" s="13" t="s">
        <v>214</v>
      </c>
      <c r="B371" s="13" t="s">
        <v>215</v>
      </c>
      <c r="C371" s="14" t="s">
        <v>3843</v>
      </c>
      <c r="D371" s="15" t="s">
        <v>3844</v>
      </c>
      <c r="E371" s="14" t="s">
        <v>2060</v>
      </c>
      <c r="F371" s="14" t="s">
        <v>3845</v>
      </c>
      <c r="G371" s="14" t="s">
        <v>2042</v>
      </c>
      <c r="H371" s="14" t="s">
        <v>2054</v>
      </c>
      <c r="I371" s="14" t="s">
        <v>3846</v>
      </c>
      <c r="J371" s="13" t="s">
        <v>2038</v>
      </c>
      <c r="K371" s="14" t="s">
        <v>658</v>
      </c>
      <c r="L371" s="13" t="b">
        <v>0</v>
      </c>
    </row>
    <row r="372" spans="1:18" ht="160" x14ac:dyDescent="0.2">
      <c r="A372" s="13" t="s">
        <v>1549</v>
      </c>
      <c r="B372" s="13" t="s">
        <v>3847</v>
      </c>
      <c r="C372" s="14" t="s">
        <v>3848</v>
      </c>
      <c r="D372" s="15" t="s">
        <v>3849</v>
      </c>
      <c r="E372" s="14" t="s">
        <v>3850</v>
      </c>
      <c r="F372" s="14" t="s">
        <v>3851</v>
      </c>
      <c r="G372" s="14" t="s">
        <v>2042</v>
      </c>
      <c r="H372" s="14" t="s">
        <v>2054</v>
      </c>
      <c r="I372" s="14" t="s">
        <v>3852</v>
      </c>
      <c r="J372" s="13" t="s">
        <v>2331</v>
      </c>
      <c r="K372" s="14" t="s">
        <v>948</v>
      </c>
      <c r="L372" s="13" t="b">
        <v>1</v>
      </c>
      <c r="M372" s="13" t="s">
        <v>214</v>
      </c>
    </row>
    <row r="373" spans="1:18" ht="176" x14ac:dyDescent="0.2">
      <c r="A373" s="13" t="s">
        <v>1597</v>
      </c>
      <c r="B373" s="13" t="s">
        <v>3853</v>
      </c>
      <c r="C373" s="14" t="s">
        <v>3854</v>
      </c>
      <c r="D373" s="15" t="s">
        <v>3855</v>
      </c>
      <c r="E373" s="14" t="s">
        <v>3850</v>
      </c>
      <c r="F373" s="14" t="s">
        <v>3851</v>
      </c>
      <c r="G373" s="14" t="s">
        <v>2042</v>
      </c>
      <c r="H373" s="14" t="s">
        <v>2054</v>
      </c>
      <c r="I373" s="14" t="s">
        <v>3856</v>
      </c>
      <c r="J373" s="13" t="s">
        <v>2205</v>
      </c>
      <c r="K373" s="14" t="s">
        <v>964</v>
      </c>
      <c r="L373" s="13" t="b">
        <v>1</v>
      </c>
      <c r="M373" s="13" t="s">
        <v>214</v>
      </c>
    </row>
    <row r="374" spans="1:18" ht="365" x14ac:dyDescent="0.2">
      <c r="A374" s="13" t="s">
        <v>1628</v>
      </c>
      <c r="B374" s="13" t="s">
        <v>3857</v>
      </c>
      <c r="C374" s="14" t="s">
        <v>3858</v>
      </c>
      <c r="D374" s="15" t="s">
        <v>3859</v>
      </c>
      <c r="E374" s="14" t="s">
        <v>3850</v>
      </c>
      <c r="F374" s="14" t="s">
        <v>3360</v>
      </c>
      <c r="G374" s="14" t="s">
        <v>2035</v>
      </c>
      <c r="H374" s="14" t="s">
        <v>2054</v>
      </c>
      <c r="I374" s="14" t="s">
        <v>3860</v>
      </c>
      <c r="J374" s="13" t="s">
        <v>2038</v>
      </c>
      <c r="K374" s="14" t="s">
        <v>1520</v>
      </c>
      <c r="L374" s="13" t="b">
        <v>1</v>
      </c>
      <c r="M374" s="13" t="s">
        <v>214</v>
      </c>
      <c r="N374" s="13" t="s">
        <v>3861</v>
      </c>
    </row>
    <row r="375" spans="1:18" ht="380" x14ac:dyDescent="0.2">
      <c r="A375" s="13" t="s">
        <v>1789</v>
      </c>
      <c r="B375" s="13" t="s">
        <v>3862</v>
      </c>
      <c r="C375" s="14" t="s">
        <v>3863</v>
      </c>
      <c r="D375" s="15" t="s">
        <v>3864</v>
      </c>
      <c r="E375" s="14" t="s">
        <v>2295</v>
      </c>
      <c r="F375" s="14" t="s">
        <v>3865</v>
      </c>
      <c r="G375" s="14" t="s">
        <v>2042</v>
      </c>
      <c r="H375" s="14" t="s">
        <v>2054</v>
      </c>
      <c r="I375" s="14" t="s">
        <v>3866</v>
      </c>
      <c r="J375" s="13" t="s">
        <v>2062</v>
      </c>
      <c r="K375" s="14" t="s">
        <v>274</v>
      </c>
      <c r="L375" s="13" t="b">
        <v>1</v>
      </c>
      <c r="M375" s="13" t="s">
        <v>214</v>
      </c>
      <c r="N375" s="13" t="s">
        <v>3867</v>
      </c>
    </row>
    <row r="376" spans="1:18" ht="192" x14ac:dyDescent="0.2">
      <c r="A376" s="13" t="s">
        <v>1793</v>
      </c>
      <c r="B376" s="13" t="s">
        <v>3868</v>
      </c>
      <c r="C376" s="14" t="s">
        <v>3869</v>
      </c>
      <c r="D376" s="15" t="s">
        <v>3870</v>
      </c>
      <c r="E376" s="14" t="s">
        <v>3871</v>
      </c>
      <c r="F376" s="14" t="s">
        <v>3845</v>
      </c>
      <c r="G376" s="14" t="s">
        <v>2042</v>
      </c>
      <c r="H376" s="14" t="s">
        <v>2054</v>
      </c>
      <c r="I376" s="14" t="s">
        <v>3872</v>
      </c>
      <c r="J376" s="13" t="s">
        <v>2038</v>
      </c>
      <c r="K376" s="14" t="s">
        <v>1520</v>
      </c>
      <c r="L376" s="13" t="b">
        <v>1</v>
      </c>
      <c r="M376" s="13" t="s">
        <v>214</v>
      </c>
      <c r="N376" s="13" t="s">
        <v>3873</v>
      </c>
    </row>
    <row r="377" spans="1:18" ht="395" x14ac:dyDescent="0.2">
      <c r="A377" s="13" t="s">
        <v>689</v>
      </c>
      <c r="B377" s="13" t="s">
        <v>690</v>
      </c>
      <c r="C377" s="14" t="s">
        <v>3874</v>
      </c>
      <c r="D377" s="15" t="s">
        <v>3875</v>
      </c>
      <c r="E377" s="14" t="s">
        <v>2060</v>
      </c>
      <c r="F377" s="14" t="s">
        <v>2120</v>
      </c>
      <c r="G377" s="14" t="s">
        <v>2114</v>
      </c>
      <c r="H377" s="14" t="s">
        <v>3876</v>
      </c>
      <c r="I377" s="14" t="s">
        <v>3877</v>
      </c>
      <c r="J377" s="13" t="s">
        <v>2169</v>
      </c>
      <c r="K377" s="14" t="s">
        <v>1671</v>
      </c>
      <c r="L377" s="13" t="b">
        <v>0</v>
      </c>
      <c r="N377" s="13" t="s">
        <v>3878</v>
      </c>
    </row>
    <row r="378" spans="1:18" ht="176" x14ac:dyDescent="0.2">
      <c r="A378" s="13" t="s">
        <v>852</v>
      </c>
      <c r="B378" s="13" t="s">
        <v>3879</v>
      </c>
      <c r="C378" s="14" t="s">
        <v>3880</v>
      </c>
      <c r="D378" s="15" t="s">
        <v>3881</v>
      </c>
      <c r="E378" s="14" t="s">
        <v>2060</v>
      </c>
      <c r="F378" s="14" t="s">
        <v>2304</v>
      </c>
      <c r="G378" s="14" t="s">
        <v>2114</v>
      </c>
      <c r="H378" s="14" t="s">
        <v>3876</v>
      </c>
      <c r="I378" s="14" t="s">
        <v>3882</v>
      </c>
      <c r="J378" s="13" t="s">
        <v>2062</v>
      </c>
      <c r="K378" s="14" t="s">
        <v>1173</v>
      </c>
      <c r="L378" s="13" t="b">
        <v>1</v>
      </c>
      <c r="M378" s="13" t="s">
        <v>689</v>
      </c>
    </row>
    <row r="379" spans="1:18" ht="224" x14ac:dyDescent="0.2">
      <c r="A379" s="13" t="s">
        <v>1556</v>
      </c>
      <c r="B379" s="13" t="s">
        <v>3883</v>
      </c>
      <c r="C379" s="14" t="s">
        <v>3884</v>
      </c>
      <c r="D379" s="15" t="s">
        <v>3885</v>
      </c>
      <c r="E379" s="14" t="s">
        <v>2060</v>
      </c>
      <c r="F379" s="14" t="s">
        <v>2304</v>
      </c>
      <c r="G379" s="14" t="s">
        <v>2114</v>
      </c>
      <c r="H379" s="14" t="s">
        <v>3876</v>
      </c>
      <c r="I379" s="14" t="s">
        <v>3886</v>
      </c>
      <c r="J379" s="13" t="s">
        <v>2062</v>
      </c>
      <c r="K379" s="14" t="s">
        <v>1310</v>
      </c>
      <c r="L379" s="13" t="b">
        <v>1</v>
      </c>
      <c r="M379" s="13" t="s">
        <v>689</v>
      </c>
      <c r="N379" s="13" t="s">
        <v>3126</v>
      </c>
    </row>
    <row r="380" spans="1:18" ht="208" x14ac:dyDescent="0.2">
      <c r="A380" s="13" t="s">
        <v>1022</v>
      </c>
      <c r="B380" s="13" t="s">
        <v>3887</v>
      </c>
      <c r="C380" s="14" t="s">
        <v>3888</v>
      </c>
      <c r="D380" s="15" t="s">
        <v>3889</v>
      </c>
      <c r="E380" s="14" t="s">
        <v>3890</v>
      </c>
      <c r="F380" s="14" t="s">
        <v>2120</v>
      </c>
      <c r="G380" s="14" t="s">
        <v>2114</v>
      </c>
      <c r="H380" s="14" t="s">
        <v>3876</v>
      </c>
      <c r="I380" s="14" t="s">
        <v>3891</v>
      </c>
      <c r="J380" s="13" t="s">
        <v>2205</v>
      </c>
      <c r="K380" s="14" t="s">
        <v>1785</v>
      </c>
      <c r="L380" s="13" t="b">
        <v>1</v>
      </c>
      <c r="M380" s="13" t="s">
        <v>689</v>
      </c>
      <c r="N380" s="13" t="s">
        <v>3892</v>
      </c>
    </row>
    <row r="381" spans="1:18" ht="128" x14ac:dyDescent="0.2">
      <c r="A381" s="13" t="s">
        <v>914</v>
      </c>
      <c r="B381" s="13" t="s">
        <v>3893</v>
      </c>
      <c r="C381" s="14" t="s">
        <v>3894</v>
      </c>
      <c r="D381" s="15" t="s">
        <v>3895</v>
      </c>
      <c r="E381" s="14" t="s">
        <v>2174</v>
      </c>
      <c r="F381" s="14" t="s">
        <v>2304</v>
      </c>
      <c r="G381" s="14" t="s">
        <v>2114</v>
      </c>
      <c r="H381" s="14" t="s">
        <v>3876</v>
      </c>
      <c r="I381" s="14" t="s">
        <v>3896</v>
      </c>
      <c r="J381" s="13" t="s">
        <v>2176</v>
      </c>
      <c r="K381" s="14" t="s">
        <v>1469</v>
      </c>
      <c r="L381" s="13" t="b">
        <v>1</v>
      </c>
      <c r="M381" s="13" t="s">
        <v>689</v>
      </c>
    </row>
    <row r="382" spans="1:18" ht="176" x14ac:dyDescent="0.2">
      <c r="A382" s="13" t="s">
        <v>342</v>
      </c>
      <c r="B382" s="13" t="s">
        <v>343</v>
      </c>
      <c r="C382" s="14" t="s">
        <v>3897</v>
      </c>
      <c r="D382" s="15" t="s">
        <v>3898</v>
      </c>
      <c r="E382" s="14" t="s">
        <v>2060</v>
      </c>
      <c r="F382" s="14" t="s">
        <v>3248</v>
      </c>
      <c r="G382" s="14" t="s">
        <v>2114</v>
      </c>
      <c r="H382" s="14" t="s">
        <v>2492</v>
      </c>
      <c r="I382" s="14" t="s">
        <v>3899</v>
      </c>
      <c r="J382" s="13" t="s">
        <v>2038</v>
      </c>
      <c r="K382" s="14" t="s">
        <v>217</v>
      </c>
      <c r="L382" s="13" t="b">
        <v>0</v>
      </c>
      <c r="N382" s="13" t="s">
        <v>3900</v>
      </c>
    </row>
    <row r="383" spans="1:18" ht="395" x14ac:dyDescent="0.2">
      <c r="A383" s="13" t="s">
        <v>704</v>
      </c>
      <c r="B383" s="13" t="s">
        <v>3901</v>
      </c>
      <c r="C383" s="14" t="s">
        <v>3902</v>
      </c>
      <c r="D383" s="15" t="s">
        <v>3903</v>
      </c>
      <c r="E383" s="14" t="s">
        <v>2060</v>
      </c>
      <c r="F383" s="14" t="s">
        <v>3248</v>
      </c>
      <c r="G383" s="14" t="s">
        <v>2121</v>
      </c>
      <c r="H383" s="14" t="s">
        <v>2492</v>
      </c>
      <c r="I383" s="14" t="s">
        <v>3904</v>
      </c>
      <c r="J383" s="13" t="s">
        <v>2062</v>
      </c>
      <c r="K383" s="14" t="s">
        <v>217</v>
      </c>
      <c r="L383" s="13" t="b">
        <v>1</v>
      </c>
      <c r="M383" s="13" t="s">
        <v>342</v>
      </c>
      <c r="N383" s="13" t="s">
        <v>3905</v>
      </c>
    </row>
    <row r="384" spans="1:18" ht="395" x14ac:dyDescent="0.2">
      <c r="A384" s="13" t="s">
        <v>635</v>
      </c>
      <c r="B384" s="13" t="s">
        <v>3906</v>
      </c>
      <c r="C384" s="14" t="s">
        <v>3907</v>
      </c>
      <c r="D384" s="15" t="s">
        <v>3908</v>
      </c>
      <c r="E384" s="14" t="s">
        <v>3909</v>
      </c>
      <c r="F384" s="14" t="s">
        <v>2714</v>
      </c>
      <c r="G384" s="14" t="s">
        <v>2035</v>
      </c>
      <c r="H384" s="14" t="s">
        <v>2492</v>
      </c>
      <c r="I384" s="14" t="s">
        <v>3910</v>
      </c>
      <c r="J384" s="13" t="s">
        <v>2038</v>
      </c>
      <c r="K384" s="14" t="s">
        <v>178</v>
      </c>
      <c r="L384" s="13" t="b">
        <v>1</v>
      </c>
      <c r="M384" s="13" t="s">
        <v>342</v>
      </c>
      <c r="N384" s="13" t="s">
        <v>2682</v>
      </c>
    </row>
    <row r="385" spans="1:20" ht="409.6" x14ac:dyDescent="0.2">
      <c r="A385" s="13" t="s">
        <v>380</v>
      </c>
      <c r="B385" s="13" t="s">
        <v>381</v>
      </c>
      <c r="C385" s="14" t="s">
        <v>3911</v>
      </c>
      <c r="D385" s="15" t="s">
        <v>3912</v>
      </c>
      <c r="E385" s="14" t="s">
        <v>2060</v>
      </c>
      <c r="F385" s="14" t="s">
        <v>2290</v>
      </c>
      <c r="G385" s="14" t="s">
        <v>2106</v>
      </c>
      <c r="H385" s="14" t="s">
        <v>2054</v>
      </c>
      <c r="I385" s="14" t="s">
        <v>3913</v>
      </c>
      <c r="J385" s="13" t="s">
        <v>2038</v>
      </c>
      <c r="K385" s="14" t="s">
        <v>1599</v>
      </c>
      <c r="L385" s="13" t="b">
        <v>0</v>
      </c>
      <c r="N385" s="13" t="s">
        <v>3914</v>
      </c>
      <c r="O385" s="13" t="s">
        <v>3754</v>
      </c>
    </row>
    <row r="386" spans="1:20" ht="192" x14ac:dyDescent="0.2">
      <c r="A386" s="13" t="s">
        <v>1139</v>
      </c>
      <c r="B386" s="13" t="s">
        <v>3915</v>
      </c>
      <c r="C386" s="14" t="s">
        <v>3916</v>
      </c>
      <c r="D386" s="15" t="s">
        <v>3917</v>
      </c>
      <c r="E386" s="14" t="s">
        <v>2060</v>
      </c>
      <c r="F386" s="14" t="s">
        <v>3918</v>
      </c>
      <c r="G386" s="14" t="s">
        <v>2035</v>
      </c>
      <c r="H386" s="14" t="s">
        <v>2054</v>
      </c>
      <c r="I386" s="14" t="s">
        <v>3919</v>
      </c>
      <c r="J386" s="13" t="s">
        <v>2062</v>
      </c>
      <c r="K386" s="14" t="s">
        <v>1630</v>
      </c>
      <c r="L386" s="13" t="b">
        <v>1</v>
      </c>
      <c r="M386" s="13" t="s">
        <v>380</v>
      </c>
      <c r="N386" s="13" t="s">
        <v>3920</v>
      </c>
    </row>
    <row r="387" spans="1:20" ht="192" x14ac:dyDescent="0.2">
      <c r="A387" s="13" t="s">
        <v>818</v>
      </c>
      <c r="B387" s="13" t="s">
        <v>3921</v>
      </c>
      <c r="C387" s="14" t="s">
        <v>3922</v>
      </c>
      <c r="D387" s="15" t="s">
        <v>3923</v>
      </c>
      <c r="E387" s="14" t="s">
        <v>2060</v>
      </c>
      <c r="F387" s="14" t="s">
        <v>2067</v>
      </c>
      <c r="G387" s="14" t="s">
        <v>2042</v>
      </c>
      <c r="H387" s="14" t="s">
        <v>2054</v>
      </c>
      <c r="I387" s="14" t="s">
        <v>3924</v>
      </c>
      <c r="J387" s="13" t="s">
        <v>2062</v>
      </c>
      <c r="K387" s="14" t="s">
        <v>1792</v>
      </c>
      <c r="L387" s="13" t="b">
        <v>1</v>
      </c>
      <c r="M387" s="13" t="s">
        <v>380</v>
      </c>
    </row>
    <row r="388" spans="1:20" ht="395" x14ac:dyDescent="0.2">
      <c r="A388" s="13" t="s">
        <v>750</v>
      </c>
      <c r="B388" s="13" t="s">
        <v>3925</v>
      </c>
      <c r="C388" s="14" t="s">
        <v>3926</v>
      </c>
      <c r="D388" s="15" t="s">
        <v>3927</v>
      </c>
      <c r="E388" s="14" t="s">
        <v>2060</v>
      </c>
      <c r="F388" s="14" t="s">
        <v>2559</v>
      </c>
      <c r="G388" s="14" t="s">
        <v>2035</v>
      </c>
      <c r="H388" s="14" t="s">
        <v>2054</v>
      </c>
      <c r="I388" s="14" t="s">
        <v>3928</v>
      </c>
      <c r="J388" s="13" t="s">
        <v>2062</v>
      </c>
      <c r="K388" s="14" t="s">
        <v>693</v>
      </c>
      <c r="L388" s="13" t="b">
        <v>1</v>
      </c>
      <c r="M388" s="13" t="s">
        <v>380</v>
      </c>
      <c r="N388" s="13" t="s">
        <v>2364</v>
      </c>
      <c r="O388" s="13" t="s">
        <v>3929</v>
      </c>
    </row>
    <row r="389" spans="1:20" ht="409.6" x14ac:dyDescent="0.2">
      <c r="A389" s="13" t="s">
        <v>841</v>
      </c>
      <c r="B389" s="13" t="s">
        <v>3930</v>
      </c>
      <c r="C389" s="14" t="s">
        <v>3931</v>
      </c>
      <c r="D389" s="15" t="s">
        <v>3932</v>
      </c>
      <c r="E389" s="14" t="s">
        <v>3933</v>
      </c>
      <c r="F389" s="14" t="s">
        <v>3212</v>
      </c>
      <c r="G389" s="14" t="s">
        <v>2042</v>
      </c>
      <c r="H389" s="14" t="s">
        <v>2054</v>
      </c>
      <c r="I389" s="14" t="s">
        <v>3934</v>
      </c>
      <c r="J389" s="13" t="s">
        <v>2062</v>
      </c>
      <c r="K389" s="14" t="s">
        <v>693</v>
      </c>
      <c r="L389" s="13" t="b">
        <v>1</v>
      </c>
      <c r="M389" s="13" t="s">
        <v>380</v>
      </c>
      <c r="N389" s="13" t="s">
        <v>3935</v>
      </c>
      <c r="O389" s="13" t="s">
        <v>3936</v>
      </c>
    </row>
    <row r="390" spans="1:20" ht="208" x14ac:dyDescent="0.2">
      <c r="A390" s="13" t="s">
        <v>330</v>
      </c>
      <c r="B390" s="13" t="s">
        <v>331</v>
      </c>
      <c r="C390" s="14" t="s">
        <v>3937</v>
      </c>
      <c r="D390" s="15" t="s">
        <v>3938</v>
      </c>
      <c r="E390" s="14" t="s">
        <v>3850</v>
      </c>
      <c r="F390" s="14" t="s">
        <v>2052</v>
      </c>
      <c r="G390" s="14" t="s">
        <v>2035</v>
      </c>
      <c r="H390" s="14" t="s">
        <v>2367</v>
      </c>
      <c r="I390" s="14" t="s">
        <v>3939</v>
      </c>
      <c r="J390" s="13" t="s">
        <v>2124</v>
      </c>
      <c r="K390" s="14" t="s">
        <v>856</v>
      </c>
      <c r="L390" s="13" t="b">
        <v>0</v>
      </c>
      <c r="T390" s="13" t="b">
        <v>1</v>
      </c>
    </row>
    <row r="391" spans="1:20" ht="224" x14ac:dyDescent="0.2">
      <c r="A391" s="13" t="s">
        <v>1184</v>
      </c>
      <c r="B391" s="13" t="s">
        <v>3940</v>
      </c>
      <c r="C391" s="14" t="s">
        <v>3941</v>
      </c>
      <c r="D391" s="15" t="s">
        <v>3942</v>
      </c>
      <c r="E391" s="14" t="s">
        <v>3850</v>
      </c>
      <c r="F391" s="14" t="s">
        <v>2535</v>
      </c>
      <c r="G391" s="14" t="s">
        <v>2035</v>
      </c>
      <c r="H391" s="14" t="s">
        <v>2367</v>
      </c>
      <c r="I391" s="14" t="s">
        <v>3943</v>
      </c>
      <c r="J391" s="13" t="s">
        <v>2062</v>
      </c>
      <c r="K391" s="14" t="s">
        <v>856</v>
      </c>
      <c r="L391" s="13" t="b">
        <v>1</v>
      </c>
      <c r="M391" s="13" t="s">
        <v>330</v>
      </c>
      <c r="T391" s="13" t="b">
        <v>1</v>
      </c>
    </row>
    <row r="392" spans="1:20" ht="320" x14ac:dyDescent="0.2">
      <c r="A392" s="13" t="s">
        <v>1011</v>
      </c>
      <c r="B392" s="13" t="s">
        <v>3944</v>
      </c>
      <c r="C392" s="14" t="s">
        <v>3945</v>
      </c>
      <c r="D392" s="15" t="s">
        <v>3946</v>
      </c>
      <c r="E392" s="14" t="s">
        <v>3850</v>
      </c>
      <c r="F392" s="14" t="s">
        <v>2535</v>
      </c>
      <c r="G392" s="14" t="s">
        <v>2035</v>
      </c>
      <c r="H392" s="14" t="s">
        <v>2367</v>
      </c>
      <c r="I392" s="14" t="s">
        <v>3947</v>
      </c>
      <c r="J392" s="13" t="s">
        <v>2062</v>
      </c>
      <c r="K392" s="14" t="s">
        <v>856</v>
      </c>
      <c r="L392" s="13" t="b">
        <v>1</v>
      </c>
      <c r="M392" s="13" t="s">
        <v>330</v>
      </c>
      <c r="T392" s="13" t="b">
        <v>1</v>
      </c>
    </row>
    <row r="393" spans="1:20" ht="192" x14ac:dyDescent="0.2">
      <c r="A393" s="13" t="s">
        <v>186</v>
      </c>
      <c r="B393" s="13" t="s">
        <v>187</v>
      </c>
      <c r="C393" s="14" t="s">
        <v>3948</v>
      </c>
      <c r="D393" s="15" t="s">
        <v>3949</v>
      </c>
      <c r="E393" s="14" t="s">
        <v>3347</v>
      </c>
      <c r="F393" s="14" t="s">
        <v>2498</v>
      </c>
      <c r="G393" s="14" t="s">
        <v>2042</v>
      </c>
      <c r="H393" s="14" t="s">
        <v>2107</v>
      </c>
      <c r="I393" s="14" t="s">
        <v>3950</v>
      </c>
      <c r="J393" s="13" t="s">
        <v>2038</v>
      </c>
      <c r="K393" s="14" t="s">
        <v>918</v>
      </c>
      <c r="L393" s="13" t="b">
        <v>0</v>
      </c>
    </row>
    <row r="394" spans="1:20" ht="128" x14ac:dyDescent="0.2">
      <c r="A394" s="13" t="s">
        <v>1061</v>
      </c>
      <c r="B394" s="13" t="s">
        <v>3951</v>
      </c>
      <c r="C394" s="14" t="s">
        <v>3952</v>
      </c>
      <c r="D394" s="15" t="s">
        <v>3953</v>
      </c>
      <c r="E394" s="14" t="s">
        <v>3347</v>
      </c>
      <c r="F394" s="14" t="s">
        <v>2067</v>
      </c>
      <c r="G394" s="14" t="s">
        <v>2042</v>
      </c>
      <c r="H394" s="14" t="s">
        <v>2107</v>
      </c>
      <c r="I394" s="14" t="s">
        <v>3954</v>
      </c>
      <c r="J394" s="13" t="s">
        <v>2038</v>
      </c>
      <c r="K394" s="14" t="s">
        <v>346</v>
      </c>
      <c r="L394" s="13" t="b">
        <v>1</v>
      </c>
      <c r="M394" s="13" t="s">
        <v>186</v>
      </c>
    </row>
    <row r="395" spans="1:20" ht="128" x14ac:dyDescent="0.2">
      <c r="A395" s="13" t="s">
        <v>1728</v>
      </c>
      <c r="B395" s="13" t="s">
        <v>3955</v>
      </c>
      <c r="C395" s="14" t="s">
        <v>3956</v>
      </c>
      <c r="D395" s="15" t="s">
        <v>3957</v>
      </c>
      <c r="E395" s="14" t="s">
        <v>3347</v>
      </c>
      <c r="F395" s="14" t="s">
        <v>2248</v>
      </c>
      <c r="G395" s="14" t="s">
        <v>2042</v>
      </c>
      <c r="H395" s="14" t="s">
        <v>2107</v>
      </c>
      <c r="I395" s="14" t="s">
        <v>3958</v>
      </c>
      <c r="J395" s="13" t="s">
        <v>2038</v>
      </c>
      <c r="K395" s="14" t="s">
        <v>639</v>
      </c>
      <c r="L395" s="13" t="b">
        <v>1</v>
      </c>
      <c r="M395" s="13" t="s">
        <v>186</v>
      </c>
    </row>
    <row r="396" spans="1:20" ht="80" x14ac:dyDescent="0.2">
      <c r="A396" s="13" t="s">
        <v>1731</v>
      </c>
      <c r="B396" s="13" t="s">
        <v>3959</v>
      </c>
      <c r="C396" s="14" t="s">
        <v>3960</v>
      </c>
      <c r="D396" s="15" t="s">
        <v>3961</v>
      </c>
      <c r="E396" s="14" t="s">
        <v>3347</v>
      </c>
      <c r="F396" s="14" t="s">
        <v>2067</v>
      </c>
      <c r="G396" s="14" t="s">
        <v>2042</v>
      </c>
      <c r="H396" s="14" t="s">
        <v>2107</v>
      </c>
      <c r="I396" s="14" t="s">
        <v>3962</v>
      </c>
      <c r="J396" s="13" t="s">
        <v>2038</v>
      </c>
      <c r="K396" s="14" t="s">
        <v>639</v>
      </c>
      <c r="L396" s="13" t="b">
        <v>1</v>
      </c>
      <c r="M396" s="13" t="s">
        <v>186</v>
      </c>
    </row>
    <row r="397" spans="1:20" ht="160" x14ac:dyDescent="0.2">
      <c r="A397" s="13" t="s">
        <v>286</v>
      </c>
      <c r="B397" s="13" t="s">
        <v>287</v>
      </c>
      <c r="C397" s="14" t="s">
        <v>3963</v>
      </c>
      <c r="D397" s="15" t="s">
        <v>3964</v>
      </c>
      <c r="E397" s="14" t="s">
        <v>3347</v>
      </c>
      <c r="F397" s="14" t="s">
        <v>2134</v>
      </c>
      <c r="G397" s="14" t="s">
        <v>2042</v>
      </c>
      <c r="H397" s="14" t="s">
        <v>3320</v>
      </c>
      <c r="I397" s="14" t="s">
        <v>3965</v>
      </c>
      <c r="J397" s="13" t="s">
        <v>2038</v>
      </c>
      <c r="K397" s="14" t="s">
        <v>384</v>
      </c>
      <c r="L397" s="13" t="b">
        <v>0</v>
      </c>
      <c r="S397" s="13" t="s">
        <v>3323</v>
      </c>
    </row>
    <row r="398" spans="1:20" ht="304" x14ac:dyDescent="0.2">
      <c r="A398" s="13" t="s">
        <v>1234</v>
      </c>
      <c r="B398" s="13" t="s">
        <v>3966</v>
      </c>
      <c r="C398" s="14" t="s">
        <v>3967</v>
      </c>
      <c r="D398" s="15" t="s">
        <v>3968</v>
      </c>
      <c r="E398" s="14" t="s">
        <v>3347</v>
      </c>
      <c r="F398" s="14" t="s">
        <v>2134</v>
      </c>
      <c r="G398" s="14" t="s">
        <v>2042</v>
      </c>
      <c r="H398" s="14" t="s">
        <v>3320</v>
      </c>
      <c r="I398" s="14" t="s">
        <v>3969</v>
      </c>
      <c r="J398" s="13" t="s">
        <v>2038</v>
      </c>
      <c r="K398" s="14" t="s">
        <v>384</v>
      </c>
      <c r="L398" s="13" t="b">
        <v>1</v>
      </c>
      <c r="M398" s="13" t="s">
        <v>286</v>
      </c>
      <c r="S398" s="13" t="s">
        <v>3323</v>
      </c>
    </row>
    <row r="399" spans="1:20" ht="288" x14ac:dyDescent="0.2">
      <c r="A399" s="13" t="s">
        <v>1236</v>
      </c>
      <c r="B399" s="13" t="s">
        <v>3970</v>
      </c>
      <c r="C399" s="14" t="s">
        <v>3971</v>
      </c>
      <c r="D399" s="15" t="s">
        <v>3972</v>
      </c>
      <c r="E399" s="14" t="s">
        <v>3347</v>
      </c>
      <c r="F399" s="14" t="s">
        <v>2134</v>
      </c>
      <c r="G399" s="14" t="s">
        <v>2042</v>
      </c>
      <c r="H399" s="14" t="s">
        <v>3320</v>
      </c>
      <c r="I399" s="14" t="s">
        <v>3973</v>
      </c>
      <c r="J399" s="13" t="s">
        <v>2038</v>
      </c>
      <c r="K399" s="14" t="s">
        <v>384</v>
      </c>
      <c r="L399" s="13" t="b">
        <v>1</v>
      </c>
      <c r="M399" s="13" t="s">
        <v>286</v>
      </c>
      <c r="S399" s="13" t="s">
        <v>3323</v>
      </c>
    </row>
    <row r="400" spans="1:20" ht="112" x14ac:dyDescent="0.2">
      <c r="A400" s="13" t="s">
        <v>98</v>
      </c>
      <c r="B400" s="13" t="s">
        <v>99</v>
      </c>
      <c r="C400" s="14" t="s">
        <v>3974</v>
      </c>
      <c r="D400" s="15" t="s">
        <v>3975</v>
      </c>
      <c r="E400" s="14" t="s">
        <v>2079</v>
      </c>
      <c r="F400" s="14" t="s">
        <v>2666</v>
      </c>
      <c r="G400" s="14" t="s">
        <v>2121</v>
      </c>
      <c r="H400" s="14" t="s">
        <v>2115</v>
      </c>
      <c r="I400" s="14" t="s">
        <v>3976</v>
      </c>
      <c r="J400" s="13" t="s">
        <v>3977</v>
      </c>
      <c r="K400" s="14" t="s">
        <v>753</v>
      </c>
      <c r="L400" s="13" t="b">
        <v>0</v>
      </c>
      <c r="R400" s="13" t="s">
        <v>3978</v>
      </c>
    </row>
    <row r="401" spans="1:18" ht="176" x14ac:dyDescent="0.2">
      <c r="A401" s="13" t="s">
        <v>526</v>
      </c>
      <c r="B401" s="13" t="s">
        <v>3979</v>
      </c>
      <c r="C401" s="14" t="s">
        <v>3980</v>
      </c>
      <c r="D401" s="15" t="s">
        <v>3981</v>
      </c>
      <c r="E401" s="14" t="s">
        <v>2079</v>
      </c>
      <c r="F401" s="14" t="s">
        <v>2262</v>
      </c>
      <c r="G401" s="14" t="s">
        <v>2121</v>
      </c>
      <c r="H401" s="14" t="s">
        <v>2115</v>
      </c>
      <c r="I401" s="14" t="s">
        <v>3982</v>
      </c>
      <c r="J401" s="13" t="s">
        <v>2363</v>
      </c>
      <c r="K401" s="14" t="s">
        <v>845</v>
      </c>
      <c r="L401" s="13" t="b">
        <v>1</v>
      </c>
      <c r="M401" s="13" t="s">
        <v>98</v>
      </c>
      <c r="N401" s="13" t="s">
        <v>3983</v>
      </c>
      <c r="R401" s="13" t="s">
        <v>3984</v>
      </c>
    </row>
    <row r="402" spans="1:18" ht="380" x14ac:dyDescent="0.2">
      <c r="A402" s="13" t="s">
        <v>973</v>
      </c>
      <c r="B402" s="13" t="s">
        <v>3985</v>
      </c>
      <c r="C402" s="14" t="s">
        <v>3986</v>
      </c>
      <c r="D402" s="15" t="s">
        <v>3987</v>
      </c>
      <c r="E402" s="14" t="s">
        <v>2079</v>
      </c>
      <c r="F402" s="14" t="s">
        <v>2666</v>
      </c>
      <c r="G402" s="14" t="s">
        <v>2035</v>
      </c>
      <c r="H402" s="14" t="s">
        <v>2115</v>
      </c>
      <c r="I402" s="14" t="s">
        <v>3988</v>
      </c>
      <c r="J402" s="13" t="s">
        <v>2062</v>
      </c>
      <c r="K402" s="14" t="s">
        <v>334</v>
      </c>
      <c r="L402" s="13" t="b">
        <v>1</v>
      </c>
      <c r="M402" s="13" t="s">
        <v>98</v>
      </c>
      <c r="N402" s="13" t="s">
        <v>3989</v>
      </c>
      <c r="R402" s="13" t="s">
        <v>3127</v>
      </c>
    </row>
    <row r="403" spans="1:18" ht="409.6" x14ac:dyDescent="0.2">
      <c r="A403" s="13" t="s">
        <v>1536</v>
      </c>
      <c r="B403" s="13" t="s">
        <v>3990</v>
      </c>
      <c r="C403" s="14" t="s">
        <v>3991</v>
      </c>
      <c r="D403" s="15" t="s">
        <v>3992</v>
      </c>
      <c r="E403" s="14" t="s">
        <v>2079</v>
      </c>
      <c r="F403" s="14" t="s">
        <v>3993</v>
      </c>
      <c r="G403" s="14" t="s">
        <v>2114</v>
      </c>
      <c r="H403" s="14" t="s">
        <v>2115</v>
      </c>
      <c r="I403" s="14" t="s">
        <v>3994</v>
      </c>
      <c r="J403" s="13" t="s">
        <v>2038</v>
      </c>
      <c r="K403" s="14" t="s">
        <v>1187</v>
      </c>
      <c r="L403" s="13" t="b">
        <v>1</v>
      </c>
      <c r="M403" s="13" t="s">
        <v>98</v>
      </c>
      <c r="N403" s="13" t="s">
        <v>2608</v>
      </c>
      <c r="R403" s="13" t="s">
        <v>2609</v>
      </c>
    </row>
    <row r="404" spans="1:18" ht="112" x14ac:dyDescent="0.2">
      <c r="A404" s="13" t="s">
        <v>846</v>
      </c>
      <c r="B404" s="13" t="s">
        <v>3995</v>
      </c>
      <c r="C404" s="14" t="s">
        <v>3996</v>
      </c>
      <c r="D404" s="15" t="s">
        <v>3997</v>
      </c>
      <c r="E404" s="14" t="s">
        <v>2079</v>
      </c>
      <c r="F404" s="14" t="s">
        <v>2248</v>
      </c>
      <c r="G404" s="14" t="s">
        <v>2042</v>
      </c>
      <c r="H404" s="14" t="s">
        <v>2115</v>
      </c>
      <c r="I404" s="14" t="s">
        <v>3998</v>
      </c>
      <c r="J404" s="13" t="s">
        <v>2038</v>
      </c>
      <c r="K404" s="14" t="s">
        <v>1014</v>
      </c>
      <c r="L404" s="13" t="b">
        <v>1</v>
      </c>
      <c r="M404" s="13" t="s">
        <v>98</v>
      </c>
      <c r="R404" s="13" t="s">
        <v>3999</v>
      </c>
    </row>
    <row r="405" spans="1:18" ht="256" x14ac:dyDescent="0.2">
      <c r="A405" s="13" t="s">
        <v>762</v>
      </c>
      <c r="B405" s="13" t="s">
        <v>4000</v>
      </c>
      <c r="C405" s="14" t="s">
        <v>4001</v>
      </c>
      <c r="D405" s="15" t="s">
        <v>4002</v>
      </c>
      <c r="E405" s="14" t="s">
        <v>2096</v>
      </c>
      <c r="F405" s="14" t="s">
        <v>4003</v>
      </c>
      <c r="G405" s="14" t="s">
        <v>2042</v>
      </c>
      <c r="H405" s="14" t="s">
        <v>2115</v>
      </c>
      <c r="I405" s="14" t="s">
        <v>4004</v>
      </c>
      <c r="J405" s="13" t="s">
        <v>2038</v>
      </c>
      <c r="K405" s="14" t="s">
        <v>190</v>
      </c>
      <c r="L405" s="13" t="b">
        <v>1</v>
      </c>
      <c r="M405" s="13" t="s">
        <v>98</v>
      </c>
      <c r="N405" s="13" t="s">
        <v>4005</v>
      </c>
      <c r="R405" s="13" t="s">
        <v>4006</v>
      </c>
    </row>
    <row r="406" spans="1:18" ht="176" x14ac:dyDescent="0.2">
      <c r="A406" s="13" t="s">
        <v>1109</v>
      </c>
      <c r="B406" s="13" t="s">
        <v>4007</v>
      </c>
      <c r="C406" s="14" t="s">
        <v>4008</v>
      </c>
      <c r="D406" s="15" t="s">
        <v>4009</v>
      </c>
      <c r="E406" s="14" t="s">
        <v>2796</v>
      </c>
      <c r="F406" s="14" t="s">
        <v>2387</v>
      </c>
      <c r="G406" s="14" t="s">
        <v>2035</v>
      </c>
      <c r="H406" s="14" t="s">
        <v>2115</v>
      </c>
      <c r="I406" s="14" t="s">
        <v>4010</v>
      </c>
      <c r="J406" s="13" t="s">
        <v>3476</v>
      </c>
      <c r="K406" s="14" t="s">
        <v>1063</v>
      </c>
      <c r="L406" s="13" t="b">
        <v>1</v>
      </c>
      <c r="M406" s="13" t="s">
        <v>98</v>
      </c>
      <c r="N406" s="13" t="s">
        <v>4011</v>
      </c>
    </row>
    <row r="407" spans="1:18" ht="128" x14ac:dyDescent="0.2">
      <c r="A407" s="13" t="s">
        <v>1200</v>
      </c>
      <c r="B407" s="13" t="s">
        <v>4012</v>
      </c>
      <c r="C407" s="14" t="s">
        <v>4013</v>
      </c>
      <c r="D407" s="15" t="s">
        <v>4014</v>
      </c>
      <c r="E407" s="14" t="s">
        <v>2427</v>
      </c>
      <c r="F407" s="14" t="s">
        <v>4015</v>
      </c>
      <c r="G407" s="14" t="s">
        <v>2035</v>
      </c>
      <c r="H407" s="14" t="s">
        <v>2115</v>
      </c>
      <c r="I407" s="14" t="s">
        <v>4016</v>
      </c>
      <c r="J407" s="13" t="s">
        <v>3476</v>
      </c>
      <c r="K407" s="14" t="s">
        <v>1730</v>
      </c>
      <c r="L407" s="13" t="b">
        <v>1</v>
      </c>
      <c r="M407" s="13" t="s">
        <v>98</v>
      </c>
      <c r="N407" s="13" t="s">
        <v>4017</v>
      </c>
    </row>
    <row r="408" spans="1:18" ht="240" x14ac:dyDescent="0.2">
      <c r="A408" s="13" t="s">
        <v>1733</v>
      </c>
      <c r="B408" s="13" t="s">
        <v>4018</v>
      </c>
      <c r="C408" s="14" t="s">
        <v>4019</v>
      </c>
      <c r="D408" s="15" t="s">
        <v>4020</v>
      </c>
      <c r="E408" s="14" t="s">
        <v>2199</v>
      </c>
      <c r="F408" s="14" t="s">
        <v>3746</v>
      </c>
      <c r="G408" s="14" t="s">
        <v>2042</v>
      </c>
      <c r="H408" s="14" t="s">
        <v>2115</v>
      </c>
      <c r="I408" s="14" t="s">
        <v>4021</v>
      </c>
      <c r="J408" s="13" t="s">
        <v>2062</v>
      </c>
      <c r="K408" s="14" t="s">
        <v>236</v>
      </c>
      <c r="L408" s="13" t="b">
        <v>1</v>
      </c>
      <c r="M408" s="13" t="s">
        <v>98</v>
      </c>
      <c r="N408" s="13" t="s">
        <v>4022</v>
      </c>
      <c r="R408" s="13" t="s">
        <v>4023</v>
      </c>
    </row>
    <row r="409" spans="1:18" ht="192" x14ac:dyDescent="0.2">
      <c r="A409" s="13" t="s">
        <v>1796</v>
      </c>
      <c r="B409" s="13" t="s">
        <v>4024</v>
      </c>
      <c r="C409" s="14" t="s">
        <v>4025</v>
      </c>
      <c r="D409" s="15" t="s">
        <v>4026</v>
      </c>
      <c r="E409" s="14" t="s">
        <v>2152</v>
      </c>
      <c r="F409" s="14" t="s">
        <v>2052</v>
      </c>
      <c r="G409" s="14" t="s">
        <v>2042</v>
      </c>
      <c r="H409" s="14" t="s">
        <v>2115</v>
      </c>
      <c r="I409" s="14" t="s">
        <v>4027</v>
      </c>
      <c r="J409" s="13" t="s">
        <v>2038</v>
      </c>
      <c r="K409" s="14" t="s">
        <v>290</v>
      </c>
      <c r="L409" s="13" t="b">
        <v>1</v>
      </c>
      <c r="M409" s="13" t="s">
        <v>98</v>
      </c>
    </row>
    <row r="410" spans="1:18" ht="160" x14ac:dyDescent="0.2">
      <c r="A410" s="13" t="s">
        <v>501</v>
      </c>
      <c r="B410" s="13" t="s">
        <v>502</v>
      </c>
      <c r="C410" s="14" t="s">
        <v>4028</v>
      </c>
      <c r="D410" s="15" t="s">
        <v>4029</v>
      </c>
      <c r="E410" s="14" t="s">
        <v>2186</v>
      </c>
      <c r="F410" s="14" t="s">
        <v>2193</v>
      </c>
      <c r="G410" s="14" t="s">
        <v>2042</v>
      </c>
      <c r="H410" s="14" t="s">
        <v>2179</v>
      </c>
      <c r="I410" s="14" t="s">
        <v>4030</v>
      </c>
      <c r="J410" s="13" t="s">
        <v>2038</v>
      </c>
      <c r="K410" s="14" t="s">
        <v>102</v>
      </c>
      <c r="L410" s="13" t="b">
        <v>0</v>
      </c>
    </row>
    <row r="411" spans="1:18" ht="224" x14ac:dyDescent="0.2">
      <c r="A411" s="13" t="s">
        <v>777</v>
      </c>
      <c r="B411" s="13" t="s">
        <v>4031</v>
      </c>
      <c r="C411" s="14" t="s">
        <v>4032</v>
      </c>
      <c r="D411" s="15" t="s">
        <v>4033</v>
      </c>
      <c r="E411" s="14" t="s">
        <v>2186</v>
      </c>
      <c r="F411" s="14" t="s">
        <v>2193</v>
      </c>
      <c r="G411" s="14" t="s">
        <v>2042</v>
      </c>
      <c r="H411" s="14" t="s">
        <v>2179</v>
      </c>
      <c r="I411" s="14" t="s">
        <v>4034</v>
      </c>
      <c r="J411" s="13" t="s">
        <v>2205</v>
      </c>
      <c r="K411" s="14" t="s">
        <v>102</v>
      </c>
      <c r="L411" s="13" t="b">
        <v>1</v>
      </c>
      <c r="M411" s="13" t="s">
        <v>501</v>
      </c>
      <c r="N411" s="13" t="s">
        <v>2803</v>
      </c>
      <c r="O411" s="13" t="s">
        <v>4035</v>
      </c>
    </row>
    <row r="412" spans="1:18" ht="208" x14ac:dyDescent="0.2">
      <c r="A412" s="13" t="s">
        <v>580</v>
      </c>
      <c r="B412" s="13" t="s">
        <v>4036</v>
      </c>
      <c r="C412" s="14" t="s">
        <v>4037</v>
      </c>
      <c r="D412" s="15" t="s">
        <v>4038</v>
      </c>
      <c r="E412" s="14" t="s">
        <v>2186</v>
      </c>
      <c r="F412" s="14" t="s">
        <v>2193</v>
      </c>
      <c r="G412" s="14" t="s">
        <v>2042</v>
      </c>
      <c r="H412" s="14" t="s">
        <v>2179</v>
      </c>
      <c r="I412" s="14" t="s">
        <v>4039</v>
      </c>
      <c r="J412" s="13" t="s">
        <v>2062</v>
      </c>
      <c r="K412" s="14" t="s">
        <v>102</v>
      </c>
      <c r="L412" s="13" t="b">
        <v>1</v>
      </c>
      <c r="M412" s="13" t="s">
        <v>501</v>
      </c>
    </row>
    <row r="413" spans="1:18" ht="144" x14ac:dyDescent="0.2">
      <c r="A413" s="13" t="s">
        <v>151</v>
      </c>
      <c r="B413" s="13" t="s">
        <v>152</v>
      </c>
      <c r="C413" s="14" t="s">
        <v>4040</v>
      </c>
      <c r="D413" s="15" t="s">
        <v>4041</v>
      </c>
      <c r="E413" s="14" t="s">
        <v>4042</v>
      </c>
      <c r="F413" s="14" t="s">
        <v>2223</v>
      </c>
      <c r="G413" s="14" t="s">
        <v>2035</v>
      </c>
      <c r="H413" s="14" t="s">
        <v>2115</v>
      </c>
      <c r="I413" s="14" t="s">
        <v>4043</v>
      </c>
      <c r="J413" s="13" t="s">
        <v>4044</v>
      </c>
      <c r="K413" s="14" t="s">
        <v>529</v>
      </c>
      <c r="L413" s="13" t="b">
        <v>0</v>
      </c>
    </row>
    <row r="414" spans="1:18" ht="304" x14ac:dyDescent="0.2">
      <c r="A414" s="13" t="s">
        <v>1587</v>
      </c>
      <c r="B414" s="13" t="s">
        <v>4045</v>
      </c>
      <c r="C414" s="14" t="s">
        <v>4046</v>
      </c>
      <c r="D414" s="15" t="s">
        <v>4047</v>
      </c>
      <c r="E414" s="14" t="s">
        <v>4042</v>
      </c>
      <c r="F414" s="14" t="s">
        <v>2248</v>
      </c>
      <c r="G414" s="14" t="s">
        <v>2042</v>
      </c>
      <c r="H414" s="14" t="s">
        <v>2115</v>
      </c>
      <c r="I414" s="14" t="s">
        <v>4048</v>
      </c>
      <c r="J414" s="13" t="s">
        <v>2038</v>
      </c>
      <c r="K414" s="14" t="s">
        <v>505</v>
      </c>
      <c r="L414" s="13" t="b">
        <v>1</v>
      </c>
      <c r="M414" s="13" t="s">
        <v>151</v>
      </c>
      <c r="R414" s="13" t="s">
        <v>2615</v>
      </c>
    </row>
    <row r="415" spans="1:18" ht="256" x14ac:dyDescent="0.2">
      <c r="A415" s="13" t="s">
        <v>1551</v>
      </c>
      <c r="B415" s="13" t="s">
        <v>4049</v>
      </c>
      <c r="C415" s="14" t="s">
        <v>4050</v>
      </c>
      <c r="D415" s="15" t="s">
        <v>4051</v>
      </c>
      <c r="E415" s="14" t="s">
        <v>2659</v>
      </c>
      <c r="F415" s="14" t="s">
        <v>2290</v>
      </c>
      <c r="G415" s="14" t="s">
        <v>2035</v>
      </c>
      <c r="H415" s="14" t="s">
        <v>2115</v>
      </c>
      <c r="I415" s="14" t="s">
        <v>4052</v>
      </c>
      <c r="J415" s="13" t="s">
        <v>2124</v>
      </c>
      <c r="K415" s="14" t="s">
        <v>1539</v>
      </c>
      <c r="L415" s="13" t="b">
        <v>1</v>
      </c>
      <c r="M415" s="13" t="s">
        <v>151</v>
      </c>
      <c r="N415" s="13" t="s">
        <v>4053</v>
      </c>
    </row>
    <row r="416" spans="1:18" ht="256" x14ac:dyDescent="0.2">
      <c r="A416" s="13" t="s">
        <v>1585</v>
      </c>
      <c r="B416" s="13" t="s">
        <v>4054</v>
      </c>
      <c r="C416" s="14" t="s">
        <v>4055</v>
      </c>
      <c r="D416" s="15" t="s">
        <v>4056</v>
      </c>
      <c r="E416" s="14" t="s">
        <v>2659</v>
      </c>
      <c r="F416" s="14" t="s">
        <v>2248</v>
      </c>
      <c r="G416" s="14" t="s">
        <v>2042</v>
      </c>
      <c r="H416" s="14" t="s">
        <v>2115</v>
      </c>
      <c r="I416" s="14" t="s">
        <v>4057</v>
      </c>
      <c r="J416" s="13" t="s">
        <v>2124</v>
      </c>
      <c r="K416" s="14" t="s">
        <v>848</v>
      </c>
      <c r="L416" s="13" t="b">
        <v>1</v>
      </c>
      <c r="M416" s="13" t="s">
        <v>151</v>
      </c>
      <c r="N416" s="13" t="s">
        <v>4058</v>
      </c>
    </row>
    <row r="417" spans="1:19" ht="240" x14ac:dyDescent="0.2">
      <c r="A417" s="13" t="s">
        <v>1197</v>
      </c>
      <c r="B417" s="13" t="s">
        <v>4059</v>
      </c>
      <c r="C417" s="14" t="s">
        <v>4060</v>
      </c>
      <c r="D417" s="15" t="s">
        <v>4061</v>
      </c>
      <c r="E417" s="14" t="s">
        <v>2659</v>
      </c>
      <c r="F417" s="14" t="s">
        <v>2248</v>
      </c>
      <c r="G417" s="14" t="s">
        <v>2042</v>
      </c>
      <c r="H417" s="14" t="s">
        <v>2115</v>
      </c>
      <c r="I417" s="14" t="s">
        <v>4062</v>
      </c>
      <c r="J417" s="13" t="s">
        <v>2062</v>
      </c>
      <c r="K417" s="14" t="s">
        <v>766</v>
      </c>
      <c r="L417" s="13" t="b">
        <v>1</v>
      </c>
      <c r="M417" s="13" t="s">
        <v>151</v>
      </c>
      <c r="N417" s="13" t="s">
        <v>4063</v>
      </c>
      <c r="O417" s="13" t="s">
        <v>4064</v>
      </c>
      <c r="R417" s="13" t="s">
        <v>4065</v>
      </c>
    </row>
    <row r="418" spans="1:19" ht="224" x14ac:dyDescent="0.2">
      <c r="A418" s="13" t="s">
        <v>1743</v>
      </c>
      <c r="B418" s="13" t="s">
        <v>4066</v>
      </c>
      <c r="C418" s="14" t="s">
        <v>4067</v>
      </c>
      <c r="D418" s="15" t="s">
        <v>4068</v>
      </c>
      <c r="E418" s="14" t="s">
        <v>4069</v>
      </c>
      <c r="F418" s="14" t="s">
        <v>4070</v>
      </c>
      <c r="G418" s="14" t="s">
        <v>2042</v>
      </c>
      <c r="H418" s="14" t="s">
        <v>2115</v>
      </c>
      <c r="I418" s="14" t="s">
        <v>4071</v>
      </c>
      <c r="J418" s="13" t="s">
        <v>2038</v>
      </c>
      <c r="K418" s="14" t="s">
        <v>1113</v>
      </c>
      <c r="L418" s="13" t="b">
        <v>1</v>
      </c>
      <c r="M418" s="13" t="s">
        <v>151</v>
      </c>
    </row>
    <row r="419" spans="1:19" ht="320" x14ac:dyDescent="0.2">
      <c r="A419" s="13" t="s">
        <v>1256</v>
      </c>
      <c r="B419" s="13" t="s">
        <v>4072</v>
      </c>
      <c r="C419" s="14" t="s">
        <v>4073</v>
      </c>
      <c r="D419" s="15" t="s">
        <v>4074</v>
      </c>
      <c r="E419" s="14" t="s">
        <v>4070</v>
      </c>
      <c r="F419" s="14" t="s">
        <v>2290</v>
      </c>
      <c r="G419" s="14" t="s">
        <v>2035</v>
      </c>
      <c r="H419" s="14" t="s">
        <v>2115</v>
      </c>
      <c r="I419" s="14" t="s">
        <v>4075</v>
      </c>
      <c r="J419" s="13" t="s">
        <v>2038</v>
      </c>
      <c r="K419" s="14" t="s">
        <v>1203</v>
      </c>
      <c r="L419" s="13" t="b">
        <v>1</v>
      </c>
      <c r="M419" s="13" t="s">
        <v>151</v>
      </c>
      <c r="N419" s="13" t="s">
        <v>4076</v>
      </c>
    </row>
    <row r="420" spans="1:19" ht="272" x14ac:dyDescent="0.2">
      <c r="A420" s="13" t="s">
        <v>1397</v>
      </c>
      <c r="B420" s="13" t="s">
        <v>4077</v>
      </c>
      <c r="C420" s="14" t="s">
        <v>4078</v>
      </c>
      <c r="D420" s="15" t="s">
        <v>4079</v>
      </c>
      <c r="E420" s="14" t="s">
        <v>3296</v>
      </c>
      <c r="F420" s="14" t="s">
        <v>2052</v>
      </c>
      <c r="G420" s="14" t="s">
        <v>2035</v>
      </c>
      <c r="H420" s="14" t="s">
        <v>2115</v>
      </c>
      <c r="I420" s="14" t="s">
        <v>4080</v>
      </c>
      <c r="J420" s="13" t="s">
        <v>2038</v>
      </c>
      <c r="K420" s="14" t="s">
        <v>1736</v>
      </c>
      <c r="L420" s="13" t="b">
        <v>1</v>
      </c>
      <c r="M420" s="13" t="s">
        <v>151</v>
      </c>
      <c r="N420" s="13" t="s">
        <v>4081</v>
      </c>
      <c r="O420" s="13" t="s">
        <v>4082</v>
      </c>
    </row>
    <row r="421" spans="1:19" ht="256" x14ac:dyDescent="0.2">
      <c r="A421" s="13" t="s">
        <v>1745</v>
      </c>
      <c r="B421" s="13" t="s">
        <v>4083</v>
      </c>
      <c r="C421" s="14" t="s">
        <v>4084</v>
      </c>
      <c r="D421" s="15" t="s">
        <v>4085</v>
      </c>
      <c r="E421" s="14" t="s">
        <v>3212</v>
      </c>
      <c r="F421" s="14" t="s">
        <v>3141</v>
      </c>
      <c r="G421" s="14" t="s">
        <v>2042</v>
      </c>
      <c r="H421" s="14" t="s">
        <v>2115</v>
      </c>
      <c r="I421" s="14" t="s">
        <v>4086</v>
      </c>
      <c r="J421" s="13" t="s">
        <v>4044</v>
      </c>
      <c r="K421" s="14" t="s">
        <v>1799</v>
      </c>
      <c r="L421" s="13" t="b">
        <v>1</v>
      </c>
      <c r="M421" s="13" t="s">
        <v>151</v>
      </c>
      <c r="N421" s="13" t="s">
        <v>4087</v>
      </c>
    </row>
    <row r="422" spans="1:19" ht="192" x14ac:dyDescent="0.2">
      <c r="A422" s="13" t="s">
        <v>1816</v>
      </c>
      <c r="B422" s="13" t="s">
        <v>4088</v>
      </c>
      <c r="C422" s="14" t="s">
        <v>4089</v>
      </c>
      <c r="D422" s="15" t="s">
        <v>4090</v>
      </c>
      <c r="E422" s="14" t="s">
        <v>3758</v>
      </c>
      <c r="F422" s="14" t="s">
        <v>3141</v>
      </c>
      <c r="G422" s="14" t="s">
        <v>2042</v>
      </c>
      <c r="H422" s="14" t="s">
        <v>2115</v>
      </c>
      <c r="I422" s="14" t="s">
        <v>4091</v>
      </c>
      <c r="J422" s="13" t="s">
        <v>2331</v>
      </c>
      <c r="K422" s="14" t="s">
        <v>505</v>
      </c>
      <c r="L422" s="13" t="b">
        <v>1</v>
      </c>
      <c r="M422" s="13" t="s">
        <v>151</v>
      </c>
      <c r="N422" s="13" t="s">
        <v>4092</v>
      </c>
      <c r="R422" s="13" t="s">
        <v>4093</v>
      </c>
    </row>
    <row r="423" spans="1:19" ht="128" x14ac:dyDescent="0.2">
      <c r="A423" s="13" t="s">
        <v>463</v>
      </c>
      <c r="B423" s="13" t="s">
        <v>464</v>
      </c>
      <c r="C423" s="14" t="s">
        <v>4094</v>
      </c>
      <c r="D423" s="15" t="s">
        <v>4095</v>
      </c>
      <c r="E423" s="14" t="s">
        <v>3391</v>
      </c>
      <c r="F423" s="14" t="s">
        <v>3993</v>
      </c>
      <c r="G423" s="14" t="s">
        <v>2042</v>
      </c>
      <c r="H423" s="14" t="s">
        <v>3320</v>
      </c>
      <c r="I423" s="14" t="s">
        <v>4096</v>
      </c>
      <c r="J423" s="13" t="s">
        <v>2038</v>
      </c>
      <c r="K423" s="14" t="s">
        <v>781</v>
      </c>
      <c r="L423" s="13" t="b">
        <v>0</v>
      </c>
      <c r="S423" s="13" t="s">
        <v>3343</v>
      </c>
    </row>
    <row r="424" spans="1:19" ht="144" x14ac:dyDescent="0.2">
      <c r="A424" s="13" t="s">
        <v>640</v>
      </c>
      <c r="B424" s="13" t="s">
        <v>4097</v>
      </c>
      <c r="C424" s="14" t="s">
        <v>4098</v>
      </c>
      <c r="D424" s="15" t="s">
        <v>4099</v>
      </c>
      <c r="E424" s="14" t="s">
        <v>3391</v>
      </c>
      <c r="F424" s="14" t="s">
        <v>3391</v>
      </c>
      <c r="G424" s="14" t="s">
        <v>2042</v>
      </c>
      <c r="H424" s="14" t="s">
        <v>3320</v>
      </c>
      <c r="I424" s="14" t="s">
        <v>4100</v>
      </c>
      <c r="J424" s="13" t="s">
        <v>2038</v>
      </c>
      <c r="K424" s="14" t="s">
        <v>584</v>
      </c>
      <c r="L424" s="13" t="b">
        <v>1</v>
      </c>
      <c r="M424" s="13" t="s">
        <v>463</v>
      </c>
      <c r="S424" s="13" t="s">
        <v>3343</v>
      </c>
    </row>
    <row r="425" spans="1:19" ht="144" x14ac:dyDescent="0.2">
      <c r="A425" s="13" t="s">
        <v>1265</v>
      </c>
      <c r="B425" s="13" t="s">
        <v>4101</v>
      </c>
      <c r="C425" s="14" t="s">
        <v>4102</v>
      </c>
      <c r="D425" s="15" t="s">
        <v>4103</v>
      </c>
      <c r="E425" s="14" t="s">
        <v>3391</v>
      </c>
      <c r="F425" s="14" t="s">
        <v>3391</v>
      </c>
      <c r="G425" s="14" t="s">
        <v>2042</v>
      </c>
      <c r="H425" s="14" t="s">
        <v>3320</v>
      </c>
      <c r="I425" s="14" t="s">
        <v>4104</v>
      </c>
      <c r="J425" s="13" t="s">
        <v>2038</v>
      </c>
      <c r="K425" s="14" t="s">
        <v>153</v>
      </c>
      <c r="L425" s="13" t="b">
        <v>1</v>
      </c>
      <c r="M425" s="13" t="s">
        <v>463</v>
      </c>
      <c r="S425" s="13" t="s">
        <v>3343</v>
      </c>
    </row>
    <row r="426" spans="1:19" ht="176" x14ac:dyDescent="0.2">
      <c r="A426" s="13" t="s">
        <v>924</v>
      </c>
      <c r="B426" s="13" t="s">
        <v>4105</v>
      </c>
      <c r="C426" s="14" t="s">
        <v>4106</v>
      </c>
      <c r="D426" s="15" t="s">
        <v>4107</v>
      </c>
      <c r="E426" s="14" t="s">
        <v>3391</v>
      </c>
      <c r="F426" s="14" t="s">
        <v>2134</v>
      </c>
      <c r="G426" s="14" t="s">
        <v>2042</v>
      </c>
      <c r="H426" s="14" t="s">
        <v>3320</v>
      </c>
      <c r="I426" s="14" t="s">
        <v>4108</v>
      </c>
      <c r="J426" s="13" t="s">
        <v>2038</v>
      </c>
      <c r="K426" s="14" t="s">
        <v>1589</v>
      </c>
      <c r="L426" s="13" t="b">
        <v>1</v>
      </c>
      <c r="M426" s="13" t="s">
        <v>463</v>
      </c>
      <c r="S426" s="13" t="s">
        <v>3343</v>
      </c>
    </row>
    <row r="427" spans="1:19" ht="288" x14ac:dyDescent="0.2">
      <c r="A427" s="13" t="s">
        <v>291</v>
      </c>
      <c r="B427" s="13" t="s">
        <v>292</v>
      </c>
      <c r="C427" s="14" t="s">
        <v>4109</v>
      </c>
      <c r="D427" s="15" t="s">
        <v>4110</v>
      </c>
      <c r="E427" s="14" t="s">
        <v>3391</v>
      </c>
      <c r="F427" s="14" t="s">
        <v>2262</v>
      </c>
      <c r="G427" s="14" t="s">
        <v>2361</v>
      </c>
      <c r="H427" s="14" t="s">
        <v>3038</v>
      </c>
      <c r="I427" s="14" t="s">
        <v>4111</v>
      </c>
      <c r="J427" s="13" t="s">
        <v>3485</v>
      </c>
      <c r="K427" s="14" t="s">
        <v>1553</v>
      </c>
      <c r="L427" s="13" t="b">
        <v>0</v>
      </c>
      <c r="N427" s="13" t="s">
        <v>4112</v>
      </c>
    </row>
    <row r="428" spans="1:19" ht="240" x14ac:dyDescent="0.2">
      <c r="A428" s="13" t="s">
        <v>585</v>
      </c>
      <c r="B428" s="13" t="s">
        <v>4113</v>
      </c>
      <c r="C428" s="14" t="s">
        <v>4114</v>
      </c>
      <c r="D428" s="15" t="s">
        <v>4115</v>
      </c>
      <c r="E428" s="14" t="s">
        <v>3391</v>
      </c>
      <c r="F428" s="14" t="s">
        <v>2262</v>
      </c>
      <c r="G428" s="14" t="s">
        <v>2361</v>
      </c>
      <c r="H428" s="14" t="s">
        <v>3038</v>
      </c>
      <c r="I428" s="14" t="s">
        <v>4116</v>
      </c>
      <c r="J428" s="13" t="s">
        <v>2038</v>
      </c>
      <c r="K428" s="14" t="s">
        <v>1553</v>
      </c>
      <c r="L428" s="13" t="b">
        <v>1</v>
      </c>
      <c r="M428" s="13" t="s">
        <v>291</v>
      </c>
      <c r="N428" s="13" t="s">
        <v>4112</v>
      </c>
    </row>
    <row r="429" spans="1:19" ht="256" x14ac:dyDescent="0.2">
      <c r="A429" s="13" t="s">
        <v>1032</v>
      </c>
      <c r="B429" s="13" t="s">
        <v>4117</v>
      </c>
      <c r="C429" s="14" t="s">
        <v>4118</v>
      </c>
      <c r="D429" s="15" t="s">
        <v>4119</v>
      </c>
      <c r="E429" s="14" t="s">
        <v>3391</v>
      </c>
      <c r="F429" s="14" t="s">
        <v>3360</v>
      </c>
      <c r="G429" s="14" t="s">
        <v>2053</v>
      </c>
      <c r="H429" s="14" t="s">
        <v>3038</v>
      </c>
      <c r="I429" s="14" t="s">
        <v>4120</v>
      </c>
      <c r="J429" s="13" t="s">
        <v>3485</v>
      </c>
      <c r="K429" s="14" t="s">
        <v>938</v>
      </c>
      <c r="L429" s="13" t="b">
        <v>1</v>
      </c>
      <c r="M429" s="13" t="s">
        <v>291</v>
      </c>
      <c r="N429" s="13" t="s">
        <v>4121</v>
      </c>
    </row>
    <row r="430" spans="1:19" ht="272" x14ac:dyDescent="0.2">
      <c r="A430" s="13" t="s">
        <v>1311</v>
      </c>
      <c r="B430" s="13" t="s">
        <v>4122</v>
      </c>
      <c r="C430" s="14" t="s">
        <v>4123</v>
      </c>
      <c r="D430" s="15" t="s">
        <v>4124</v>
      </c>
      <c r="E430" s="14" t="s">
        <v>3391</v>
      </c>
      <c r="F430" s="14" t="s">
        <v>4125</v>
      </c>
      <c r="G430" s="14" t="s">
        <v>2114</v>
      </c>
      <c r="H430" s="14" t="s">
        <v>3038</v>
      </c>
      <c r="I430" s="14" t="s">
        <v>4126</v>
      </c>
      <c r="J430" s="13" t="s">
        <v>2038</v>
      </c>
      <c r="K430" s="14" t="s">
        <v>938</v>
      </c>
      <c r="L430" s="13" t="b">
        <v>1</v>
      </c>
      <c r="M430" s="13" t="s">
        <v>291</v>
      </c>
    </row>
    <row r="431" spans="1:19" ht="96" x14ac:dyDescent="0.2">
      <c r="A431" s="13" t="s">
        <v>1015</v>
      </c>
      <c r="B431" s="13" t="s">
        <v>1016</v>
      </c>
      <c r="C431" s="14" t="s">
        <v>4127</v>
      </c>
      <c r="D431" s="15" t="s">
        <v>4128</v>
      </c>
      <c r="E431" s="14" t="s">
        <v>2141</v>
      </c>
      <c r="F431" s="14" t="s">
        <v>2052</v>
      </c>
      <c r="G431" s="14" t="s">
        <v>2035</v>
      </c>
      <c r="H431" s="14" t="s">
        <v>2135</v>
      </c>
      <c r="I431" s="14" t="s">
        <v>4129</v>
      </c>
      <c r="J431" s="13" t="s">
        <v>2038</v>
      </c>
      <c r="K431" s="14" t="s">
        <v>1260</v>
      </c>
      <c r="L431" s="13" t="b">
        <v>0</v>
      </c>
      <c r="N431" s="13" t="s">
        <v>2109</v>
      </c>
    </row>
    <row r="432" spans="1:19" ht="96" x14ac:dyDescent="0.2">
      <c r="A432" s="13" t="s">
        <v>1554</v>
      </c>
      <c r="B432" s="13" t="s">
        <v>4130</v>
      </c>
      <c r="C432" s="14" t="s">
        <v>4131</v>
      </c>
      <c r="D432" s="15" t="s">
        <v>4132</v>
      </c>
      <c r="E432" s="14" t="s">
        <v>2141</v>
      </c>
      <c r="F432" s="14" t="s">
        <v>2134</v>
      </c>
      <c r="G432" s="14" t="s">
        <v>2042</v>
      </c>
      <c r="H432" s="14" t="s">
        <v>2135</v>
      </c>
      <c r="I432" s="14" t="s">
        <v>4133</v>
      </c>
      <c r="J432" s="13" t="s">
        <v>2038</v>
      </c>
      <c r="K432" s="14" t="s">
        <v>1260</v>
      </c>
      <c r="L432" s="13" t="b">
        <v>1</v>
      </c>
      <c r="M432" s="13" t="s">
        <v>1015</v>
      </c>
    </row>
    <row r="433" spans="1:20" ht="112" x14ac:dyDescent="0.2">
      <c r="A433" s="13" t="s">
        <v>1475</v>
      </c>
      <c r="B433" s="13" t="s">
        <v>4134</v>
      </c>
      <c r="C433" s="14" t="s">
        <v>4135</v>
      </c>
      <c r="D433" s="15" t="s">
        <v>4136</v>
      </c>
      <c r="E433" s="14" t="s">
        <v>2141</v>
      </c>
      <c r="F433" s="14" t="s">
        <v>2134</v>
      </c>
      <c r="G433" s="14" t="s">
        <v>2042</v>
      </c>
      <c r="H433" s="14" t="s">
        <v>2135</v>
      </c>
      <c r="I433" s="14" t="s">
        <v>4137</v>
      </c>
      <c r="J433" s="13" t="s">
        <v>2038</v>
      </c>
      <c r="K433" s="14" t="s">
        <v>1260</v>
      </c>
      <c r="L433" s="13" t="b">
        <v>1</v>
      </c>
      <c r="M433" s="13" t="s">
        <v>1015</v>
      </c>
    </row>
    <row r="434" spans="1:20" ht="160" x14ac:dyDescent="0.2">
      <c r="A434" s="13" t="s">
        <v>1353</v>
      </c>
      <c r="B434" s="13" t="s">
        <v>1354</v>
      </c>
      <c r="C434" s="14" t="s">
        <v>4138</v>
      </c>
      <c r="D434" s="15" t="s">
        <v>4139</v>
      </c>
      <c r="E434" s="14" t="s">
        <v>4140</v>
      </c>
      <c r="F434" s="14" t="s">
        <v>4141</v>
      </c>
      <c r="G434" s="14" t="s">
        <v>2042</v>
      </c>
      <c r="H434" s="14" t="s">
        <v>2036</v>
      </c>
      <c r="I434" s="14" t="s">
        <v>4142</v>
      </c>
      <c r="J434" s="13" t="s">
        <v>2038</v>
      </c>
      <c r="K434" s="14" t="s">
        <v>141</v>
      </c>
      <c r="L434" s="13" t="b">
        <v>0</v>
      </c>
      <c r="N434" s="13" t="s">
        <v>4143</v>
      </c>
    </row>
    <row r="435" spans="1:20" ht="208" x14ac:dyDescent="0.2">
      <c r="A435" s="13" t="s">
        <v>1800</v>
      </c>
      <c r="B435" s="13" t="s">
        <v>4144</v>
      </c>
      <c r="C435" s="14" t="s">
        <v>4145</v>
      </c>
      <c r="D435" s="15" t="s">
        <v>4146</v>
      </c>
      <c r="E435" s="14" t="s">
        <v>2396</v>
      </c>
      <c r="F435" s="14" t="s">
        <v>2330</v>
      </c>
      <c r="G435" s="14" t="s">
        <v>2042</v>
      </c>
      <c r="H435" s="14" t="s">
        <v>2036</v>
      </c>
      <c r="I435" s="14" t="s">
        <v>4147</v>
      </c>
      <c r="J435" s="13" t="s">
        <v>2038</v>
      </c>
      <c r="K435" s="14" t="s">
        <v>467</v>
      </c>
      <c r="L435" s="13" t="b">
        <v>1</v>
      </c>
      <c r="M435" s="13" t="s">
        <v>1353</v>
      </c>
    </row>
    <row r="436" spans="1:20" ht="272" x14ac:dyDescent="0.2">
      <c r="A436" s="13" t="s">
        <v>1377</v>
      </c>
      <c r="B436" s="13" t="s">
        <v>4148</v>
      </c>
      <c r="C436" s="14" t="s">
        <v>4149</v>
      </c>
      <c r="D436" s="15" t="s">
        <v>4150</v>
      </c>
      <c r="E436" s="14" t="s">
        <v>4140</v>
      </c>
      <c r="F436" s="14" t="s">
        <v>2476</v>
      </c>
      <c r="G436" s="14" t="s">
        <v>2042</v>
      </c>
      <c r="H436" s="14" t="s">
        <v>2036</v>
      </c>
      <c r="I436" s="14" t="s">
        <v>4151</v>
      </c>
      <c r="J436" s="13" t="s">
        <v>2038</v>
      </c>
      <c r="K436" s="14" t="s">
        <v>467</v>
      </c>
      <c r="L436" s="13" t="b">
        <v>1</v>
      </c>
      <c r="M436" s="13" t="s">
        <v>1353</v>
      </c>
      <c r="N436" s="13" t="s">
        <v>4152</v>
      </c>
    </row>
    <row r="437" spans="1:20" ht="128" x14ac:dyDescent="0.2">
      <c r="A437" s="13" t="s">
        <v>1803</v>
      </c>
      <c r="B437" s="13" t="s">
        <v>4153</v>
      </c>
      <c r="C437" s="14" t="s">
        <v>4154</v>
      </c>
      <c r="D437" s="15" t="s">
        <v>4155</v>
      </c>
      <c r="E437" s="14" t="s">
        <v>2396</v>
      </c>
      <c r="F437" s="14" t="s">
        <v>2330</v>
      </c>
      <c r="G437" s="14" t="s">
        <v>2042</v>
      </c>
      <c r="H437" s="14" t="s">
        <v>2036</v>
      </c>
      <c r="I437" s="14" t="s">
        <v>4156</v>
      </c>
      <c r="J437" s="13" t="s">
        <v>2038</v>
      </c>
      <c r="K437" s="14" t="s">
        <v>341</v>
      </c>
      <c r="L437" s="13" t="b">
        <v>1</v>
      </c>
      <c r="M437" s="13" t="s">
        <v>1353</v>
      </c>
    </row>
    <row r="438" spans="1:20" ht="80" x14ac:dyDescent="0.2">
      <c r="A438" s="13" t="s">
        <v>159</v>
      </c>
      <c r="B438" s="13" t="s">
        <v>160</v>
      </c>
      <c r="C438" s="14" t="s">
        <v>4157</v>
      </c>
      <c r="D438" s="15" t="s">
        <v>4158</v>
      </c>
      <c r="E438" s="14" t="s">
        <v>4140</v>
      </c>
      <c r="F438" s="14" t="s">
        <v>2052</v>
      </c>
      <c r="G438" s="14" t="s">
        <v>2035</v>
      </c>
      <c r="H438" s="14" t="s">
        <v>2367</v>
      </c>
      <c r="I438" s="14" t="s">
        <v>4159</v>
      </c>
      <c r="J438" s="13" t="s">
        <v>2124</v>
      </c>
      <c r="K438" s="14" t="s">
        <v>928</v>
      </c>
      <c r="L438" s="13" t="b">
        <v>0</v>
      </c>
      <c r="T438" s="13" t="b">
        <v>1</v>
      </c>
    </row>
    <row r="439" spans="1:20" ht="208" x14ac:dyDescent="0.2">
      <c r="A439" s="13" t="s">
        <v>1337</v>
      </c>
      <c r="B439" s="13" t="s">
        <v>4160</v>
      </c>
      <c r="C439" s="14" t="s">
        <v>4161</v>
      </c>
      <c r="D439" s="15" t="s">
        <v>4162</v>
      </c>
      <c r="E439" s="14" t="s">
        <v>4140</v>
      </c>
      <c r="F439" s="14" t="s">
        <v>2052</v>
      </c>
      <c r="G439" s="14" t="s">
        <v>2035</v>
      </c>
      <c r="H439" s="14" t="s">
        <v>2367</v>
      </c>
      <c r="I439" s="14" t="s">
        <v>4163</v>
      </c>
      <c r="J439" s="13" t="s">
        <v>2331</v>
      </c>
      <c r="K439" s="14" t="s">
        <v>295</v>
      </c>
      <c r="L439" s="13" t="b">
        <v>1</v>
      </c>
      <c r="M439" s="13" t="s">
        <v>159</v>
      </c>
    </row>
    <row r="440" spans="1:20" ht="224" x14ac:dyDescent="0.2">
      <c r="A440" s="13" t="s">
        <v>632</v>
      </c>
      <c r="B440" s="13" t="s">
        <v>4164</v>
      </c>
      <c r="C440" s="14" t="s">
        <v>4165</v>
      </c>
      <c r="D440" s="15" t="s">
        <v>4166</v>
      </c>
      <c r="E440" s="14" t="s">
        <v>4140</v>
      </c>
      <c r="F440" s="14" t="s">
        <v>2732</v>
      </c>
      <c r="G440" s="14" t="s">
        <v>2035</v>
      </c>
      <c r="H440" s="14" t="s">
        <v>2367</v>
      </c>
      <c r="I440" s="14" t="s">
        <v>4167</v>
      </c>
      <c r="J440" s="13" t="s">
        <v>2062</v>
      </c>
      <c r="K440" s="14" t="s">
        <v>587</v>
      </c>
      <c r="L440" s="13" t="b">
        <v>1</v>
      </c>
      <c r="M440" s="13" t="s">
        <v>159</v>
      </c>
      <c r="T440" s="13" t="b">
        <v>1</v>
      </c>
    </row>
    <row r="441" spans="1:20" ht="112" x14ac:dyDescent="0.2">
      <c r="A441" s="13" t="s">
        <v>514</v>
      </c>
      <c r="B441" s="13" t="s">
        <v>515</v>
      </c>
      <c r="C441" s="14" t="s">
        <v>4168</v>
      </c>
      <c r="D441" s="15" t="s">
        <v>4169</v>
      </c>
      <c r="E441" s="14" t="s">
        <v>2396</v>
      </c>
      <c r="F441" s="14" t="s">
        <v>3248</v>
      </c>
      <c r="G441" s="14" t="s">
        <v>2035</v>
      </c>
      <c r="H441" s="14" t="s">
        <v>2179</v>
      </c>
      <c r="I441" s="14" t="s">
        <v>4170</v>
      </c>
      <c r="J441" s="13" t="s">
        <v>2038</v>
      </c>
      <c r="K441" s="14" t="s">
        <v>1036</v>
      </c>
      <c r="L441" s="13" t="b">
        <v>0</v>
      </c>
    </row>
    <row r="442" spans="1:20" ht="80" x14ac:dyDescent="0.2">
      <c r="A442" s="13" t="s">
        <v>253</v>
      </c>
      <c r="B442" s="13" t="s">
        <v>254</v>
      </c>
      <c r="C442" s="14" t="s">
        <v>4171</v>
      </c>
      <c r="D442" s="15" t="s">
        <v>4172</v>
      </c>
      <c r="E442" s="14" t="s">
        <v>2739</v>
      </c>
      <c r="F442" s="14" t="s">
        <v>2130</v>
      </c>
      <c r="G442" s="14" t="s">
        <v>2042</v>
      </c>
      <c r="H442" s="14" t="s">
        <v>2036</v>
      </c>
      <c r="I442" s="14" t="s">
        <v>4173</v>
      </c>
      <c r="J442" s="13" t="s">
        <v>2038</v>
      </c>
      <c r="K442" s="14" t="s">
        <v>141</v>
      </c>
      <c r="L442" s="13" t="b">
        <v>0</v>
      </c>
    </row>
    <row r="443" spans="1:20" ht="304" x14ac:dyDescent="0.2">
      <c r="A443" s="13" t="s">
        <v>456</v>
      </c>
      <c r="B443" s="13" t="s">
        <v>457</v>
      </c>
      <c r="C443" s="14" t="s">
        <v>4174</v>
      </c>
      <c r="D443" s="15" t="s">
        <v>4175</v>
      </c>
      <c r="E443" s="14" t="s">
        <v>2034</v>
      </c>
      <c r="F443" s="14" t="s">
        <v>2330</v>
      </c>
      <c r="G443" s="14" t="s">
        <v>2042</v>
      </c>
      <c r="H443" s="14" t="s">
        <v>2036</v>
      </c>
      <c r="I443" s="14" t="s">
        <v>4176</v>
      </c>
      <c r="J443" s="13" t="s">
        <v>2038</v>
      </c>
      <c r="K443" s="14" t="s">
        <v>141</v>
      </c>
      <c r="L443" s="13" t="b">
        <v>0</v>
      </c>
    </row>
    <row r="444" spans="1:20" ht="144" x14ac:dyDescent="0.2">
      <c r="A444" s="13" t="s">
        <v>481</v>
      </c>
      <c r="B444" s="13" t="s">
        <v>482</v>
      </c>
      <c r="C444" s="14" t="s">
        <v>4177</v>
      </c>
      <c r="D444" s="15" t="s">
        <v>4178</v>
      </c>
      <c r="E444" s="14" t="s">
        <v>2247</v>
      </c>
      <c r="F444" s="14" t="s">
        <v>2304</v>
      </c>
      <c r="G444" s="14" t="s">
        <v>2042</v>
      </c>
      <c r="H444" s="14" t="s">
        <v>2036</v>
      </c>
      <c r="I444" s="14" t="s">
        <v>4179</v>
      </c>
      <c r="J444" s="13" t="s">
        <v>2038</v>
      </c>
      <c r="K444" s="14" t="s">
        <v>341</v>
      </c>
      <c r="L444" s="13" t="b">
        <v>0</v>
      </c>
    </row>
    <row r="445" spans="1:20" ht="112" x14ac:dyDescent="0.2">
      <c r="A445" s="13" t="s">
        <v>1357</v>
      </c>
      <c r="B445" s="13" t="s">
        <v>4180</v>
      </c>
      <c r="C445" s="14" t="s">
        <v>4181</v>
      </c>
      <c r="D445" s="15" t="s">
        <v>4182</v>
      </c>
      <c r="E445" s="14" t="s">
        <v>2247</v>
      </c>
      <c r="F445" s="14" t="s">
        <v>2130</v>
      </c>
      <c r="G445" s="14" t="s">
        <v>2042</v>
      </c>
      <c r="H445" s="14" t="s">
        <v>2036</v>
      </c>
      <c r="I445" s="14" t="s">
        <v>4183</v>
      </c>
      <c r="J445" s="13" t="s">
        <v>2038</v>
      </c>
      <c r="K445" s="14" t="s">
        <v>341</v>
      </c>
      <c r="L445" s="13" t="b">
        <v>1</v>
      </c>
      <c r="M445" s="13" t="s">
        <v>481</v>
      </c>
    </row>
    <row r="446" spans="1:20" ht="160" x14ac:dyDescent="0.2">
      <c r="A446" s="13" t="s">
        <v>1360</v>
      </c>
      <c r="B446" s="13" t="s">
        <v>4184</v>
      </c>
      <c r="C446" s="14" t="s">
        <v>4185</v>
      </c>
      <c r="D446" s="15" t="s">
        <v>4186</v>
      </c>
      <c r="E446" s="14" t="s">
        <v>2247</v>
      </c>
      <c r="F446" s="14" t="s">
        <v>2304</v>
      </c>
      <c r="G446" s="14" t="s">
        <v>2042</v>
      </c>
      <c r="H446" s="14" t="s">
        <v>2036</v>
      </c>
      <c r="I446" s="14" t="s">
        <v>4179</v>
      </c>
      <c r="J446" s="13" t="s">
        <v>2038</v>
      </c>
      <c r="K446" s="14" t="s">
        <v>341</v>
      </c>
      <c r="L446" s="13" t="b">
        <v>1</v>
      </c>
      <c r="M446" s="13" t="s">
        <v>481</v>
      </c>
    </row>
    <row r="447" spans="1:20" ht="409.6" x14ac:dyDescent="0.2">
      <c r="A447" s="13" t="s">
        <v>128</v>
      </c>
      <c r="B447" s="13" t="s">
        <v>129</v>
      </c>
      <c r="C447" s="14" t="s">
        <v>4187</v>
      </c>
      <c r="D447" s="15" t="s">
        <v>4188</v>
      </c>
      <c r="E447" s="14" t="s">
        <v>2575</v>
      </c>
      <c r="F447" s="14" t="s">
        <v>2290</v>
      </c>
      <c r="G447" s="14" t="s">
        <v>2035</v>
      </c>
      <c r="H447" s="14" t="s">
        <v>4189</v>
      </c>
      <c r="I447" s="14" t="s">
        <v>4190</v>
      </c>
      <c r="J447" s="13" t="s">
        <v>2038</v>
      </c>
      <c r="K447" s="14" t="s">
        <v>1802</v>
      </c>
      <c r="L447" s="13" t="b">
        <v>0</v>
      </c>
      <c r="R447" s="13" t="s">
        <v>2444</v>
      </c>
    </row>
    <row r="448" spans="1:20" ht="365" x14ac:dyDescent="0.2">
      <c r="A448" s="13" t="s">
        <v>1089</v>
      </c>
      <c r="B448" s="13" t="s">
        <v>4191</v>
      </c>
      <c r="C448" s="14" t="s">
        <v>4192</v>
      </c>
      <c r="D448" s="15" t="s">
        <v>4193</v>
      </c>
      <c r="E448" s="14" t="s">
        <v>2659</v>
      </c>
      <c r="F448" s="14" t="s">
        <v>3835</v>
      </c>
      <c r="G448" s="14" t="s">
        <v>2035</v>
      </c>
      <c r="H448" s="14" t="s">
        <v>4189</v>
      </c>
      <c r="I448" s="14" t="s">
        <v>4194</v>
      </c>
      <c r="J448" s="13" t="s">
        <v>2062</v>
      </c>
      <c r="K448" s="14" t="s">
        <v>163</v>
      </c>
      <c r="L448" s="13" t="b">
        <v>1</v>
      </c>
      <c r="M448" s="13" t="s">
        <v>128</v>
      </c>
      <c r="N448" s="13" t="s">
        <v>3564</v>
      </c>
    </row>
    <row r="449" spans="1:18" ht="192" x14ac:dyDescent="0.2">
      <c r="A449" s="13" t="s">
        <v>754</v>
      </c>
      <c r="B449" s="13" t="s">
        <v>4195</v>
      </c>
      <c r="C449" s="14" t="s">
        <v>4196</v>
      </c>
      <c r="D449" s="15" t="s">
        <v>4197</v>
      </c>
      <c r="E449" s="14" t="s">
        <v>2659</v>
      </c>
      <c r="F449" s="14" t="s">
        <v>3835</v>
      </c>
      <c r="G449" s="14" t="s">
        <v>2114</v>
      </c>
      <c r="H449" s="14" t="s">
        <v>4189</v>
      </c>
      <c r="I449" s="14" t="s">
        <v>4198</v>
      </c>
      <c r="J449" s="13" t="s">
        <v>2062</v>
      </c>
      <c r="K449" s="14" t="s">
        <v>1805</v>
      </c>
      <c r="L449" s="13" t="b">
        <v>1</v>
      </c>
      <c r="M449" s="13" t="s">
        <v>128</v>
      </c>
      <c r="R449" s="13" t="s">
        <v>2444</v>
      </c>
    </row>
    <row r="450" spans="1:18" ht="256" x14ac:dyDescent="0.2">
      <c r="A450" s="13" t="s">
        <v>1155</v>
      </c>
      <c r="B450" s="13" t="s">
        <v>4199</v>
      </c>
      <c r="C450" s="14" t="s">
        <v>4200</v>
      </c>
      <c r="D450" s="15" t="s">
        <v>4201</v>
      </c>
      <c r="E450" s="14" t="s">
        <v>2247</v>
      </c>
      <c r="F450" s="14" t="s">
        <v>2319</v>
      </c>
      <c r="G450" s="14" t="s">
        <v>2114</v>
      </c>
      <c r="H450" s="14" t="s">
        <v>4189</v>
      </c>
      <c r="I450" s="14" t="s">
        <v>4202</v>
      </c>
      <c r="J450" s="13" t="s">
        <v>2331</v>
      </c>
      <c r="K450" s="14" t="s">
        <v>163</v>
      </c>
      <c r="L450" s="13" t="b">
        <v>1</v>
      </c>
      <c r="M450" s="13" t="s">
        <v>128</v>
      </c>
      <c r="R450" s="13" t="s">
        <v>2905</v>
      </c>
    </row>
    <row r="451" spans="1:18" ht="350" x14ac:dyDescent="0.2">
      <c r="A451" s="13" t="s">
        <v>991</v>
      </c>
      <c r="B451" s="13" t="s">
        <v>4203</v>
      </c>
      <c r="C451" s="14" t="s">
        <v>4204</v>
      </c>
      <c r="D451" s="15" t="s">
        <v>4205</v>
      </c>
      <c r="E451" s="14" t="s">
        <v>2659</v>
      </c>
      <c r="F451" s="14" t="s">
        <v>2130</v>
      </c>
      <c r="G451" s="14" t="s">
        <v>2042</v>
      </c>
      <c r="H451" s="14" t="s">
        <v>4189</v>
      </c>
      <c r="I451" s="14" t="s">
        <v>4206</v>
      </c>
      <c r="J451" s="13" t="s">
        <v>2062</v>
      </c>
      <c r="K451" s="14" t="s">
        <v>1340</v>
      </c>
      <c r="L451" s="13" t="b">
        <v>1</v>
      </c>
      <c r="M451" s="13" t="s">
        <v>128</v>
      </c>
      <c r="N451" s="13" t="s">
        <v>3564</v>
      </c>
      <c r="P451" s="13" t="s">
        <v>2671</v>
      </c>
      <c r="Q451" s="13" t="s">
        <v>2402</v>
      </c>
    </row>
    <row r="452" spans="1:18" ht="409.6" x14ac:dyDescent="0.2">
      <c r="A452" s="13" t="s">
        <v>1521</v>
      </c>
      <c r="B452" s="13" t="s">
        <v>4207</v>
      </c>
      <c r="C452" s="14" t="s">
        <v>4208</v>
      </c>
      <c r="D452" s="15" t="s">
        <v>4209</v>
      </c>
      <c r="E452" s="14" t="s">
        <v>2659</v>
      </c>
      <c r="F452" s="14" t="s">
        <v>2319</v>
      </c>
      <c r="G452" s="14" t="s">
        <v>2114</v>
      </c>
      <c r="H452" s="14" t="s">
        <v>4189</v>
      </c>
      <c r="I452" s="14" t="s">
        <v>4210</v>
      </c>
      <c r="J452" s="13" t="s">
        <v>2205</v>
      </c>
      <c r="K452" s="14" t="s">
        <v>634</v>
      </c>
      <c r="L452" s="13" t="b">
        <v>1</v>
      </c>
      <c r="M452" s="13" t="s">
        <v>128</v>
      </c>
      <c r="P452" s="13" t="s">
        <v>2418</v>
      </c>
    </row>
    <row r="453" spans="1:18" ht="256" x14ac:dyDescent="0.2">
      <c r="A453" s="13" t="s">
        <v>834</v>
      </c>
      <c r="B453" s="13" t="s">
        <v>4211</v>
      </c>
      <c r="C453" s="14" t="s">
        <v>4212</v>
      </c>
      <c r="D453" s="15" t="s">
        <v>4213</v>
      </c>
      <c r="E453" s="14" t="s">
        <v>2659</v>
      </c>
      <c r="F453" s="14" t="s">
        <v>2752</v>
      </c>
      <c r="G453" s="14" t="s">
        <v>2042</v>
      </c>
      <c r="H453" s="14" t="s">
        <v>4189</v>
      </c>
      <c r="I453" s="14" t="s">
        <v>4214</v>
      </c>
      <c r="J453" s="13" t="s">
        <v>2062</v>
      </c>
      <c r="K453" s="14" t="s">
        <v>256</v>
      </c>
      <c r="L453" s="13" t="b">
        <v>1</v>
      </c>
      <c r="M453" s="13" t="s">
        <v>128</v>
      </c>
      <c r="N453" s="13" t="s">
        <v>2915</v>
      </c>
      <c r="R453" s="13" t="s">
        <v>2905</v>
      </c>
    </row>
    <row r="454" spans="1:18" ht="350" x14ac:dyDescent="0.2">
      <c r="A454" s="13" t="s">
        <v>849</v>
      </c>
      <c r="B454" s="13" t="s">
        <v>4215</v>
      </c>
      <c r="C454" s="14" t="s">
        <v>4216</v>
      </c>
      <c r="D454" s="15" t="s">
        <v>4217</v>
      </c>
      <c r="E454" s="14" t="s">
        <v>2659</v>
      </c>
      <c r="F454" s="14" t="s">
        <v>3296</v>
      </c>
      <c r="G454" s="14" t="s">
        <v>2042</v>
      </c>
      <c r="H454" s="14" t="s">
        <v>4189</v>
      </c>
      <c r="I454" s="14" t="s">
        <v>4218</v>
      </c>
      <c r="J454" s="13" t="s">
        <v>2062</v>
      </c>
      <c r="K454" s="14" t="s">
        <v>256</v>
      </c>
      <c r="L454" s="13" t="b">
        <v>1</v>
      </c>
      <c r="M454" s="13" t="s">
        <v>128</v>
      </c>
      <c r="N454" s="13" t="s">
        <v>2915</v>
      </c>
      <c r="P454" s="13" t="s">
        <v>2402</v>
      </c>
      <c r="Q454" s="13" t="s">
        <v>2402</v>
      </c>
    </row>
    <row r="455" spans="1:18" ht="240" x14ac:dyDescent="0.2">
      <c r="A455" s="13" t="s">
        <v>839</v>
      </c>
      <c r="B455" s="13" t="s">
        <v>4219</v>
      </c>
      <c r="C455" s="14" t="s">
        <v>4220</v>
      </c>
      <c r="D455" s="15" t="s">
        <v>4221</v>
      </c>
      <c r="E455" s="14" t="s">
        <v>2659</v>
      </c>
      <c r="F455" s="14" t="s">
        <v>3296</v>
      </c>
      <c r="G455" s="14" t="s">
        <v>2035</v>
      </c>
      <c r="H455" s="14" t="s">
        <v>4189</v>
      </c>
      <c r="I455" s="14" t="s">
        <v>4214</v>
      </c>
      <c r="J455" s="13" t="s">
        <v>2062</v>
      </c>
      <c r="K455" s="14" t="s">
        <v>256</v>
      </c>
      <c r="L455" s="13" t="b">
        <v>1</v>
      </c>
      <c r="M455" s="13" t="s">
        <v>128</v>
      </c>
      <c r="N455" s="13" t="s">
        <v>2915</v>
      </c>
    </row>
    <row r="456" spans="1:18" ht="176" x14ac:dyDescent="0.2">
      <c r="A456" s="13" t="s">
        <v>909</v>
      </c>
      <c r="B456" s="13" t="s">
        <v>4222</v>
      </c>
      <c r="C456" s="14" t="s">
        <v>4223</v>
      </c>
      <c r="D456" s="15" t="s">
        <v>4224</v>
      </c>
      <c r="E456" s="14" t="s">
        <v>2575</v>
      </c>
      <c r="F456" s="14" t="s">
        <v>2752</v>
      </c>
      <c r="G456" s="14" t="s">
        <v>2042</v>
      </c>
      <c r="H456" s="14" t="s">
        <v>4189</v>
      </c>
      <c r="I456" s="14" t="s">
        <v>4225</v>
      </c>
      <c r="J456" s="13" t="s">
        <v>2062</v>
      </c>
      <c r="K456" s="14" t="s">
        <v>484</v>
      </c>
      <c r="L456" s="13" t="b">
        <v>1</v>
      </c>
      <c r="M456" s="13" t="s">
        <v>128</v>
      </c>
      <c r="N456" s="13" t="s">
        <v>3564</v>
      </c>
      <c r="P456" s="13" t="s">
        <v>2671</v>
      </c>
      <c r="Q456" s="13" t="s">
        <v>2402</v>
      </c>
    </row>
    <row r="457" spans="1:18" ht="409.6" x14ac:dyDescent="0.2">
      <c r="A457" s="13" t="s">
        <v>1546</v>
      </c>
      <c r="B457" s="13" t="s">
        <v>4226</v>
      </c>
      <c r="C457" s="14" t="s">
        <v>4227</v>
      </c>
      <c r="D457" s="15" t="s">
        <v>4228</v>
      </c>
      <c r="E457" s="14" t="s">
        <v>2659</v>
      </c>
      <c r="F457" s="14" t="s">
        <v>2290</v>
      </c>
      <c r="G457" s="14" t="s">
        <v>2035</v>
      </c>
      <c r="H457" s="14" t="s">
        <v>4189</v>
      </c>
      <c r="I457" s="14" t="s">
        <v>4229</v>
      </c>
      <c r="J457" s="13" t="s">
        <v>2062</v>
      </c>
      <c r="K457" s="14" t="s">
        <v>1359</v>
      </c>
      <c r="L457" s="13" t="b">
        <v>1</v>
      </c>
      <c r="M457" s="13" t="s">
        <v>128</v>
      </c>
      <c r="N457" s="13" t="s">
        <v>4230</v>
      </c>
      <c r="P457" s="13" t="s">
        <v>2671</v>
      </c>
      <c r="Q457" s="13" t="s">
        <v>2935</v>
      </c>
      <c r="R457" s="13" t="s">
        <v>2905</v>
      </c>
    </row>
    <row r="458" spans="1:18" ht="304" x14ac:dyDescent="0.2">
      <c r="A458" s="13" t="s">
        <v>1127</v>
      </c>
      <c r="B458" s="13" t="s">
        <v>4231</v>
      </c>
      <c r="C458" s="14" t="s">
        <v>4232</v>
      </c>
      <c r="D458" s="15" t="s">
        <v>4233</v>
      </c>
      <c r="E458" s="14" t="s">
        <v>2796</v>
      </c>
      <c r="F458" s="14" t="s">
        <v>2732</v>
      </c>
      <c r="G458" s="14" t="s">
        <v>2042</v>
      </c>
      <c r="H458" s="14" t="s">
        <v>4189</v>
      </c>
      <c r="I458" s="14" t="s">
        <v>4234</v>
      </c>
      <c r="J458" s="13" t="s">
        <v>2062</v>
      </c>
      <c r="K458" s="14" t="s">
        <v>127</v>
      </c>
      <c r="L458" s="13" t="b">
        <v>1</v>
      </c>
      <c r="M458" s="13" t="s">
        <v>128</v>
      </c>
      <c r="N458" s="13" t="s">
        <v>4235</v>
      </c>
      <c r="P458" s="13" t="s">
        <v>2671</v>
      </c>
    </row>
    <row r="459" spans="1:18" ht="112" x14ac:dyDescent="0.2">
      <c r="A459" s="13" t="s">
        <v>1055</v>
      </c>
      <c r="B459" s="13" t="s">
        <v>1046</v>
      </c>
      <c r="C459" s="14" t="s">
        <v>4236</v>
      </c>
      <c r="D459" s="15" t="s">
        <v>4237</v>
      </c>
      <c r="E459" s="14" t="s">
        <v>3461</v>
      </c>
      <c r="F459" s="14" t="s">
        <v>2304</v>
      </c>
      <c r="G459" s="14" t="s">
        <v>2035</v>
      </c>
      <c r="H459" s="14" t="s">
        <v>2115</v>
      </c>
      <c r="I459" s="14" t="s">
        <v>4238</v>
      </c>
      <c r="J459" s="13" t="s">
        <v>3476</v>
      </c>
      <c r="K459" s="14" t="s">
        <v>132</v>
      </c>
      <c r="L459" s="13" t="b">
        <v>0</v>
      </c>
    </row>
    <row r="460" spans="1:18" ht="272" x14ac:dyDescent="0.2">
      <c r="A460" s="13" t="s">
        <v>1077</v>
      </c>
      <c r="B460" s="13" t="s">
        <v>4239</v>
      </c>
      <c r="C460" s="14" t="s">
        <v>4240</v>
      </c>
      <c r="D460" s="15" t="s">
        <v>4241</v>
      </c>
      <c r="E460" s="14" t="s">
        <v>4242</v>
      </c>
      <c r="F460" s="14" t="s">
        <v>2387</v>
      </c>
      <c r="G460" s="14" t="s">
        <v>2035</v>
      </c>
      <c r="H460" s="14" t="s">
        <v>2115</v>
      </c>
      <c r="I460" s="14" t="s">
        <v>4243</v>
      </c>
      <c r="J460" s="13" t="s">
        <v>3476</v>
      </c>
      <c r="K460" s="14" t="s">
        <v>1093</v>
      </c>
      <c r="L460" s="13" t="b">
        <v>1</v>
      </c>
      <c r="M460" s="13" t="s">
        <v>1055</v>
      </c>
      <c r="N460" s="13" t="s">
        <v>2364</v>
      </c>
    </row>
    <row r="461" spans="1:18" ht="160" x14ac:dyDescent="0.2">
      <c r="A461" s="13" t="s">
        <v>1079</v>
      </c>
      <c r="B461" s="13" t="s">
        <v>4244</v>
      </c>
      <c r="C461" s="14" t="s">
        <v>4245</v>
      </c>
      <c r="D461" s="15" t="s">
        <v>4246</v>
      </c>
      <c r="E461" s="14" t="s">
        <v>4247</v>
      </c>
      <c r="F461" s="14" t="s">
        <v>2387</v>
      </c>
      <c r="G461" s="14" t="s">
        <v>2035</v>
      </c>
      <c r="H461" s="14" t="s">
        <v>2115</v>
      </c>
      <c r="I461" s="14" t="s">
        <v>4248</v>
      </c>
      <c r="J461" s="13" t="s">
        <v>3476</v>
      </c>
      <c r="K461" s="14" t="s">
        <v>719</v>
      </c>
      <c r="L461" s="13" t="b">
        <v>1</v>
      </c>
      <c r="M461" s="13" t="s">
        <v>1055</v>
      </c>
    </row>
    <row r="462" spans="1:18" ht="144" x14ac:dyDescent="0.2">
      <c r="A462" s="13" t="s">
        <v>1045</v>
      </c>
      <c r="B462" s="13" t="s">
        <v>4249</v>
      </c>
      <c r="C462" s="14" t="s">
        <v>4250</v>
      </c>
      <c r="D462" s="15" t="s">
        <v>4251</v>
      </c>
      <c r="E462" s="14" t="s">
        <v>4252</v>
      </c>
      <c r="F462" s="14" t="s">
        <v>2387</v>
      </c>
      <c r="G462" s="14" t="s">
        <v>2035</v>
      </c>
      <c r="H462" s="14" t="s">
        <v>2115</v>
      </c>
      <c r="I462" s="14" t="s">
        <v>4253</v>
      </c>
      <c r="J462" s="13" t="s">
        <v>3476</v>
      </c>
      <c r="K462" s="14" t="s">
        <v>1159</v>
      </c>
      <c r="L462" s="13" t="b">
        <v>1</v>
      </c>
      <c r="M462" s="13" t="s">
        <v>1055</v>
      </c>
    </row>
    <row r="463" spans="1:18" ht="144" x14ac:dyDescent="0.2">
      <c r="A463" s="13" t="s">
        <v>1836</v>
      </c>
      <c r="B463" s="13" t="s">
        <v>4254</v>
      </c>
      <c r="C463" s="14" t="s">
        <v>4255</v>
      </c>
      <c r="D463" s="15" t="s">
        <v>4256</v>
      </c>
      <c r="E463" s="14" t="s">
        <v>4252</v>
      </c>
      <c r="F463" s="14" t="s">
        <v>2387</v>
      </c>
      <c r="G463" s="14" t="s">
        <v>2035</v>
      </c>
      <c r="H463" s="14" t="s">
        <v>2115</v>
      </c>
      <c r="I463" s="14" t="s">
        <v>4257</v>
      </c>
      <c r="J463" s="13" t="s">
        <v>3476</v>
      </c>
      <c r="K463" s="14" t="s">
        <v>993</v>
      </c>
      <c r="L463" s="13" t="b">
        <v>1</v>
      </c>
      <c r="M463" s="13" t="s">
        <v>1055</v>
      </c>
      <c r="N463" s="13" t="s">
        <v>3490</v>
      </c>
    </row>
    <row r="464" spans="1:18" ht="380" x14ac:dyDescent="0.2">
      <c r="A464" s="13" t="s">
        <v>1374</v>
      </c>
      <c r="B464" s="13" t="s">
        <v>1375</v>
      </c>
      <c r="C464" s="14" t="s">
        <v>4258</v>
      </c>
      <c r="D464" s="15" t="s">
        <v>4259</v>
      </c>
      <c r="E464" s="14" t="s">
        <v>4260</v>
      </c>
      <c r="F464" s="14" t="s">
        <v>3740</v>
      </c>
      <c r="G464" s="14" t="s">
        <v>2121</v>
      </c>
      <c r="H464" s="14" t="s">
        <v>2122</v>
      </c>
      <c r="I464" s="14" t="s">
        <v>4261</v>
      </c>
      <c r="J464" s="13" t="s">
        <v>3476</v>
      </c>
      <c r="K464" s="14" t="s">
        <v>1524</v>
      </c>
      <c r="L464" s="13" t="b">
        <v>0</v>
      </c>
      <c r="N464" s="13" t="s">
        <v>4262</v>
      </c>
    </row>
    <row r="465" spans="1:14" ht="160" x14ac:dyDescent="0.2">
      <c r="A465" s="13" t="s">
        <v>1869</v>
      </c>
      <c r="B465" s="13" t="s">
        <v>1870</v>
      </c>
      <c r="C465" s="14" t="s">
        <v>4263</v>
      </c>
      <c r="D465" s="15" t="s">
        <v>4264</v>
      </c>
      <c r="E465" s="14" t="s">
        <v>4265</v>
      </c>
      <c r="F465" s="14" t="s">
        <v>2120</v>
      </c>
      <c r="G465" s="14" t="s">
        <v>2035</v>
      </c>
      <c r="H465" s="14" t="s">
        <v>4266</v>
      </c>
      <c r="I465" s="14" t="s">
        <v>4267</v>
      </c>
      <c r="J465" s="13" t="s">
        <v>4268</v>
      </c>
      <c r="K465" s="14" t="s">
        <v>838</v>
      </c>
      <c r="L465" s="13" t="b">
        <v>0</v>
      </c>
    </row>
    <row r="466" spans="1:14" ht="272" x14ac:dyDescent="0.2">
      <c r="A466" s="13" t="s">
        <v>1924</v>
      </c>
      <c r="B466" s="13" t="s">
        <v>4269</v>
      </c>
      <c r="C466" s="14" t="s">
        <v>4270</v>
      </c>
      <c r="D466" s="15" t="s">
        <v>4271</v>
      </c>
      <c r="E466" s="14" t="s">
        <v>4265</v>
      </c>
      <c r="F466" s="14" t="s">
        <v>3141</v>
      </c>
      <c r="G466" s="14" t="s">
        <v>2035</v>
      </c>
      <c r="H466" s="14" t="s">
        <v>4266</v>
      </c>
      <c r="I466" s="14" t="s">
        <v>4272</v>
      </c>
      <c r="J466" s="13" t="s">
        <v>4268</v>
      </c>
      <c r="K466" s="14" t="s">
        <v>851</v>
      </c>
      <c r="L466" s="13" t="b">
        <v>1</v>
      </c>
      <c r="M466" s="13" t="s">
        <v>1869</v>
      </c>
      <c r="N466" s="13" t="s">
        <v>4273</v>
      </c>
    </row>
    <row r="467" spans="1:14" ht="144" x14ac:dyDescent="0.2">
      <c r="A467" s="13" t="s">
        <v>1909</v>
      </c>
      <c r="B467" s="13" t="s">
        <v>4274</v>
      </c>
      <c r="C467" s="14" t="s">
        <v>4275</v>
      </c>
      <c r="D467" s="15" t="s">
        <v>4276</v>
      </c>
      <c r="E467" s="14" t="s">
        <v>4277</v>
      </c>
      <c r="F467" s="14" t="s">
        <v>4278</v>
      </c>
      <c r="G467" s="14" t="s">
        <v>2042</v>
      </c>
      <c r="H467" s="14" t="s">
        <v>4266</v>
      </c>
      <c r="I467" s="14" t="s">
        <v>4279</v>
      </c>
      <c r="J467" s="13" t="s">
        <v>4268</v>
      </c>
      <c r="L467" s="13" t="b">
        <v>1</v>
      </c>
      <c r="M467" s="13" t="s">
        <v>1869</v>
      </c>
    </row>
    <row r="468" spans="1:14" ht="144" x14ac:dyDescent="0.2">
      <c r="A468" s="13" t="s">
        <v>1911</v>
      </c>
      <c r="B468" s="13" t="s">
        <v>4280</v>
      </c>
      <c r="C468" s="14" t="s">
        <v>4281</v>
      </c>
      <c r="D468" s="15" t="s">
        <v>4282</v>
      </c>
      <c r="E468" s="14" t="s">
        <v>4277</v>
      </c>
      <c r="F468" s="14" t="s">
        <v>2120</v>
      </c>
      <c r="G468" s="14" t="s">
        <v>2035</v>
      </c>
      <c r="H468" s="14" t="s">
        <v>4266</v>
      </c>
      <c r="I468" s="14" t="s">
        <v>4283</v>
      </c>
      <c r="J468" s="13" t="s">
        <v>4268</v>
      </c>
      <c r="K468" s="14" t="s">
        <v>913</v>
      </c>
      <c r="L468" s="13" t="b">
        <v>1</v>
      </c>
      <c r="M468" s="13" t="s">
        <v>1869</v>
      </c>
    </row>
    <row r="469" spans="1:14" ht="160" x14ac:dyDescent="0.2">
      <c r="A469" s="13" t="s">
        <v>1926</v>
      </c>
      <c r="B469" s="13" t="s">
        <v>4284</v>
      </c>
      <c r="C469" s="14" t="s">
        <v>4285</v>
      </c>
      <c r="D469" s="15" t="s">
        <v>4286</v>
      </c>
      <c r="E469" s="14" t="s">
        <v>4277</v>
      </c>
      <c r="F469" s="14" t="s">
        <v>2120</v>
      </c>
      <c r="G469" s="14" t="s">
        <v>2035</v>
      </c>
      <c r="H469" s="14" t="s">
        <v>4266</v>
      </c>
      <c r="I469" s="14" t="s">
        <v>4287</v>
      </c>
      <c r="J469" s="13" t="s">
        <v>4268</v>
      </c>
      <c r="K469" s="14" t="s">
        <v>913</v>
      </c>
      <c r="L469" s="13" t="b">
        <v>1</v>
      </c>
      <c r="M469" s="13" t="s">
        <v>1869</v>
      </c>
    </row>
    <row r="470" spans="1:14" ht="96" x14ac:dyDescent="0.2">
      <c r="A470" s="13" t="s">
        <v>1884</v>
      </c>
      <c r="B470" s="13" t="s">
        <v>4288</v>
      </c>
      <c r="C470" s="14" t="s">
        <v>4289</v>
      </c>
      <c r="D470" s="15" t="s">
        <v>4290</v>
      </c>
      <c r="E470" s="14" t="s">
        <v>4277</v>
      </c>
      <c r="F470" s="14" t="s">
        <v>4278</v>
      </c>
      <c r="G470" s="14" t="s">
        <v>2042</v>
      </c>
      <c r="H470" s="14" t="s">
        <v>4266</v>
      </c>
      <c r="I470" s="14" t="s">
        <v>4291</v>
      </c>
      <c r="J470" s="13" t="s">
        <v>4268</v>
      </c>
      <c r="L470" s="13" t="b">
        <v>1</v>
      </c>
      <c r="M470" s="13" t="s">
        <v>1869</v>
      </c>
    </row>
    <row r="471" spans="1:14" ht="128" x14ac:dyDescent="0.2">
      <c r="A471" s="13" t="s">
        <v>1887</v>
      </c>
      <c r="B471" s="13" t="s">
        <v>4292</v>
      </c>
      <c r="C471" s="14" t="s">
        <v>4293</v>
      </c>
      <c r="D471" s="15" t="s">
        <v>4294</v>
      </c>
      <c r="E471" s="14" t="s">
        <v>4277</v>
      </c>
      <c r="F471" s="14" t="s">
        <v>2120</v>
      </c>
      <c r="G471" s="14" t="s">
        <v>2035</v>
      </c>
      <c r="H471" s="14" t="s">
        <v>4266</v>
      </c>
      <c r="I471" s="14" t="s">
        <v>4295</v>
      </c>
      <c r="J471" s="13" t="s">
        <v>4268</v>
      </c>
      <c r="K471" s="14" t="s">
        <v>665</v>
      </c>
      <c r="L471" s="13" t="b">
        <v>1</v>
      </c>
      <c r="M471" s="13" t="s">
        <v>1869</v>
      </c>
    </row>
    <row r="472" spans="1:14" ht="192" x14ac:dyDescent="0.2">
      <c r="A472" s="13" t="s">
        <v>409</v>
      </c>
      <c r="B472" s="13" t="s">
        <v>410</v>
      </c>
      <c r="C472" s="14" t="s">
        <v>4296</v>
      </c>
      <c r="D472" s="15" t="s">
        <v>4297</v>
      </c>
      <c r="E472" s="14" t="s">
        <v>4277</v>
      </c>
      <c r="F472" s="14" t="s">
        <v>2120</v>
      </c>
      <c r="G472" s="14" t="s">
        <v>2035</v>
      </c>
      <c r="H472" s="14" t="s">
        <v>4266</v>
      </c>
      <c r="I472" s="14" t="s">
        <v>4298</v>
      </c>
      <c r="J472" s="13" t="s">
        <v>4268</v>
      </c>
      <c r="K472" s="14" t="s">
        <v>838</v>
      </c>
      <c r="L472" s="13" t="b">
        <v>0</v>
      </c>
    </row>
    <row r="473" spans="1:14" ht="160" x14ac:dyDescent="0.2">
      <c r="A473" s="13" t="s">
        <v>1928</v>
      </c>
      <c r="B473" s="13" t="s">
        <v>4299</v>
      </c>
      <c r="C473" s="14" t="s">
        <v>4300</v>
      </c>
      <c r="D473" s="15" t="s">
        <v>4301</v>
      </c>
      <c r="E473" s="14" t="s">
        <v>4277</v>
      </c>
      <c r="F473" s="14" t="s">
        <v>2120</v>
      </c>
      <c r="G473" s="14" t="s">
        <v>2035</v>
      </c>
      <c r="H473" s="14" t="s">
        <v>4266</v>
      </c>
      <c r="I473" s="14" t="s">
        <v>4302</v>
      </c>
      <c r="J473" s="13" t="s">
        <v>4268</v>
      </c>
      <c r="K473" s="14" t="s">
        <v>851</v>
      </c>
      <c r="L473" s="13" t="b">
        <v>1</v>
      </c>
      <c r="M473" s="13" t="s">
        <v>409</v>
      </c>
    </row>
    <row r="474" spans="1:14" ht="160" x14ac:dyDescent="0.2">
      <c r="A474" s="13" t="s">
        <v>1930</v>
      </c>
      <c r="B474" s="13" t="s">
        <v>4303</v>
      </c>
      <c r="C474" s="14" t="s">
        <v>4304</v>
      </c>
      <c r="D474" s="15" t="s">
        <v>4305</v>
      </c>
      <c r="E474" s="14" t="s">
        <v>4277</v>
      </c>
      <c r="F474" s="14" t="s">
        <v>2120</v>
      </c>
      <c r="G474" s="14" t="s">
        <v>2035</v>
      </c>
      <c r="H474" s="14" t="s">
        <v>4266</v>
      </c>
      <c r="I474" s="14" t="s">
        <v>4306</v>
      </c>
      <c r="J474" s="13" t="s">
        <v>4268</v>
      </c>
      <c r="K474" s="14" t="s">
        <v>1050</v>
      </c>
      <c r="L474" s="13" t="b">
        <v>1</v>
      </c>
      <c r="M474" s="13" t="s">
        <v>409</v>
      </c>
    </row>
    <row r="475" spans="1:14" ht="144" x14ac:dyDescent="0.2">
      <c r="A475" s="13" t="s">
        <v>1931</v>
      </c>
      <c r="B475" s="13" t="s">
        <v>4307</v>
      </c>
      <c r="C475" s="14" t="s">
        <v>4308</v>
      </c>
      <c r="D475" s="15" t="s">
        <v>4309</v>
      </c>
      <c r="E475" s="14" t="s">
        <v>4277</v>
      </c>
      <c r="F475" s="14" t="s">
        <v>2120</v>
      </c>
      <c r="G475" s="14" t="s">
        <v>2035</v>
      </c>
      <c r="H475" s="14" t="s">
        <v>4266</v>
      </c>
      <c r="I475" s="14" t="s">
        <v>4310</v>
      </c>
      <c r="J475" s="13" t="s">
        <v>4268</v>
      </c>
      <c r="K475" s="14" t="s">
        <v>913</v>
      </c>
      <c r="L475" s="13" t="b">
        <v>1</v>
      </c>
      <c r="M475" s="13" t="s">
        <v>409</v>
      </c>
    </row>
    <row r="476" spans="1:14" ht="144" x14ac:dyDescent="0.2">
      <c r="A476" s="13" t="s">
        <v>1933</v>
      </c>
      <c r="B476" s="13" t="s">
        <v>4311</v>
      </c>
      <c r="C476" s="14" t="s">
        <v>4312</v>
      </c>
      <c r="D476" s="15" t="s">
        <v>4313</v>
      </c>
      <c r="E476" s="14" t="s">
        <v>4277</v>
      </c>
      <c r="F476" s="14" t="s">
        <v>2120</v>
      </c>
      <c r="G476" s="14" t="s">
        <v>2035</v>
      </c>
      <c r="H476" s="14" t="s">
        <v>4266</v>
      </c>
      <c r="I476" s="14" t="s">
        <v>4314</v>
      </c>
      <c r="J476" s="13" t="s">
        <v>4268</v>
      </c>
      <c r="K476" s="14" t="s">
        <v>913</v>
      </c>
      <c r="L476" s="13" t="b">
        <v>1</v>
      </c>
      <c r="M476" s="13" t="s">
        <v>409</v>
      </c>
    </row>
    <row r="477" spans="1:14" ht="112" x14ac:dyDescent="0.2">
      <c r="A477" s="13" t="s">
        <v>1934</v>
      </c>
      <c r="B477" s="13" t="s">
        <v>4315</v>
      </c>
      <c r="C477" s="14" t="s">
        <v>4316</v>
      </c>
      <c r="D477" s="15" t="s">
        <v>4317</v>
      </c>
      <c r="E477" s="14" t="s">
        <v>4277</v>
      </c>
      <c r="F477" s="14" t="s">
        <v>4278</v>
      </c>
      <c r="G477" s="14" t="s">
        <v>2042</v>
      </c>
      <c r="H477" s="14" t="s">
        <v>4266</v>
      </c>
      <c r="I477" s="14" t="s">
        <v>4291</v>
      </c>
      <c r="J477" s="13" t="s">
        <v>4268</v>
      </c>
      <c r="L477" s="13" t="b">
        <v>1</v>
      </c>
      <c r="M477" s="13" t="s">
        <v>409</v>
      </c>
    </row>
    <row r="478" spans="1:14" ht="144" x14ac:dyDescent="0.2">
      <c r="A478" s="13" t="s">
        <v>1935</v>
      </c>
      <c r="B478" s="13" t="s">
        <v>4318</v>
      </c>
      <c r="C478" s="14" t="s">
        <v>4319</v>
      </c>
      <c r="D478" s="15" t="s">
        <v>4320</v>
      </c>
      <c r="E478" s="14" t="s">
        <v>4277</v>
      </c>
      <c r="F478" s="14" t="s">
        <v>2120</v>
      </c>
      <c r="G478" s="14" t="s">
        <v>2035</v>
      </c>
      <c r="H478" s="14" t="s">
        <v>4266</v>
      </c>
      <c r="I478" s="14" t="s">
        <v>4321</v>
      </c>
      <c r="J478" s="13" t="s">
        <v>4268</v>
      </c>
      <c r="K478" s="14" t="s">
        <v>665</v>
      </c>
      <c r="L478" s="13" t="b">
        <v>1</v>
      </c>
      <c r="M478" s="13" t="s">
        <v>409</v>
      </c>
    </row>
    <row r="479" spans="1:14" ht="240" x14ac:dyDescent="0.2">
      <c r="A479" s="13" t="s">
        <v>1703</v>
      </c>
      <c r="B479" s="13" t="s">
        <v>1704</v>
      </c>
      <c r="C479" s="14" t="s">
        <v>4322</v>
      </c>
      <c r="D479" s="15" t="s">
        <v>4323</v>
      </c>
      <c r="E479" s="14" t="s">
        <v>4277</v>
      </c>
      <c r="F479" s="14" t="s">
        <v>3141</v>
      </c>
      <c r="G479" s="14" t="s">
        <v>2121</v>
      </c>
      <c r="H479" s="14" t="s">
        <v>4266</v>
      </c>
      <c r="I479" s="14" t="s">
        <v>4324</v>
      </c>
      <c r="J479" s="13" t="s">
        <v>4268</v>
      </c>
      <c r="K479" s="14" t="s">
        <v>1886</v>
      </c>
      <c r="L479" s="13" t="b">
        <v>0</v>
      </c>
    </row>
    <row r="480" spans="1:14" ht="240" x14ac:dyDescent="0.2">
      <c r="A480" s="13" t="s">
        <v>1937</v>
      </c>
      <c r="B480" s="13" t="s">
        <v>4325</v>
      </c>
      <c r="C480" s="14" t="s">
        <v>4326</v>
      </c>
      <c r="D480" s="15" t="s">
        <v>4327</v>
      </c>
      <c r="E480" s="14" t="s">
        <v>4277</v>
      </c>
      <c r="F480" s="14" t="s">
        <v>3141</v>
      </c>
      <c r="G480" s="14" t="s">
        <v>2035</v>
      </c>
      <c r="H480" s="14" t="s">
        <v>4266</v>
      </c>
      <c r="I480" s="14" t="s">
        <v>4328</v>
      </c>
      <c r="J480" s="13" t="s">
        <v>4268</v>
      </c>
      <c r="K480" s="14" t="s">
        <v>1886</v>
      </c>
      <c r="L480" s="13" t="b">
        <v>1</v>
      </c>
      <c r="M480" s="13" t="s">
        <v>1703</v>
      </c>
    </row>
    <row r="481" spans="1:14" ht="176" x14ac:dyDescent="0.2">
      <c r="A481" s="13" t="s">
        <v>1939</v>
      </c>
      <c r="B481" s="13" t="s">
        <v>4329</v>
      </c>
      <c r="C481" s="14" t="s">
        <v>4330</v>
      </c>
      <c r="D481" s="15" t="s">
        <v>4331</v>
      </c>
      <c r="E481" s="14" t="s">
        <v>4277</v>
      </c>
      <c r="F481" s="14" t="s">
        <v>4278</v>
      </c>
      <c r="G481" s="14" t="s">
        <v>2042</v>
      </c>
      <c r="H481" s="14" t="s">
        <v>4266</v>
      </c>
      <c r="I481" s="14" t="s">
        <v>4332</v>
      </c>
      <c r="J481" s="13" t="s">
        <v>4268</v>
      </c>
      <c r="L481" s="13" t="b">
        <v>1</v>
      </c>
      <c r="M481" s="13" t="s">
        <v>1703</v>
      </c>
    </row>
    <row r="482" spans="1:14" ht="288" x14ac:dyDescent="0.2">
      <c r="A482" s="13" t="s">
        <v>1941</v>
      </c>
      <c r="B482" s="13" t="s">
        <v>1942</v>
      </c>
      <c r="C482" s="14" t="s">
        <v>4333</v>
      </c>
      <c r="D482" s="15" t="s">
        <v>4334</v>
      </c>
      <c r="E482" s="14" t="s">
        <v>4277</v>
      </c>
      <c r="F482" s="14" t="s">
        <v>3141</v>
      </c>
      <c r="G482" s="14" t="s">
        <v>2035</v>
      </c>
      <c r="H482" s="14" t="s">
        <v>4266</v>
      </c>
      <c r="I482" s="14" t="s">
        <v>4335</v>
      </c>
      <c r="J482" s="13" t="s">
        <v>4268</v>
      </c>
      <c r="K482" s="14" t="s">
        <v>1886</v>
      </c>
      <c r="L482" s="13" t="b">
        <v>0</v>
      </c>
    </row>
    <row r="483" spans="1:14" ht="335" x14ac:dyDescent="0.2">
      <c r="A483" s="13" t="s">
        <v>1944</v>
      </c>
      <c r="B483" s="13" t="s">
        <v>4336</v>
      </c>
      <c r="C483" s="14" t="s">
        <v>4337</v>
      </c>
      <c r="D483" s="15" t="s">
        <v>4338</v>
      </c>
      <c r="E483" s="14" t="s">
        <v>4277</v>
      </c>
      <c r="F483" s="14" t="s">
        <v>3141</v>
      </c>
      <c r="G483" s="14" t="s">
        <v>2035</v>
      </c>
      <c r="H483" s="14" t="s">
        <v>4266</v>
      </c>
      <c r="I483" s="14" t="s">
        <v>4339</v>
      </c>
      <c r="J483" s="13" t="s">
        <v>4268</v>
      </c>
      <c r="K483" s="14" t="s">
        <v>1886</v>
      </c>
      <c r="L483" s="13" t="b">
        <v>1</v>
      </c>
      <c r="M483" s="13" t="s">
        <v>1941</v>
      </c>
    </row>
    <row r="484" spans="1:14" ht="224" x14ac:dyDescent="0.2">
      <c r="A484" s="13" t="s">
        <v>1945</v>
      </c>
      <c r="B484" s="13" t="s">
        <v>4340</v>
      </c>
      <c r="C484" s="14" t="s">
        <v>4341</v>
      </c>
      <c r="D484" s="15" t="s">
        <v>4342</v>
      </c>
      <c r="E484" s="14" t="s">
        <v>4277</v>
      </c>
      <c r="F484" s="14" t="s">
        <v>4278</v>
      </c>
      <c r="G484" s="14" t="s">
        <v>2042</v>
      </c>
      <c r="H484" s="14" t="s">
        <v>4266</v>
      </c>
      <c r="I484" s="14" t="s">
        <v>4332</v>
      </c>
      <c r="J484" s="13" t="s">
        <v>4268</v>
      </c>
      <c r="L484" s="13" t="b">
        <v>1</v>
      </c>
      <c r="M484" s="13" t="s">
        <v>1941</v>
      </c>
    </row>
    <row r="485" spans="1:14" ht="176" x14ac:dyDescent="0.2">
      <c r="A485" s="13" t="s">
        <v>1683</v>
      </c>
      <c r="B485" s="13" t="s">
        <v>1626</v>
      </c>
      <c r="C485" s="14" t="s">
        <v>4343</v>
      </c>
      <c r="D485" s="15" t="s">
        <v>4344</v>
      </c>
      <c r="E485" s="14" t="s">
        <v>4277</v>
      </c>
      <c r="F485" s="14" t="s">
        <v>2120</v>
      </c>
      <c r="G485" s="14" t="s">
        <v>2035</v>
      </c>
      <c r="H485" s="14" t="s">
        <v>4266</v>
      </c>
      <c r="I485" s="14" t="s">
        <v>4345</v>
      </c>
      <c r="J485" s="13" t="s">
        <v>4268</v>
      </c>
      <c r="K485" s="14" t="s">
        <v>1929</v>
      </c>
      <c r="L485" s="13" t="b">
        <v>0</v>
      </c>
    </row>
    <row r="486" spans="1:14" ht="240" x14ac:dyDescent="0.2">
      <c r="A486" s="13" t="s">
        <v>1625</v>
      </c>
      <c r="B486" s="13" t="s">
        <v>4346</v>
      </c>
      <c r="C486" s="14" t="s">
        <v>4347</v>
      </c>
      <c r="D486" s="15" t="s">
        <v>4348</v>
      </c>
      <c r="E486" s="14" t="s">
        <v>4277</v>
      </c>
      <c r="F486" s="14" t="s">
        <v>2120</v>
      </c>
      <c r="G486" s="14" t="s">
        <v>2121</v>
      </c>
      <c r="H486" s="14" t="s">
        <v>4266</v>
      </c>
      <c r="I486" s="14" t="s">
        <v>4349</v>
      </c>
      <c r="J486" s="13" t="s">
        <v>4268</v>
      </c>
      <c r="K486" s="14" t="s">
        <v>1705</v>
      </c>
      <c r="L486" s="13" t="b">
        <v>1</v>
      </c>
      <c r="M486" s="13" t="s">
        <v>1683</v>
      </c>
    </row>
    <row r="487" spans="1:14" ht="144" x14ac:dyDescent="0.2">
      <c r="A487" s="13" t="s">
        <v>1871</v>
      </c>
      <c r="B487" s="13" t="s">
        <v>4350</v>
      </c>
      <c r="C487" s="14" t="s">
        <v>4351</v>
      </c>
      <c r="D487" s="15" t="s">
        <v>4352</v>
      </c>
      <c r="E487" s="14" t="s">
        <v>4277</v>
      </c>
      <c r="F487" s="14" t="s">
        <v>2120</v>
      </c>
      <c r="G487" s="14" t="s">
        <v>2035</v>
      </c>
      <c r="H487" s="14" t="s">
        <v>4266</v>
      </c>
      <c r="I487" s="14" t="s">
        <v>4353</v>
      </c>
      <c r="J487" s="13" t="s">
        <v>4268</v>
      </c>
      <c r="K487" s="14" t="s">
        <v>1932</v>
      </c>
      <c r="L487" s="13" t="b">
        <v>1</v>
      </c>
      <c r="M487" s="13" t="s">
        <v>1683</v>
      </c>
    </row>
    <row r="488" spans="1:14" ht="240" x14ac:dyDescent="0.2">
      <c r="A488" s="13" t="s">
        <v>1946</v>
      </c>
      <c r="B488" s="13" t="s">
        <v>4354</v>
      </c>
      <c r="C488" s="14" t="s">
        <v>4355</v>
      </c>
      <c r="D488" s="15" t="s">
        <v>4356</v>
      </c>
      <c r="E488" s="14" t="s">
        <v>4277</v>
      </c>
      <c r="F488" s="14" t="s">
        <v>3141</v>
      </c>
      <c r="G488" s="14" t="s">
        <v>2121</v>
      </c>
      <c r="H488" s="14" t="s">
        <v>4266</v>
      </c>
      <c r="I488" s="14" t="s">
        <v>4357</v>
      </c>
      <c r="J488" s="13" t="s">
        <v>4268</v>
      </c>
      <c r="K488" s="14" t="s">
        <v>665</v>
      </c>
      <c r="L488" s="13" t="b">
        <v>1</v>
      </c>
      <c r="M488" s="13" t="s">
        <v>1683</v>
      </c>
    </row>
    <row r="489" spans="1:14" ht="335" x14ac:dyDescent="0.2">
      <c r="A489" s="13" t="s">
        <v>1947</v>
      </c>
      <c r="B489" s="13" t="s">
        <v>4358</v>
      </c>
      <c r="C489" s="14" t="s">
        <v>4359</v>
      </c>
      <c r="D489" s="15" t="s">
        <v>4360</v>
      </c>
      <c r="E489" s="14" t="s">
        <v>4277</v>
      </c>
      <c r="F489" s="14" t="s">
        <v>4278</v>
      </c>
      <c r="G489" s="14" t="s">
        <v>2042</v>
      </c>
      <c r="H489" s="14" t="s">
        <v>4266</v>
      </c>
      <c r="I489" s="14" t="s">
        <v>4361</v>
      </c>
      <c r="J489" s="13" t="s">
        <v>4268</v>
      </c>
      <c r="L489" s="13" t="b">
        <v>1</v>
      </c>
      <c r="M489" s="13" t="s">
        <v>1683</v>
      </c>
    </row>
    <row r="490" spans="1:14" ht="288" x14ac:dyDescent="0.2">
      <c r="A490" s="13" t="s">
        <v>1682</v>
      </c>
      <c r="B490" s="13" t="s">
        <v>1663</v>
      </c>
      <c r="C490" s="14" t="s">
        <v>4362</v>
      </c>
      <c r="D490" s="15" t="s">
        <v>4363</v>
      </c>
      <c r="E490" s="14" t="s">
        <v>4277</v>
      </c>
      <c r="F490" s="14" t="s">
        <v>2262</v>
      </c>
      <c r="G490" s="14" t="s">
        <v>2035</v>
      </c>
      <c r="H490" s="14" t="s">
        <v>4266</v>
      </c>
      <c r="I490" s="14" t="s">
        <v>4364</v>
      </c>
      <c r="J490" s="13" t="s">
        <v>4268</v>
      </c>
      <c r="K490" s="14" t="s">
        <v>1936</v>
      </c>
      <c r="L490" s="13" t="b">
        <v>0</v>
      </c>
    </row>
    <row r="491" spans="1:14" ht="144" x14ac:dyDescent="0.2">
      <c r="A491" s="13" t="s">
        <v>1706</v>
      </c>
      <c r="B491" s="13" t="s">
        <v>4365</v>
      </c>
      <c r="C491" s="14" t="s">
        <v>4366</v>
      </c>
      <c r="D491" s="15" t="s">
        <v>4367</v>
      </c>
      <c r="E491" s="14" t="s">
        <v>4277</v>
      </c>
      <c r="F491" s="14" t="s">
        <v>2120</v>
      </c>
      <c r="G491" s="14" t="s">
        <v>2035</v>
      </c>
      <c r="H491" s="14" t="s">
        <v>4266</v>
      </c>
      <c r="I491" s="14" t="s">
        <v>4368</v>
      </c>
      <c r="J491" s="13" t="s">
        <v>4268</v>
      </c>
      <c r="K491" s="14" t="s">
        <v>1705</v>
      </c>
      <c r="L491" s="13" t="b">
        <v>1</v>
      </c>
      <c r="M491" s="13" t="s">
        <v>1682</v>
      </c>
    </row>
    <row r="492" spans="1:14" ht="160" x14ac:dyDescent="0.2">
      <c r="A492" s="13" t="s">
        <v>1662</v>
      </c>
      <c r="B492" s="13" t="s">
        <v>4369</v>
      </c>
      <c r="C492" s="14" t="s">
        <v>4370</v>
      </c>
      <c r="D492" s="15" t="s">
        <v>4371</v>
      </c>
      <c r="E492" s="14" t="s">
        <v>4277</v>
      </c>
      <c r="F492" s="14" t="s">
        <v>2120</v>
      </c>
      <c r="G492" s="14" t="s">
        <v>2035</v>
      </c>
      <c r="H492" s="14" t="s">
        <v>4266</v>
      </c>
      <c r="I492" s="14" t="s">
        <v>4372</v>
      </c>
      <c r="J492" s="13" t="s">
        <v>4268</v>
      </c>
      <c r="K492" s="14" t="s">
        <v>1932</v>
      </c>
      <c r="L492" s="13" t="b">
        <v>1</v>
      </c>
      <c r="M492" s="13" t="s">
        <v>1682</v>
      </c>
      <c r="N492" s="13" t="s">
        <v>4373</v>
      </c>
    </row>
    <row r="493" spans="1:14" ht="192" x14ac:dyDescent="0.2">
      <c r="A493" s="13" t="s">
        <v>1864</v>
      </c>
      <c r="B493" s="13" t="s">
        <v>4374</v>
      </c>
      <c r="C493" s="14" t="s">
        <v>4375</v>
      </c>
      <c r="D493" s="15" t="s">
        <v>4376</v>
      </c>
      <c r="E493" s="14" t="s">
        <v>4277</v>
      </c>
      <c r="F493" s="14" t="s">
        <v>2120</v>
      </c>
      <c r="G493" s="14" t="s">
        <v>2035</v>
      </c>
      <c r="H493" s="14" t="s">
        <v>4266</v>
      </c>
      <c r="I493" s="14" t="s">
        <v>4377</v>
      </c>
      <c r="J493" s="13" t="s">
        <v>4268</v>
      </c>
      <c r="K493" s="14" t="s">
        <v>1932</v>
      </c>
      <c r="L493" s="13" t="b">
        <v>1</v>
      </c>
      <c r="M493" s="13" t="s">
        <v>1682</v>
      </c>
    </row>
    <row r="494" spans="1:14" ht="335" x14ac:dyDescent="0.2">
      <c r="A494" s="13" t="s">
        <v>1872</v>
      </c>
      <c r="B494" s="13" t="s">
        <v>4378</v>
      </c>
      <c r="C494" s="14" t="s">
        <v>4379</v>
      </c>
      <c r="D494" s="15" t="s">
        <v>4380</v>
      </c>
      <c r="E494" s="14" t="s">
        <v>4277</v>
      </c>
      <c r="F494" s="14" t="s">
        <v>3141</v>
      </c>
      <c r="G494" s="14" t="s">
        <v>2121</v>
      </c>
      <c r="H494" s="14" t="s">
        <v>4266</v>
      </c>
      <c r="I494" s="14" t="s">
        <v>4381</v>
      </c>
      <c r="J494" s="13" t="s">
        <v>4268</v>
      </c>
      <c r="K494" s="14" t="s">
        <v>1943</v>
      </c>
      <c r="L494" s="13" t="b">
        <v>1</v>
      </c>
      <c r="M494" s="13" t="s">
        <v>1682</v>
      </c>
    </row>
    <row r="495" spans="1:14" ht="380" x14ac:dyDescent="0.2">
      <c r="A495" s="13" t="s">
        <v>1874</v>
      </c>
      <c r="B495" s="13" t="s">
        <v>4382</v>
      </c>
      <c r="C495" s="14" t="s">
        <v>4383</v>
      </c>
      <c r="D495" s="15" t="s">
        <v>4384</v>
      </c>
      <c r="E495" s="14" t="s">
        <v>4277</v>
      </c>
      <c r="F495" s="14" t="s">
        <v>4278</v>
      </c>
      <c r="G495" s="14" t="s">
        <v>2042</v>
      </c>
      <c r="H495" s="14" t="s">
        <v>4266</v>
      </c>
      <c r="I495" s="14" t="s">
        <v>4385</v>
      </c>
      <c r="J495" s="13" t="s">
        <v>4268</v>
      </c>
      <c r="L495" s="13" t="b">
        <v>1</v>
      </c>
      <c r="M495" s="13" t="s">
        <v>1682</v>
      </c>
    </row>
    <row r="496" spans="1:14" ht="176" x14ac:dyDescent="0.2">
      <c r="A496" s="13" t="s">
        <v>1948</v>
      </c>
      <c r="B496" s="13" t="s">
        <v>4386</v>
      </c>
      <c r="C496" s="14" t="s">
        <v>4387</v>
      </c>
      <c r="D496" s="15" t="s">
        <v>4388</v>
      </c>
      <c r="E496" s="14" t="s">
        <v>3909</v>
      </c>
      <c r="F496" s="14" t="s">
        <v>4278</v>
      </c>
      <c r="G496" s="14" t="s">
        <v>2042</v>
      </c>
      <c r="H496" s="14" t="s">
        <v>4266</v>
      </c>
      <c r="I496" s="14" t="s">
        <v>4389</v>
      </c>
      <c r="J496" s="13" t="s">
        <v>4268</v>
      </c>
      <c r="L496" s="13" t="b">
        <v>1</v>
      </c>
      <c r="M496" s="13" t="s">
        <v>1682</v>
      </c>
    </row>
    <row r="497" spans="1:14" ht="256" x14ac:dyDescent="0.2">
      <c r="A497" s="13" t="s">
        <v>1710</v>
      </c>
      <c r="B497" s="13" t="s">
        <v>1708</v>
      </c>
      <c r="C497" s="14" t="s">
        <v>4390</v>
      </c>
      <c r="D497" s="15" t="s">
        <v>4391</v>
      </c>
      <c r="E497" s="14" t="s">
        <v>4141</v>
      </c>
      <c r="F497" s="14" t="s">
        <v>4278</v>
      </c>
      <c r="G497" s="14" t="s">
        <v>2042</v>
      </c>
      <c r="H497" s="14" t="s">
        <v>4392</v>
      </c>
      <c r="I497" s="14" t="s">
        <v>4393</v>
      </c>
      <c r="J497" s="13" t="s">
        <v>4268</v>
      </c>
      <c r="L497" s="13" t="b">
        <v>0</v>
      </c>
    </row>
    <row r="498" spans="1:14" ht="272" x14ac:dyDescent="0.2">
      <c r="A498" s="13" t="s">
        <v>1707</v>
      </c>
      <c r="B498" s="13" t="s">
        <v>4394</v>
      </c>
      <c r="C498" s="14" t="s">
        <v>4395</v>
      </c>
      <c r="D498" s="15" t="s">
        <v>4396</v>
      </c>
      <c r="E498" s="14" t="s">
        <v>4141</v>
      </c>
      <c r="F498" s="14" t="s">
        <v>4278</v>
      </c>
      <c r="G498" s="14" t="s">
        <v>2042</v>
      </c>
      <c r="H498" s="14" t="s">
        <v>4392</v>
      </c>
      <c r="I498" s="14" t="s">
        <v>4393</v>
      </c>
      <c r="J498" s="13" t="s">
        <v>4268</v>
      </c>
      <c r="L498" s="13" t="b">
        <v>1</v>
      </c>
      <c r="M498" s="13" t="s">
        <v>1710</v>
      </c>
      <c r="N498" s="13" t="s">
        <v>4397</v>
      </c>
    </row>
    <row r="499" spans="1:14" ht="176" x14ac:dyDescent="0.2">
      <c r="A499" s="13" t="s">
        <v>1950</v>
      </c>
      <c r="B499" s="13" t="s">
        <v>4398</v>
      </c>
      <c r="C499" s="14" t="s">
        <v>4399</v>
      </c>
      <c r="D499" s="15" t="s">
        <v>4400</v>
      </c>
      <c r="E499" s="14" t="s">
        <v>4141</v>
      </c>
      <c r="F499" s="14" t="s">
        <v>4278</v>
      </c>
      <c r="G499" s="14" t="s">
        <v>2042</v>
      </c>
      <c r="H499" s="14" t="s">
        <v>4392</v>
      </c>
      <c r="I499" s="14" t="s">
        <v>4393</v>
      </c>
      <c r="J499" s="13" t="s">
        <v>4268</v>
      </c>
      <c r="L499" s="13" t="b">
        <v>1</v>
      </c>
      <c r="M499" s="13" t="s">
        <v>1710</v>
      </c>
    </row>
    <row r="500" spans="1:14" ht="192" x14ac:dyDescent="0.2">
      <c r="A500" s="13" t="s">
        <v>1876</v>
      </c>
      <c r="B500" s="13" t="s">
        <v>4401</v>
      </c>
      <c r="C500" s="14" t="s">
        <v>4402</v>
      </c>
      <c r="D500" s="15" t="s">
        <v>4403</v>
      </c>
      <c r="E500" s="14" t="s">
        <v>4141</v>
      </c>
      <c r="F500" s="14" t="s">
        <v>4278</v>
      </c>
      <c r="G500" s="14" t="s">
        <v>2042</v>
      </c>
      <c r="H500" s="14" t="s">
        <v>4392</v>
      </c>
      <c r="I500" s="14" t="s">
        <v>4393</v>
      </c>
      <c r="J500" s="13" t="s">
        <v>4268</v>
      </c>
      <c r="L500" s="13" t="b">
        <v>1</v>
      </c>
      <c r="M500" s="13" t="s">
        <v>1710</v>
      </c>
    </row>
    <row r="501" spans="1:14" ht="240" x14ac:dyDescent="0.2">
      <c r="A501" s="13" t="s">
        <v>1592</v>
      </c>
      <c r="B501" s="13" t="s">
        <v>1593</v>
      </c>
      <c r="C501" s="14" t="s">
        <v>4404</v>
      </c>
      <c r="D501" s="15" t="s">
        <v>4405</v>
      </c>
      <c r="E501" s="14" t="s">
        <v>4141</v>
      </c>
      <c r="F501" s="14" t="s">
        <v>4278</v>
      </c>
      <c r="G501" s="14" t="s">
        <v>2042</v>
      </c>
      <c r="H501" s="14" t="s">
        <v>4392</v>
      </c>
      <c r="I501" s="14" t="s">
        <v>4393</v>
      </c>
      <c r="J501" s="13" t="s">
        <v>4268</v>
      </c>
      <c r="L501" s="13" t="b">
        <v>0</v>
      </c>
    </row>
    <row r="502" spans="1:14" ht="272" x14ac:dyDescent="0.2">
      <c r="A502" s="13" t="s">
        <v>1612</v>
      </c>
      <c r="B502" s="13" t="s">
        <v>4406</v>
      </c>
      <c r="C502" s="14" t="s">
        <v>4407</v>
      </c>
      <c r="D502" s="15" t="s">
        <v>4408</v>
      </c>
      <c r="E502" s="14" t="s">
        <v>4141</v>
      </c>
      <c r="F502" s="14" t="s">
        <v>4278</v>
      </c>
      <c r="G502" s="14" t="s">
        <v>2042</v>
      </c>
      <c r="H502" s="14" t="s">
        <v>4392</v>
      </c>
      <c r="I502" s="14" t="s">
        <v>4393</v>
      </c>
      <c r="J502" s="13" t="s">
        <v>4268</v>
      </c>
      <c r="L502" s="13" t="b">
        <v>1</v>
      </c>
      <c r="M502" s="13" t="s">
        <v>1592</v>
      </c>
    </row>
    <row r="503" spans="1:14" ht="240" x14ac:dyDescent="0.2">
      <c r="A503" s="13" t="s">
        <v>1633</v>
      </c>
      <c r="B503" s="13" t="s">
        <v>4409</v>
      </c>
      <c r="C503" s="14" t="s">
        <v>4410</v>
      </c>
      <c r="D503" s="15" t="s">
        <v>4411</v>
      </c>
      <c r="E503" s="14" t="s">
        <v>4141</v>
      </c>
      <c r="F503" s="14" t="s">
        <v>4278</v>
      </c>
      <c r="G503" s="14" t="s">
        <v>2042</v>
      </c>
      <c r="H503" s="14" t="s">
        <v>4392</v>
      </c>
      <c r="I503" s="14" t="s">
        <v>4393</v>
      </c>
      <c r="J503" s="13" t="s">
        <v>4268</v>
      </c>
      <c r="L503" s="13" t="b">
        <v>1</v>
      </c>
      <c r="M503" s="13" t="s">
        <v>1592</v>
      </c>
    </row>
    <row r="504" spans="1:14" ht="240" x14ac:dyDescent="0.2">
      <c r="A504" s="13" t="s">
        <v>1711</v>
      </c>
      <c r="B504" s="13" t="s">
        <v>4412</v>
      </c>
      <c r="C504" s="14" t="s">
        <v>4413</v>
      </c>
      <c r="D504" s="15" t="s">
        <v>4414</v>
      </c>
      <c r="E504" s="14" t="s">
        <v>4141</v>
      </c>
      <c r="F504" s="14" t="s">
        <v>4278</v>
      </c>
      <c r="G504" s="14" t="s">
        <v>2042</v>
      </c>
      <c r="H504" s="14" t="s">
        <v>4392</v>
      </c>
      <c r="I504" s="14" t="s">
        <v>4393</v>
      </c>
      <c r="J504" s="13" t="s">
        <v>4268</v>
      </c>
      <c r="L504" s="13" t="b">
        <v>1</v>
      </c>
      <c r="M504" s="13" t="s">
        <v>1592</v>
      </c>
    </row>
    <row r="505" spans="1:14" ht="256" x14ac:dyDescent="0.2">
      <c r="A505" s="13" t="s">
        <v>1634</v>
      </c>
      <c r="B505" s="13" t="s">
        <v>4415</v>
      </c>
      <c r="C505" s="14" t="s">
        <v>4416</v>
      </c>
      <c r="D505" s="15" t="s">
        <v>4417</v>
      </c>
      <c r="E505" s="14" t="s">
        <v>4141</v>
      </c>
      <c r="F505" s="14" t="s">
        <v>4278</v>
      </c>
      <c r="G505" s="14" t="s">
        <v>2042</v>
      </c>
      <c r="H505" s="14" t="s">
        <v>4392</v>
      </c>
      <c r="I505" s="14" t="s">
        <v>4393</v>
      </c>
      <c r="J505" s="13" t="s">
        <v>4268</v>
      </c>
      <c r="L505" s="13" t="b">
        <v>1</v>
      </c>
      <c r="M505" s="13" t="s">
        <v>1592</v>
      </c>
    </row>
    <row r="506" spans="1:14" ht="272" x14ac:dyDescent="0.2">
      <c r="A506" s="13" t="s">
        <v>1614</v>
      </c>
      <c r="B506" s="13" t="s">
        <v>4418</v>
      </c>
      <c r="C506" s="14" t="s">
        <v>4419</v>
      </c>
      <c r="D506" s="15" t="s">
        <v>4420</v>
      </c>
      <c r="E506" s="14" t="s">
        <v>4141</v>
      </c>
      <c r="F506" s="14" t="s">
        <v>4278</v>
      </c>
      <c r="G506" s="14" t="s">
        <v>2042</v>
      </c>
      <c r="H506" s="14" t="s">
        <v>4392</v>
      </c>
      <c r="I506" s="14" t="s">
        <v>4393</v>
      </c>
      <c r="J506" s="13" t="s">
        <v>4268</v>
      </c>
      <c r="L506" s="13" t="b">
        <v>1</v>
      </c>
      <c r="M506" s="13" t="s">
        <v>1592</v>
      </c>
    </row>
    <row r="507" spans="1:14" ht="256" x14ac:dyDescent="0.2">
      <c r="A507" s="13" t="s">
        <v>1636</v>
      </c>
      <c r="B507" s="13" t="s">
        <v>4421</v>
      </c>
      <c r="C507" s="14" t="s">
        <v>4422</v>
      </c>
      <c r="D507" s="15" t="s">
        <v>4423</v>
      </c>
      <c r="E507" s="14" t="s">
        <v>4141</v>
      </c>
      <c r="F507" s="14" t="s">
        <v>4278</v>
      </c>
      <c r="G507" s="14" t="s">
        <v>2042</v>
      </c>
      <c r="H507" s="14" t="s">
        <v>4392</v>
      </c>
      <c r="I507" s="14" t="s">
        <v>4393</v>
      </c>
      <c r="J507" s="13" t="s">
        <v>4268</v>
      </c>
      <c r="L507" s="13" t="b">
        <v>1</v>
      </c>
      <c r="M507" s="13" t="s">
        <v>1592</v>
      </c>
    </row>
    <row r="508" spans="1:14" ht="256" x14ac:dyDescent="0.2">
      <c r="A508" s="13" t="s">
        <v>1713</v>
      </c>
      <c r="B508" s="13" t="s">
        <v>1714</v>
      </c>
      <c r="C508" s="14" t="s">
        <v>4424</v>
      </c>
      <c r="D508" s="15" t="s">
        <v>4425</v>
      </c>
      <c r="E508" s="14" t="s">
        <v>4141</v>
      </c>
      <c r="F508" s="14" t="s">
        <v>4426</v>
      </c>
      <c r="G508" s="14" t="s">
        <v>2035</v>
      </c>
      <c r="H508" s="14" t="s">
        <v>4392</v>
      </c>
      <c r="I508" s="14" t="s">
        <v>4393</v>
      </c>
      <c r="J508" s="13" t="s">
        <v>4268</v>
      </c>
      <c r="L508" s="13" t="b">
        <v>0</v>
      </c>
    </row>
    <row r="509" spans="1:14" ht="256" x14ac:dyDescent="0.2">
      <c r="A509" s="13" t="s">
        <v>1894</v>
      </c>
      <c r="B509" s="13" t="s">
        <v>4427</v>
      </c>
      <c r="C509" s="14" t="s">
        <v>4428</v>
      </c>
      <c r="D509" s="15" t="s">
        <v>4429</v>
      </c>
      <c r="E509" s="14" t="s">
        <v>4141</v>
      </c>
      <c r="F509" s="14" t="s">
        <v>4426</v>
      </c>
      <c r="G509" s="14" t="s">
        <v>2035</v>
      </c>
      <c r="H509" s="14" t="s">
        <v>4392</v>
      </c>
      <c r="I509" s="14" t="s">
        <v>4393</v>
      </c>
      <c r="J509" s="13" t="s">
        <v>4268</v>
      </c>
      <c r="L509" s="13" t="b">
        <v>1</v>
      </c>
      <c r="M509" s="13" t="s">
        <v>1713</v>
      </c>
    </row>
    <row r="510" spans="1:14" ht="304" x14ac:dyDescent="0.2">
      <c r="A510" s="13" t="s">
        <v>1913</v>
      </c>
      <c r="B510" s="13" t="s">
        <v>4430</v>
      </c>
      <c r="C510" s="14" t="s">
        <v>4431</v>
      </c>
      <c r="D510" s="15" t="s">
        <v>4432</v>
      </c>
      <c r="E510" s="14" t="s">
        <v>4141</v>
      </c>
      <c r="F510" s="14" t="s">
        <v>4278</v>
      </c>
      <c r="G510" s="14" t="s">
        <v>2042</v>
      </c>
      <c r="H510" s="14" t="s">
        <v>4392</v>
      </c>
      <c r="I510" s="14" t="s">
        <v>4393</v>
      </c>
      <c r="J510" s="13" t="s">
        <v>4268</v>
      </c>
      <c r="L510" s="13" t="b">
        <v>1</v>
      </c>
      <c r="M510" s="13" t="s">
        <v>1713</v>
      </c>
    </row>
    <row r="511" spans="1:14" ht="272" x14ac:dyDescent="0.2">
      <c r="A511" s="13" t="s">
        <v>1915</v>
      </c>
      <c r="B511" s="13" t="s">
        <v>4433</v>
      </c>
      <c r="C511" s="14" t="s">
        <v>4434</v>
      </c>
      <c r="D511" s="15" t="s">
        <v>4435</v>
      </c>
      <c r="E511" s="14" t="s">
        <v>4141</v>
      </c>
      <c r="F511" s="14" t="s">
        <v>4278</v>
      </c>
      <c r="G511" s="14" t="s">
        <v>2042</v>
      </c>
      <c r="H511" s="14" t="s">
        <v>4392</v>
      </c>
      <c r="I511" s="14" t="s">
        <v>4393</v>
      </c>
      <c r="J511" s="13" t="s">
        <v>4268</v>
      </c>
      <c r="L511" s="13" t="b">
        <v>1</v>
      </c>
      <c r="M511" s="13" t="s">
        <v>1713</v>
      </c>
    </row>
    <row r="512" spans="1:14" ht="240" x14ac:dyDescent="0.2">
      <c r="A512" s="13" t="s">
        <v>1918</v>
      </c>
      <c r="B512" s="13" t="s">
        <v>4436</v>
      </c>
      <c r="C512" s="14" t="s">
        <v>4437</v>
      </c>
      <c r="D512" s="15" t="s">
        <v>4438</v>
      </c>
      <c r="E512" s="14" t="s">
        <v>4141</v>
      </c>
      <c r="F512" s="14" t="s">
        <v>4278</v>
      </c>
      <c r="G512" s="14" t="s">
        <v>2042</v>
      </c>
      <c r="H512" s="14" t="s">
        <v>4392</v>
      </c>
      <c r="I512" s="14" t="s">
        <v>4393</v>
      </c>
      <c r="J512" s="13" t="s">
        <v>4268</v>
      </c>
      <c r="L512" s="13" t="b">
        <v>1</v>
      </c>
      <c r="M512" s="13" t="s">
        <v>1713</v>
      </c>
    </row>
    <row r="513" spans="1:13" ht="272" x14ac:dyDescent="0.2">
      <c r="A513" s="13" t="s">
        <v>1608</v>
      </c>
      <c r="B513" s="13" t="s">
        <v>1609</v>
      </c>
      <c r="C513" s="14" t="s">
        <v>4439</v>
      </c>
      <c r="D513" s="15" t="s">
        <v>4440</v>
      </c>
      <c r="E513" s="14" t="s">
        <v>4141</v>
      </c>
      <c r="F513" s="14" t="s">
        <v>2120</v>
      </c>
      <c r="G513" s="14" t="s">
        <v>2035</v>
      </c>
      <c r="H513" s="14" t="s">
        <v>4392</v>
      </c>
      <c r="I513" s="14" t="s">
        <v>4441</v>
      </c>
      <c r="J513" s="13" t="s">
        <v>4268</v>
      </c>
      <c r="K513" s="14" t="s">
        <v>665</v>
      </c>
      <c r="L513" s="13" t="b">
        <v>0</v>
      </c>
    </row>
    <row r="514" spans="1:13" ht="288" x14ac:dyDescent="0.2">
      <c r="A514" s="13" t="s">
        <v>1952</v>
      </c>
      <c r="B514" s="13" t="s">
        <v>4442</v>
      </c>
      <c r="C514" s="14" t="s">
        <v>4443</v>
      </c>
      <c r="D514" s="15" t="s">
        <v>4444</v>
      </c>
      <c r="E514" s="14" t="s">
        <v>4141</v>
      </c>
      <c r="F514" s="14" t="s">
        <v>2120</v>
      </c>
      <c r="G514" s="14" t="s">
        <v>2035</v>
      </c>
      <c r="H514" s="14" t="s">
        <v>4392</v>
      </c>
      <c r="I514" s="14" t="s">
        <v>4445</v>
      </c>
      <c r="J514" s="13" t="s">
        <v>4268</v>
      </c>
      <c r="K514" s="14" t="s">
        <v>665</v>
      </c>
      <c r="L514" s="13" t="b">
        <v>1</v>
      </c>
      <c r="M514" s="13" t="s">
        <v>1608</v>
      </c>
    </row>
    <row r="515" spans="1:13" ht="272" x14ac:dyDescent="0.2">
      <c r="A515" s="13" t="s">
        <v>1684</v>
      </c>
      <c r="B515" s="13" t="s">
        <v>4446</v>
      </c>
      <c r="C515" s="14" t="s">
        <v>4447</v>
      </c>
      <c r="D515" s="15" t="s">
        <v>4448</v>
      </c>
      <c r="E515" s="14" t="s">
        <v>4141</v>
      </c>
      <c r="F515" s="14" t="s">
        <v>2120</v>
      </c>
      <c r="G515" s="14" t="s">
        <v>2035</v>
      </c>
      <c r="H515" s="14" t="s">
        <v>4392</v>
      </c>
      <c r="I515" s="14" t="s">
        <v>4449</v>
      </c>
      <c r="J515" s="13" t="s">
        <v>4268</v>
      </c>
      <c r="K515" s="14" t="s">
        <v>665</v>
      </c>
      <c r="L515" s="13" t="b">
        <v>1</v>
      </c>
      <c r="M515" s="13" t="s">
        <v>1608</v>
      </c>
    </row>
    <row r="516" spans="1:13" ht="224" x14ac:dyDescent="0.2">
      <c r="A516" s="13" t="s">
        <v>1954</v>
      </c>
      <c r="B516" s="13" t="s">
        <v>4450</v>
      </c>
      <c r="C516" s="14" t="s">
        <v>4451</v>
      </c>
      <c r="D516" s="15" t="s">
        <v>4452</v>
      </c>
      <c r="E516" s="14" t="s">
        <v>4141</v>
      </c>
      <c r="F516" s="14" t="s">
        <v>4278</v>
      </c>
      <c r="G516" s="14" t="s">
        <v>2042</v>
      </c>
      <c r="H516" s="14" t="s">
        <v>4392</v>
      </c>
      <c r="I516" s="14" t="s">
        <v>4393</v>
      </c>
      <c r="J516" s="13" t="s">
        <v>4268</v>
      </c>
      <c r="L516" s="13" t="b">
        <v>1</v>
      </c>
      <c r="M516" s="13" t="s">
        <v>1608</v>
      </c>
    </row>
    <row r="517" spans="1:13" ht="272" x14ac:dyDescent="0.2">
      <c r="A517" s="13" t="s">
        <v>1878</v>
      </c>
      <c r="B517" s="13" t="s">
        <v>4453</v>
      </c>
      <c r="C517" s="14" t="s">
        <v>4454</v>
      </c>
      <c r="D517" s="15" t="s">
        <v>4455</v>
      </c>
      <c r="E517" s="14" t="s">
        <v>4141</v>
      </c>
      <c r="F517" s="14" t="s">
        <v>2120</v>
      </c>
      <c r="G517" s="14" t="s">
        <v>2035</v>
      </c>
      <c r="H517" s="14" t="s">
        <v>4392</v>
      </c>
      <c r="I517" s="14" t="s">
        <v>4456</v>
      </c>
      <c r="J517" s="13" t="s">
        <v>4268</v>
      </c>
      <c r="K517" s="14" t="s">
        <v>665</v>
      </c>
      <c r="L517" s="13" t="b">
        <v>1</v>
      </c>
      <c r="M517" s="13" t="s">
        <v>1608</v>
      </c>
    </row>
    <row r="518" spans="1:13" ht="192" x14ac:dyDescent="0.2">
      <c r="A518" s="13" t="s">
        <v>1956</v>
      </c>
      <c r="B518" s="13" t="s">
        <v>1957</v>
      </c>
      <c r="C518" s="14" t="s">
        <v>4457</v>
      </c>
      <c r="D518" s="15" t="s">
        <v>4458</v>
      </c>
      <c r="E518" s="14" t="s">
        <v>4141</v>
      </c>
      <c r="F518" s="14" t="s">
        <v>4278</v>
      </c>
      <c r="G518" s="14" t="s">
        <v>2042</v>
      </c>
      <c r="H518" s="14" t="s">
        <v>4392</v>
      </c>
      <c r="I518" s="14" t="s">
        <v>4393</v>
      </c>
      <c r="J518" s="13" t="s">
        <v>4268</v>
      </c>
      <c r="L518" s="13" t="b">
        <v>0</v>
      </c>
    </row>
    <row r="519" spans="1:13" ht="224" x14ac:dyDescent="0.2">
      <c r="A519" s="13" t="s">
        <v>1958</v>
      </c>
      <c r="B519" s="13" t="s">
        <v>4459</v>
      </c>
      <c r="C519" s="14" t="s">
        <v>4460</v>
      </c>
      <c r="D519" s="15" t="s">
        <v>4461</v>
      </c>
      <c r="E519" s="14" t="s">
        <v>4141</v>
      </c>
      <c r="F519" s="14" t="s">
        <v>4278</v>
      </c>
      <c r="G519" s="14" t="s">
        <v>2042</v>
      </c>
      <c r="H519" s="14" t="s">
        <v>4392</v>
      </c>
      <c r="I519" s="14" t="s">
        <v>4393</v>
      </c>
      <c r="J519" s="13" t="s">
        <v>4268</v>
      </c>
      <c r="L519" s="13" t="b">
        <v>1</v>
      </c>
      <c r="M519" s="13" t="s">
        <v>1956</v>
      </c>
    </row>
    <row r="520" spans="1:13" ht="224" x14ac:dyDescent="0.2">
      <c r="A520" s="13" t="s">
        <v>1960</v>
      </c>
      <c r="B520" s="13" t="s">
        <v>4462</v>
      </c>
      <c r="C520" s="14" t="s">
        <v>4463</v>
      </c>
      <c r="D520" s="15" t="s">
        <v>4464</v>
      </c>
      <c r="E520" s="14" t="s">
        <v>4141</v>
      </c>
      <c r="F520" s="14" t="s">
        <v>4278</v>
      </c>
      <c r="G520" s="14" t="s">
        <v>2042</v>
      </c>
      <c r="H520" s="14" t="s">
        <v>4392</v>
      </c>
      <c r="I520" s="14" t="s">
        <v>4393</v>
      </c>
      <c r="J520" s="13" t="s">
        <v>4268</v>
      </c>
      <c r="L520" s="13" t="b">
        <v>1</v>
      </c>
      <c r="M520" s="13" t="s">
        <v>1956</v>
      </c>
    </row>
    <row r="521" spans="1:13" ht="208" x14ac:dyDescent="0.2">
      <c r="A521" s="13" t="s">
        <v>1962</v>
      </c>
      <c r="B521" s="13" t="s">
        <v>1963</v>
      </c>
      <c r="C521" s="14" t="s">
        <v>4465</v>
      </c>
      <c r="D521" s="15" t="s">
        <v>4466</v>
      </c>
      <c r="E521" s="14" t="s">
        <v>4141</v>
      </c>
      <c r="F521" s="14" t="s">
        <v>4278</v>
      </c>
      <c r="G521" s="14" t="s">
        <v>2042</v>
      </c>
      <c r="H521" s="14" t="s">
        <v>4392</v>
      </c>
      <c r="I521" s="14" t="s">
        <v>4467</v>
      </c>
      <c r="J521" s="13" t="s">
        <v>4268</v>
      </c>
      <c r="K521" s="14" t="s">
        <v>1067</v>
      </c>
      <c r="L521" s="13" t="b">
        <v>0</v>
      </c>
    </row>
    <row r="522" spans="1:13" ht="208" x14ac:dyDescent="0.2">
      <c r="A522" s="13" t="s">
        <v>1595</v>
      </c>
      <c r="B522" s="13" t="s">
        <v>1596</v>
      </c>
      <c r="C522" s="14" t="s">
        <v>4468</v>
      </c>
      <c r="D522" s="15" t="s">
        <v>4469</v>
      </c>
      <c r="E522" s="14" t="s">
        <v>4141</v>
      </c>
      <c r="F522" s="14" t="s">
        <v>4278</v>
      </c>
      <c r="G522" s="14" t="s">
        <v>2042</v>
      </c>
      <c r="H522" s="14" t="s">
        <v>4392</v>
      </c>
      <c r="I522" s="14" t="s">
        <v>4470</v>
      </c>
      <c r="J522" s="13" t="s">
        <v>4268</v>
      </c>
      <c r="K522" s="14" t="s">
        <v>178</v>
      </c>
      <c r="L522" s="13" t="b">
        <v>0</v>
      </c>
    </row>
    <row r="523" spans="1:13" ht="208" x14ac:dyDescent="0.2">
      <c r="A523" s="13" t="s">
        <v>1631</v>
      </c>
      <c r="B523" s="13" t="s">
        <v>4471</v>
      </c>
      <c r="C523" s="14" t="s">
        <v>4472</v>
      </c>
      <c r="D523" s="15" t="s">
        <v>4473</v>
      </c>
      <c r="E523" s="14" t="s">
        <v>4141</v>
      </c>
      <c r="F523" s="14" t="s">
        <v>4278</v>
      </c>
      <c r="G523" s="14" t="s">
        <v>2042</v>
      </c>
      <c r="H523" s="14" t="s">
        <v>4392</v>
      </c>
      <c r="I523" s="14" t="s">
        <v>4474</v>
      </c>
      <c r="J523" s="13" t="s">
        <v>4268</v>
      </c>
      <c r="K523" s="14" t="s">
        <v>1917</v>
      </c>
      <c r="L523" s="13" t="b">
        <v>1</v>
      </c>
      <c r="M523" s="13" t="s">
        <v>1595</v>
      </c>
    </row>
    <row r="524" spans="1:13" ht="224" x14ac:dyDescent="0.2">
      <c r="A524" s="13" t="s">
        <v>1610</v>
      </c>
      <c r="B524" s="13" t="s">
        <v>4475</v>
      </c>
      <c r="C524" s="14" t="s">
        <v>4476</v>
      </c>
      <c r="D524" s="15" t="s">
        <v>4477</v>
      </c>
      <c r="E524" s="14" t="s">
        <v>4141</v>
      </c>
      <c r="F524" s="14" t="s">
        <v>4278</v>
      </c>
      <c r="G524" s="14" t="s">
        <v>2042</v>
      </c>
      <c r="H524" s="14" t="s">
        <v>4392</v>
      </c>
      <c r="I524" s="14" t="s">
        <v>4470</v>
      </c>
      <c r="J524" s="13" t="s">
        <v>4268</v>
      </c>
      <c r="K524" s="14" t="s">
        <v>178</v>
      </c>
      <c r="L524" s="13" t="b">
        <v>1</v>
      </c>
      <c r="M524" s="13" t="s">
        <v>1595</v>
      </c>
    </row>
    <row r="525" spans="1:13" ht="224" x14ac:dyDescent="0.2">
      <c r="A525" s="13" t="s">
        <v>1889</v>
      </c>
      <c r="B525" s="13" t="s">
        <v>1867</v>
      </c>
      <c r="C525" s="14" t="s">
        <v>4478</v>
      </c>
      <c r="D525" s="15" t="s">
        <v>4479</v>
      </c>
      <c r="E525" s="14" t="s">
        <v>4141</v>
      </c>
      <c r="F525" s="14" t="s">
        <v>4278</v>
      </c>
      <c r="G525" s="14" t="s">
        <v>2042</v>
      </c>
      <c r="H525" s="14" t="s">
        <v>4392</v>
      </c>
      <c r="I525" s="14" t="s">
        <v>4393</v>
      </c>
      <c r="J525" s="13" t="s">
        <v>4268</v>
      </c>
      <c r="L525" s="13" t="b">
        <v>0</v>
      </c>
    </row>
    <row r="526" spans="1:13" ht="240" x14ac:dyDescent="0.2">
      <c r="A526" s="13" t="s">
        <v>1920</v>
      </c>
      <c r="B526" s="13" t="s">
        <v>4480</v>
      </c>
      <c r="C526" s="14" t="s">
        <v>4481</v>
      </c>
      <c r="D526" s="15" t="s">
        <v>4482</v>
      </c>
      <c r="E526" s="14" t="s">
        <v>4141</v>
      </c>
      <c r="F526" s="14" t="s">
        <v>4278</v>
      </c>
      <c r="G526" s="14" t="s">
        <v>2042</v>
      </c>
      <c r="H526" s="14" t="s">
        <v>4392</v>
      </c>
      <c r="I526" s="14" t="s">
        <v>4393</v>
      </c>
      <c r="J526" s="13" t="s">
        <v>4268</v>
      </c>
      <c r="L526" s="13" t="b">
        <v>1</v>
      </c>
      <c r="M526" s="13" t="s">
        <v>1889</v>
      </c>
    </row>
    <row r="527" spans="1:13" ht="224" x14ac:dyDescent="0.2">
      <c r="A527" s="13" t="s">
        <v>1922</v>
      </c>
      <c r="B527" s="13" t="s">
        <v>4483</v>
      </c>
      <c r="C527" s="14" t="s">
        <v>4484</v>
      </c>
      <c r="D527" s="15" t="s">
        <v>4485</v>
      </c>
      <c r="E527" s="14" t="s">
        <v>4141</v>
      </c>
      <c r="F527" s="14" t="s">
        <v>4278</v>
      </c>
      <c r="G527" s="14" t="s">
        <v>2042</v>
      </c>
      <c r="H527" s="14" t="s">
        <v>4392</v>
      </c>
      <c r="I527" s="14" t="s">
        <v>4393</v>
      </c>
      <c r="J527" s="13" t="s">
        <v>4268</v>
      </c>
      <c r="L527" s="13" t="b">
        <v>1</v>
      </c>
      <c r="M527" s="13" t="s">
        <v>1889</v>
      </c>
    </row>
    <row r="528" spans="1:13" ht="240" x14ac:dyDescent="0.2">
      <c r="A528" s="13" t="s">
        <v>1896</v>
      </c>
      <c r="B528" s="13" t="s">
        <v>4486</v>
      </c>
      <c r="C528" s="14" t="s">
        <v>4487</v>
      </c>
      <c r="D528" s="15" t="s">
        <v>4488</v>
      </c>
      <c r="E528" s="14" t="s">
        <v>4141</v>
      </c>
      <c r="F528" s="14" t="s">
        <v>4278</v>
      </c>
      <c r="G528" s="14" t="s">
        <v>2042</v>
      </c>
      <c r="H528" s="14" t="s">
        <v>4392</v>
      </c>
      <c r="I528" s="14" t="s">
        <v>4393</v>
      </c>
      <c r="J528" s="13" t="s">
        <v>4268</v>
      </c>
      <c r="L528" s="13" t="b">
        <v>1</v>
      </c>
      <c r="M528" s="13" t="s">
        <v>1889</v>
      </c>
    </row>
    <row r="529" spans="1:18" ht="224" x14ac:dyDescent="0.2">
      <c r="A529" s="13" t="s">
        <v>1897</v>
      </c>
      <c r="B529" s="13" t="s">
        <v>4489</v>
      </c>
      <c r="C529" s="14" t="s">
        <v>4490</v>
      </c>
      <c r="D529" s="15" t="s">
        <v>4491</v>
      </c>
      <c r="E529" s="14" t="s">
        <v>4141</v>
      </c>
      <c r="F529" s="14" t="s">
        <v>4278</v>
      </c>
      <c r="G529" s="14" t="s">
        <v>2042</v>
      </c>
      <c r="H529" s="14" t="s">
        <v>4392</v>
      </c>
      <c r="I529" s="14" t="s">
        <v>4393</v>
      </c>
      <c r="J529" s="13" t="s">
        <v>4268</v>
      </c>
      <c r="L529" s="13" t="b">
        <v>1</v>
      </c>
      <c r="M529" s="13" t="s">
        <v>1889</v>
      </c>
    </row>
    <row r="530" spans="1:18" ht="224" x14ac:dyDescent="0.2">
      <c r="A530" s="13" t="s">
        <v>1866</v>
      </c>
      <c r="B530" s="13" t="s">
        <v>4492</v>
      </c>
      <c r="C530" s="14" t="s">
        <v>4493</v>
      </c>
      <c r="D530" s="15" t="s">
        <v>4494</v>
      </c>
      <c r="E530" s="14" t="s">
        <v>4141</v>
      </c>
      <c r="F530" s="14" t="s">
        <v>4278</v>
      </c>
      <c r="G530" s="14" t="s">
        <v>2042</v>
      </c>
      <c r="H530" s="14" t="s">
        <v>4392</v>
      </c>
      <c r="I530" s="14" t="s">
        <v>4393</v>
      </c>
      <c r="J530" s="13" t="s">
        <v>4268</v>
      </c>
      <c r="L530" s="13" t="b">
        <v>1</v>
      </c>
      <c r="M530" s="13" t="s">
        <v>1889</v>
      </c>
    </row>
    <row r="531" spans="1:18" ht="224" x14ac:dyDescent="0.2">
      <c r="A531" s="13" t="s">
        <v>1899</v>
      </c>
      <c r="B531" s="13" t="s">
        <v>1900</v>
      </c>
      <c r="C531" s="14" t="s">
        <v>4495</v>
      </c>
      <c r="D531" s="15" t="s">
        <v>4496</v>
      </c>
      <c r="E531" s="14" t="s">
        <v>4141</v>
      </c>
      <c r="F531" s="14" t="s">
        <v>4278</v>
      </c>
      <c r="G531" s="14" t="s">
        <v>2042</v>
      </c>
      <c r="H531" s="14" t="s">
        <v>4392</v>
      </c>
      <c r="I531" s="14" t="s">
        <v>4393</v>
      </c>
      <c r="J531" s="13" t="s">
        <v>4268</v>
      </c>
      <c r="L531" s="13" t="b">
        <v>0</v>
      </c>
    </row>
    <row r="532" spans="1:18" ht="240" x14ac:dyDescent="0.2">
      <c r="A532" s="13" t="s">
        <v>1901</v>
      </c>
      <c r="B532" s="13" t="s">
        <v>4497</v>
      </c>
      <c r="C532" s="14" t="s">
        <v>4498</v>
      </c>
      <c r="D532" s="15" t="s">
        <v>4499</v>
      </c>
      <c r="E532" s="14" t="s">
        <v>4141</v>
      </c>
      <c r="F532" s="14" t="s">
        <v>4278</v>
      </c>
      <c r="G532" s="14" t="s">
        <v>2042</v>
      </c>
      <c r="H532" s="14" t="s">
        <v>4392</v>
      </c>
      <c r="I532" s="14" t="s">
        <v>4393</v>
      </c>
      <c r="J532" s="13" t="s">
        <v>4268</v>
      </c>
      <c r="L532" s="13" t="b">
        <v>1</v>
      </c>
      <c r="M532" s="13" t="s">
        <v>1899</v>
      </c>
    </row>
    <row r="533" spans="1:18" ht="240" x14ac:dyDescent="0.2">
      <c r="A533" s="13" t="s">
        <v>1903</v>
      </c>
      <c r="B533" s="13" t="s">
        <v>4500</v>
      </c>
      <c r="C533" s="14" t="s">
        <v>4501</v>
      </c>
      <c r="D533" s="15" t="s">
        <v>4502</v>
      </c>
      <c r="E533" s="14" t="s">
        <v>4141</v>
      </c>
      <c r="F533" s="14" t="s">
        <v>4278</v>
      </c>
      <c r="G533" s="14" t="s">
        <v>2042</v>
      </c>
      <c r="H533" s="14" t="s">
        <v>4392</v>
      </c>
      <c r="I533" s="14" t="s">
        <v>4393</v>
      </c>
      <c r="J533" s="13" t="s">
        <v>4268</v>
      </c>
      <c r="L533" s="13" t="b">
        <v>1</v>
      </c>
      <c r="M533" s="13" t="s">
        <v>1899</v>
      </c>
    </row>
    <row r="534" spans="1:18" ht="240" x14ac:dyDescent="0.2">
      <c r="A534" s="13" t="s">
        <v>1327</v>
      </c>
      <c r="B534" s="13" t="s">
        <v>1324</v>
      </c>
      <c r="C534" s="14" t="s">
        <v>4503</v>
      </c>
      <c r="D534" s="15" t="s">
        <v>4504</v>
      </c>
      <c r="E534" s="14" t="s">
        <v>4141</v>
      </c>
      <c r="F534" s="14" t="s">
        <v>4278</v>
      </c>
      <c r="G534" s="14" t="s">
        <v>2035</v>
      </c>
      <c r="H534" s="14" t="s">
        <v>4392</v>
      </c>
      <c r="I534" s="14" t="s">
        <v>4505</v>
      </c>
      <c r="J534" s="13" t="s">
        <v>4268</v>
      </c>
      <c r="K534" s="14" t="s">
        <v>938</v>
      </c>
      <c r="L534" s="13" t="b">
        <v>0</v>
      </c>
      <c r="N534" s="13" t="s">
        <v>4506</v>
      </c>
    </row>
    <row r="535" spans="1:18" ht="256" x14ac:dyDescent="0.2">
      <c r="A535" s="13" t="s">
        <v>1443</v>
      </c>
      <c r="B535" s="13" t="s">
        <v>4507</v>
      </c>
      <c r="C535" s="14" t="s">
        <v>4508</v>
      </c>
      <c r="D535" s="15" t="s">
        <v>4509</v>
      </c>
      <c r="E535" s="14" t="s">
        <v>4141</v>
      </c>
      <c r="F535" s="14" t="s">
        <v>4278</v>
      </c>
      <c r="G535" s="14" t="s">
        <v>2042</v>
      </c>
      <c r="H535" s="14" t="s">
        <v>4392</v>
      </c>
      <c r="I535" s="14" t="s">
        <v>4510</v>
      </c>
      <c r="J535" s="13" t="s">
        <v>4268</v>
      </c>
      <c r="K535" s="14" t="s">
        <v>938</v>
      </c>
      <c r="L535" s="13" t="b">
        <v>1</v>
      </c>
      <c r="M535" s="13" t="s">
        <v>1327</v>
      </c>
      <c r="N535" s="13" t="s">
        <v>4511</v>
      </c>
    </row>
    <row r="536" spans="1:18" ht="224" x14ac:dyDescent="0.2">
      <c r="A536" s="13" t="s">
        <v>1323</v>
      </c>
      <c r="B536" s="13" t="s">
        <v>4512</v>
      </c>
      <c r="C536" s="14" t="s">
        <v>4513</v>
      </c>
      <c r="D536" s="15" t="s">
        <v>4514</v>
      </c>
      <c r="E536" s="14" t="s">
        <v>4141</v>
      </c>
      <c r="F536" s="14" t="s">
        <v>4278</v>
      </c>
      <c r="G536" s="14" t="s">
        <v>2035</v>
      </c>
      <c r="H536" s="14" t="s">
        <v>4392</v>
      </c>
      <c r="I536" s="14" t="s">
        <v>4515</v>
      </c>
      <c r="J536" s="13" t="s">
        <v>4268</v>
      </c>
      <c r="K536" s="14" t="s">
        <v>938</v>
      </c>
      <c r="L536" s="13" t="b">
        <v>1</v>
      </c>
      <c r="M536" s="13" t="s">
        <v>1327</v>
      </c>
      <c r="N536" s="13" t="s">
        <v>4506</v>
      </c>
    </row>
    <row r="537" spans="1:18" ht="240" x14ac:dyDescent="0.2">
      <c r="A537" s="13" t="s">
        <v>1418</v>
      </c>
      <c r="B537" s="13" t="s">
        <v>4516</v>
      </c>
      <c r="C537" s="14" t="s">
        <v>4517</v>
      </c>
      <c r="D537" s="15" t="s">
        <v>4518</v>
      </c>
      <c r="E537" s="14" t="s">
        <v>4141</v>
      </c>
      <c r="F537" s="14" t="s">
        <v>4278</v>
      </c>
      <c r="G537" s="14" t="s">
        <v>2035</v>
      </c>
      <c r="H537" s="14" t="s">
        <v>4392</v>
      </c>
      <c r="I537" s="14" t="s">
        <v>4519</v>
      </c>
      <c r="J537" s="13" t="s">
        <v>4268</v>
      </c>
      <c r="K537" s="14" t="s">
        <v>938</v>
      </c>
      <c r="L537" s="13" t="b">
        <v>1</v>
      </c>
      <c r="M537" s="13" t="s">
        <v>1327</v>
      </c>
      <c r="N537" s="13" t="s">
        <v>4506</v>
      </c>
    </row>
    <row r="538" spans="1:18" ht="288" x14ac:dyDescent="0.2">
      <c r="A538" s="13" t="s">
        <v>749</v>
      </c>
      <c r="B538" s="13" t="s">
        <v>741</v>
      </c>
      <c r="C538" s="14" t="s">
        <v>4520</v>
      </c>
      <c r="D538" s="15" t="s">
        <v>4521</v>
      </c>
      <c r="E538" s="14" t="s">
        <v>2174</v>
      </c>
      <c r="F538" s="14" t="s">
        <v>2498</v>
      </c>
      <c r="G538" s="14" t="s">
        <v>2042</v>
      </c>
      <c r="H538" s="14" t="s">
        <v>2115</v>
      </c>
      <c r="I538" s="14" t="s">
        <v>4522</v>
      </c>
      <c r="J538" s="13" t="s">
        <v>2176</v>
      </c>
      <c r="K538" s="14" t="s">
        <v>178</v>
      </c>
      <c r="L538" s="13" t="b">
        <v>0</v>
      </c>
      <c r="R538" s="13" t="s">
        <v>4523</v>
      </c>
    </row>
    <row r="539" spans="1:18" ht="320" x14ac:dyDescent="0.2">
      <c r="A539" s="13" t="s">
        <v>740</v>
      </c>
      <c r="B539" s="13" t="s">
        <v>4524</v>
      </c>
      <c r="C539" s="14" t="s">
        <v>4525</v>
      </c>
      <c r="D539" s="15" t="s">
        <v>4526</v>
      </c>
      <c r="E539" s="14" t="s">
        <v>2174</v>
      </c>
      <c r="F539" s="14" t="s">
        <v>2498</v>
      </c>
      <c r="G539" s="14" t="s">
        <v>2042</v>
      </c>
      <c r="H539" s="14" t="s">
        <v>2115</v>
      </c>
      <c r="I539" s="14" t="s">
        <v>4527</v>
      </c>
      <c r="J539" s="13" t="s">
        <v>2176</v>
      </c>
      <c r="K539" s="14" t="s">
        <v>178</v>
      </c>
      <c r="L539" s="13" t="b">
        <v>1</v>
      </c>
      <c r="M539" s="13" t="s">
        <v>749</v>
      </c>
    </row>
    <row r="540" spans="1:18" ht="224" x14ac:dyDescent="0.2">
      <c r="A540" s="13" t="s">
        <v>1880</v>
      </c>
      <c r="B540" s="13" t="s">
        <v>1881</v>
      </c>
      <c r="C540" s="14" t="s">
        <v>4528</v>
      </c>
      <c r="D540" s="15" t="s">
        <v>4529</v>
      </c>
      <c r="E540" s="14" t="s">
        <v>2174</v>
      </c>
      <c r="F540" s="14" t="s">
        <v>2498</v>
      </c>
      <c r="G540" s="14" t="s">
        <v>2042</v>
      </c>
      <c r="H540" s="14" t="s">
        <v>2115</v>
      </c>
      <c r="I540" s="14" t="s">
        <v>4530</v>
      </c>
      <c r="J540" s="13" t="s">
        <v>2176</v>
      </c>
      <c r="K540" s="14" t="s">
        <v>1469</v>
      </c>
      <c r="L540" s="13" t="b">
        <v>0</v>
      </c>
      <c r="R540" s="13" t="s">
        <v>4531</v>
      </c>
    </row>
    <row r="541" spans="1:18" ht="192" x14ac:dyDescent="0.2">
      <c r="A541" s="13" t="s">
        <v>1964</v>
      </c>
      <c r="B541" s="13" t="s">
        <v>4532</v>
      </c>
      <c r="C541" s="14" t="s">
        <v>4533</v>
      </c>
      <c r="D541" s="15" t="s">
        <v>4534</v>
      </c>
      <c r="E541" s="14" t="s">
        <v>2174</v>
      </c>
      <c r="F541" s="14" t="s">
        <v>2498</v>
      </c>
      <c r="G541" s="14" t="s">
        <v>2042</v>
      </c>
      <c r="H541" s="14" t="s">
        <v>2115</v>
      </c>
      <c r="I541" s="14" t="s">
        <v>4535</v>
      </c>
      <c r="J541" s="13" t="s">
        <v>2176</v>
      </c>
      <c r="K541" s="14" t="s">
        <v>1469</v>
      </c>
      <c r="L541" s="13" t="b">
        <v>1</v>
      </c>
      <c r="M541" s="13" t="s">
        <v>1880</v>
      </c>
    </row>
    <row r="542" spans="1:18" ht="176" x14ac:dyDescent="0.2">
      <c r="A542" s="13" t="s">
        <v>1882</v>
      </c>
      <c r="B542" s="13" t="s">
        <v>4536</v>
      </c>
      <c r="C542" s="14" t="s">
        <v>4537</v>
      </c>
      <c r="D542" s="15" t="s">
        <v>4538</v>
      </c>
      <c r="E542" s="14" t="s">
        <v>2174</v>
      </c>
      <c r="F542" s="14" t="s">
        <v>2498</v>
      </c>
      <c r="G542" s="14" t="s">
        <v>2042</v>
      </c>
      <c r="H542" s="14" t="s">
        <v>2115</v>
      </c>
      <c r="I542" s="14" t="s">
        <v>4539</v>
      </c>
      <c r="J542" s="13" t="s">
        <v>2176</v>
      </c>
      <c r="K542" s="14" t="s">
        <v>1469</v>
      </c>
      <c r="L542" s="13" t="b">
        <v>1</v>
      </c>
      <c r="M542" s="13" t="s">
        <v>1880</v>
      </c>
    </row>
    <row r="543" spans="1:18" ht="272" x14ac:dyDescent="0.2">
      <c r="A543" s="13" t="s">
        <v>662</v>
      </c>
      <c r="B543" s="13" t="s">
        <v>663</v>
      </c>
      <c r="C543" s="14" t="s">
        <v>4540</v>
      </c>
      <c r="D543" s="15" t="s">
        <v>4541</v>
      </c>
      <c r="E543" s="14" t="s">
        <v>2174</v>
      </c>
      <c r="F543" s="14" t="s">
        <v>3505</v>
      </c>
      <c r="G543" s="14" t="s">
        <v>2042</v>
      </c>
      <c r="H543" s="14" t="s">
        <v>2115</v>
      </c>
      <c r="I543" s="14" t="s">
        <v>4542</v>
      </c>
      <c r="J543" s="13" t="s">
        <v>2176</v>
      </c>
      <c r="K543" s="14" t="s">
        <v>1469</v>
      </c>
      <c r="L543" s="13" t="b">
        <v>0</v>
      </c>
    </row>
    <row r="544" spans="1:18" ht="409.6" x14ac:dyDescent="0.2">
      <c r="A544" s="13" t="s">
        <v>666</v>
      </c>
      <c r="B544" s="13" t="s">
        <v>4543</v>
      </c>
      <c r="C544" s="14" t="s">
        <v>4544</v>
      </c>
      <c r="D544" s="15" t="s">
        <v>4545</v>
      </c>
      <c r="E544" s="14" t="s">
        <v>2174</v>
      </c>
      <c r="F544" s="14" t="s">
        <v>3505</v>
      </c>
      <c r="G544" s="14" t="s">
        <v>2042</v>
      </c>
      <c r="H544" s="14" t="s">
        <v>2115</v>
      </c>
      <c r="I544" s="14" t="s">
        <v>4546</v>
      </c>
      <c r="J544" s="13" t="s">
        <v>2176</v>
      </c>
      <c r="K544" s="14" t="s">
        <v>1469</v>
      </c>
      <c r="L544" s="13" t="b">
        <v>1</v>
      </c>
      <c r="M544" s="13" t="s">
        <v>662</v>
      </c>
    </row>
    <row r="545" spans="1:20" ht="208" x14ac:dyDescent="0.2">
      <c r="A545" s="13" t="s">
        <v>669</v>
      </c>
      <c r="B545" s="13" t="s">
        <v>4547</v>
      </c>
      <c r="C545" s="14" t="s">
        <v>4548</v>
      </c>
      <c r="D545" s="15" t="s">
        <v>4549</v>
      </c>
      <c r="E545" s="14" t="s">
        <v>2174</v>
      </c>
      <c r="F545" s="14" t="s">
        <v>3505</v>
      </c>
      <c r="G545" s="14" t="s">
        <v>2042</v>
      </c>
      <c r="H545" s="14" t="s">
        <v>2115</v>
      </c>
      <c r="I545" s="14" t="s">
        <v>4550</v>
      </c>
      <c r="J545" s="13" t="s">
        <v>2176</v>
      </c>
      <c r="K545" s="14" t="s">
        <v>1469</v>
      </c>
      <c r="L545" s="13" t="b">
        <v>1</v>
      </c>
      <c r="M545" s="13" t="s">
        <v>662</v>
      </c>
    </row>
    <row r="546" spans="1:20" ht="128" x14ac:dyDescent="0.2">
      <c r="A546" s="13" t="s">
        <v>605</v>
      </c>
      <c r="B546" s="13" t="s">
        <v>597</v>
      </c>
      <c r="C546" s="14" t="s">
        <v>4551</v>
      </c>
      <c r="D546" s="15" t="s">
        <v>4552</v>
      </c>
      <c r="E546" s="14" t="s">
        <v>2174</v>
      </c>
      <c r="F546" s="14" t="s">
        <v>3505</v>
      </c>
      <c r="G546" s="14" t="s">
        <v>2042</v>
      </c>
      <c r="H546" s="14" t="s">
        <v>2107</v>
      </c>
      <c r="I546" s="14" t="s">
        <v>4553</v>
      </c>
      <c r="J546" s="13" t="s">
        <v>2176</v>
      </c>
      <c r="K546" s="14" t="s">
        <v>1326</v>
      </c>
      <c r="L546" s="13" t="b">
        <v>0</v>
      </c>
    </row>
    <row r="547" spans="1:20" ht="208" x14ac:dyDescent="0.2">
      <c r="A547" s="13" t="s">
        <v>602</v>
      </c>
      <c r="B547" s="13" t="s">
        <v>4554</v>
      </c>
      <c r="C547" s="14" t="s">
        <v>4555</v>
      </c>
      <c r="D547" s="15" t="s">
        <v>4556</v>
      </c>
      <c r="E547" s="14" t="s">
        <v>2174</v>
      </c>
      <c r="F547" s="14" t="s">
        <v>3505</v>
      </c>
      <c r="G547" s="14" t="s">
        <v>2042</v>
      </c>
      <c r="H547" s="14" t="s">
        <v>2107</v>
      </c>
      <c r="I547" s="14" t="s">
        <v>4557</v>
      </c>
      <c r="J547" s="13" t="s">
        <v>2176</v>
      </c>
      <c r="K547" s="14" t="s">
        <v>1326</v>
      </c>
      <c r="L547" s="13" t="b">
        <v>1</v>
      </c>
      <c r="M547" s="13" t="s">
        <v>605</v>
      </c>
    </row>
    <row r="548" spans="1:20" ht="176" x14ac:dyDescent="0.2">
      <c r="A548" s="13" t="s">
        <v>596</v>
      </c>
      <c r="B548" s="13" t="s">
        <v>4558</v>
      </c>
      <c r="C548" s="14" t="s">
        <v>4559</v>
      </c>
      <c r="D548" s="15" t="s">
        <v>4560</v>
      </c>
      <c r="E548" s="14" t="s">
        <v>2559</v>
      </c>
      <c r="F548" s="14" t="s">
        <v>3505</v>
      </c>
      <c r="G548" s="14" t="s">
        <v>2042</v>
      </c>
      <c r="H548" s="14" t="s">
        <v>2107</v>
      </c>
      <c r="I548" s="14" t="s">
        <v>4561</v>
      </c>
      <c r="J548" s="13" t="s">
        <v>2176</v>
      </c>
      <c r="K548" s="14" t="s">
        <v>1326</v>
      </c>
      <c r="L548" s="13" t="b">
        <v>1</v>
      </c>
      <c r="M548" s="13" t="s">
        <v>605</v>
      </c>
    </row>
    <row r="549" spans="1:20" ht="240" x14ac:dyDescent="0.2">
      <c r="A549" s="13" t="s">
        <v>1188</v>
      </c>
      <c r="B549" s="13" t="s">
        <v>1189</v>
      </c>
      <c r="C549" s="14" t="s">
        <v>4562</v>
      </c>
      <c r="D549" s="15" t="s">
        <v>4563</v>
      </c>
      <c r="E549" s="14" t="s">
        <v>4564</v>
      </c>
      <c r="F549" s="14" t="s">
        <v>3758</v>
      </c>
      <c r="G549" s="14" t="s">
        <v>2121</v>
      </c>
      <c r="H549" s="14" t="s">
        <v>2054</v>
      </c>
      <c r="I549" s="14" t="s">
        <v>4565</v>
      </c>
      <c r="J549" s="13" t="s">
        <v>2709</v>
      </c>
      <c r="K549" s="14" t="s">
        <v>745</v>
      </c>
      <c r="L549" s="13" t="b">
        <v>0</v>
      </c>
    </row>
    <row r="550" spans="1:20" ht="240" x14ac:dyDescent="0.2">
      <c r="A550" s="13" t="s">
        <v>1438</v>
      </c>
      <c r="B550" s="13" t="s">
        <v>4566</v>
      </c>
      <c r="C550" s="14" t="s">
        <v>4567</v>
      </c>
      <c r="D550" s="15" t="s">
        <v>4568</v>
      </c>
      <c r="E550" s="14" t="s">
        <v>4564</v>
      </c>
      <c r="F550" s="14" t="s">
        <v>4569</v>
      </c>
      <c r="G550" s="14" t="s">
        <v>2035</v>
      </c>
      <c r="H550" s="14" t="s">
        <v>2054</v>
      </c>
      <c r="I550" s="14" t="s">
        <v>4565</v>
      </c>
      <c r="J550" s="13" t="s">
        <v>3073</v>
      </c>
      <c r="K550" s="14" t="s">
        <v>745</v>
      </c>
      <c r="L550" s="13" t="b">
        <v>1</v>
      </c>
      <c r="M550" s="13" t="s">
        <v>1188</v>
      </c>
      <c r="N550" s="13" t="s">
        <v>4570</v>
      </c>
    </row>
    <row r="551" spans="1:20" ht="304" x14ac:dyDescent="0.2">
      <c r="A551" s="13" t="s">
        <v>1384</v>
      </c>
      <c r="B551" s="13" t="s">
        <v>4571</v>
      </c>
      <c r="C551" s="14" t="s">
        <v>4572</v>
      </c>
      <c r="D551" s="15" t="s">
        <v>4573</v>
      </c>
      <c r="E551" s="14" t="s">
        <v>4564</v>
      </c>
      <c r="F551" s="14" t="s">
        <v>4569</v>
      </c>
      <c r="G551" s="14" t="s">
        <v>2121</v>
      </c>
      <c r="H551" s="14" t="s">
        <v>2054</v>
      </c>
      <c r="I551" s="14" t="s">
        <v>4574</v>
      </c>
      <c r="J551" s="13" t="s">
        <v>4575</v>
      </c>
      <c r="K551" s="14" t="s">
        <v>745</v>
      </c>
      <c r="L551" s="13" t="b">
        <v>1</v>
      </c>
      <c r="M551" s="13" t="s">
        <v>1188</v>
      </c>
      <c r="N551" s="13" t="s">
        <v>4576</v>
      </c>
    </row>
    <row r="552" spans="1:20" ht="350" x14ac:dyDescent="0.2">
      <c r="A552" s="13" t="s">
        <v>1905</v>
      </c>
      <c r="B552" s="13" t="s">
        <v>1891</v>
      </c>
      <c r="C552" s="14" t="s">
        <v>4577</v>
      </c>
      <c r="D552" s="15" t="s">
        <v>4578</v>
      </c>
      <c r="E552" s="14" t="s">
        <v>2157</v>
      </c>
      <c r="F552" s="14" t="s">
        <v>2120</v>
      </c>
      <c r="G552" s="14" t="s">
        <v>2035</v>
      </c>
      <c r="H552" s="14" t="s">
        <v>4266</v>
      </c>
      <c r="I552" s="14" t="s">
        <v>4579</v>
      </c>
      <c r="J552" s="13" t="s">
        <v>4268</v>
      </c>
      <c r="K552" s="14" t="s">
        <v>665</v>
      </c>
      <c r="L552" s="13" t="b">
        <v>0</v>
      </c>
    </row>
    <row r="553" spans="1:20" ht="256" x14ac:dyDescent="0.2">
      <c r="A553" s="13" t="s">
        <v>1890</v>
      </c>
      <c r="B553" s="13" t="s">
        <v>4580</v>
      </c>
      <c r="C553" s="14" t="s">
        <v>4581</v>
      </c>
      <c r="D553" s="15" t="s">
        <v>4582</v>
      </c>
      <c r="E553" s="14" t="s">
        <v>2157</v>
      </c>
      <c r="F553" s="14" t="s">
        <v>2120</v>
      </c>
      <c r="G553" s="14" t="s">
        <v>2035</v>
      </c>
      <c r="H553" s="14" t="s">
        <v>4266</v>
      </c>
      <c r="I553" s="14" t="s">
        <v>4583</v>
      </c>
      <c r="J553" s="13" t="s">
        <v>4268</v>
      </c>
      <c r="K553" s="14" t="s">
        <v>665</v>
      </c>
      <c r="L553" s="13" t="b">
        <v>1</v>
      </c>
      <c r="M553" s="13" t="s">
        <v>1905</v>
      </c>
      <c r="N553" s="13" t="s">
        <v>4584</v>
      </c>
    </row>
    <row r="554" spans="1:20" ht="240" x14ac:dyDescent="0.2">
      <c r="A554" s="13" t="s">
        <v>1906</v>
      </c>
      <c r="B554" s="13" t="s">
        <v>4585</v>
      </c>
      <c r="C554" s="14" t="s">
        <v>4586</v>
      </c>
      <c r="D554" s="15" t="s">
        <v>4587</v>
      </c>
      <c r="E554" s="14" t="s">
        <v>2157</v>
      </c>
      <c r="F554" s="14" t="s">
        <v>2120</v>
      </c>
      <c r="G554" s="14" t="s">
        <v>2035</v>
      </c>
      <c r="H554" s="14" t="s">
        <v>4266</v>
      </c>
      <c r="I554" s="14" t="s">
        <v>4588</v>
      </c>
      <c r="J554" s="13" t="s">
        <v>4268</v>
      </c>
      <c r="K554" s="14" t="s">
        <v>665</v>
      </c>
      <c r="L554" s="13" t="b">
        <v>1</v>
      </c>
      <c r="M554" s="13" t="s">
        <v>1905</v>
      </c>
    </row>
    <row r="555" spans="1:20" ht="288" x14ac:dyDescent="0.2">
      <c r="A555" s="13" t="s">
        <v>1966</v>
      </c>
      <c r="B555" s="13" t="s">
        <v>4589</v>
      </c>
      <c r="C555" s="14" t="s">
        <v>4590</v>
      </c>
      <c r="D555" s="15" t="s">
        <v>4591</v>
      </c>
      <c r="E555" s="14" t="s">
        <v>2157</v>
      </c>
      <c r="F555" s="14" t="s">
        <v>3141</v>
      </c>
      <c r="G555" s="14" t="s">
        <v>2035</v>
      </c>
      <c r="H555" s="14" t="s">
        <v>4266</v>
      </c>
      <c r="I555" s="14" t="s">
        <v>4592</v>
      </c>
      <c r="J555" s="13" t="s">
        <v>4268</v>
      </c>
      <c r="K555" s="14" t="s">
        <v>665</v>
      </c>
      <c r="L555" s="13" t="b">
        <v>1</v>
      </c>
      <c r="M555" s="13" t="s">
        <v>1905</v>
      </c>
    </row>
    <row r="556" spans="1:20" ht="409.6" x14ac:dyDescent="0.2">
      <c r="A556" s="13" t="s">
        <v>1969</v>
      </c>
      <c r="B556" s="13" t="s">
        <v>4593</v>
      </c>
      <c r="C556" s="14" t="s">
        <v>4594</v>
      </c>
      <c r="D556" s="15" t="s">
        <v>4595</v>
      </c>
      <c r="E556" s="14" t="s">
        <v>2157</v>
      </c>
      <c r="F556" s="14" t="s">
        <v>2120</v>
      </c>
      <c r="G556" s="14" t="s">
        <v>2035</v>
      </c>
      <c r="H556" s="14" t="s">
        <v>4266</v>
      </c>
      <c r="I556" s="14" t="s">
        <v>4596</v>
      </c>
      <c r="J556" s="13" t="s">
        <v>4268</v>
      </c>
      <c r="K556" s="14" t="s">
        <v>665</v>
      </c>
      <c r="L556" s="13" t="b">
        <v>1</v>
      </c>
      <c r="M556" s="13" t="s">
        <v>1905</v>
      </c>
    </row>
    <row r="557" spans="1:20" ht="350" x14ac:dyDescent="0.2">
      <c r="A557" s="13" t="s">
        <v>1971</v>
      </c>
      <c r="B557" s="13" t="s">
        <v>4597</v>
      </c>
      <c r="C557" s="14" t="s">
        <v>4598</v>
      </c>
      <c r="D557" s="15" t="s">
        <v>4599</v>
      </c>
      <c r="E557" s="14" t="s">
        <v>2157</v>
      </c>
      <c r="F557" s="14" t="s">
        <v>2120</v>
      </c>
      <c r="G557" s="14" t="s">
        <v>2035</v>
      </c>
      <c r="H557" s="14" t="s">
        <v>4266</v>
      </c>
      <c r="I557" s="14" t="s">
        <v>4600</v>
      </c>
      <c r="J557" s="13" t="s">
        <v>4268</v>
      </c>
      <c r="K557" s="14" t="s">
        <v>665</v>
      </c>
      <c r="L557" s="13" t="b">
        <v>1</v>
      </c>
      <c r="M557" s="13" t="s">
        <v>1905</v>
      </c>
    </row>
    <row r="558" spans="1:20" ht="160" x14ac:dyDescent="0.2">
      <c r="A558" s="13" t="s">
        <v>1838</v>
      </c>
      <c r="B558" s="13" t="s">
        <v>1839</v>
      </c>
      <c r="C558" s="14" t="s">
        <v>4601</v>
      </c>
      <c r="D558" s="15" t="s">
        <v>4602</v>
      </c>
      <c r="E558" s="14" t="s">
        <v>2435</v>
      </c>
      <c r="F558" s="14" t="s">
        <v>3360</v>
      </c>
      <c r="G558" s="14" t="s">
        <v>2042</v>
      </c>
      <c r="H558" s="14" t="s">
        <v>2367</v>
      </c>
      <c r="I558" s="14" t="s">
        <v>4603</v>
      </c>
      <c r="J558" s="13" t="s">
        <v>2437</v>
      </c>
      <c r="K558" s="14" t="s">
        <v>607</v>
      </c>
      <c r="L558" s="13" t="b">
        <v>0</v>
      </c>
      <c r="N558" s="13" t="s">
        <v>4604</v>
      </c>
      <c r="T558" s="13" t="b">
        <v>1</v>
      </c>
    </row>
    <row r="559" spans="1:20" ht="160" x14ac:dyDescent="0.2">
      <c r="A559" s="13" t="s">
        <v>1841</v>
      </c>
      <c r="B559" s="13" t="s">
        <v>1842</v>
      </c>
      <c r="C559" s="14" t="s">
        <v>4605</v>
      </c>
      <c r="D559" s="15" t="s">
        <v>4606</v>
      </c>
      <c r="E559" s="14" t="s">
        <v>2435</v>
      </c>
      <c r="F559" s="14" t="s">
        <v>3360</v>
      </c>
      <c r="G559" s="14" t="s">
        <v>2042</v>
      </c>
      <c r="H559" s="14" t="s">
        <v>4607</v>
      </c>
      <c r="I559" s="14" t="s">
        <v>4608</v>
      </c>
      <c r="J559" s="13" t="s">
        <v>2437</v>
      </c>
      <c r="K559" s="14" t="s">
        <v>604</v>
      </c>
      <c r="L559" s="13" t="b">
        <v>0</v>
      </c>
      <c r="N559" s="13" t="s">
        <v>4609</v>
      </c>
      <c r="T559" s="13" t="b">
        <v>1</v>
      </c>
    </row>
    <row r="560" spans="1:20" ht="256" x14ac:dyDescent="0.2">
      <c r="A560" s="13" t="s">
        <v>1844</v>
      </c>
      <c r="B560" s="13" t="s">
        <v>1845</v>
      </c>
      <c r="C560" s="14" t="s">
        <v>4610</v>
      </c>
      <c r="D560" s="15" t="s">
        <v>4611</v>
      </c>
      <c r="E560" s="14" t="s">
        <v>3107</v>
      </c>
      <c r="F560" s="14" t="s">
        <v>2052</v>
      </c>
      <c r="G560" s="14" t="s">
        <v>2035</v>
      </c>
      <c r="H560" s="14" t="s">
        <v>2563</v>
      </c>
      <c r="I560" s="14" t="s">
        <v>4612</v>
      </c>
      <c r="J560" s="13" t="s">
        <v>4613</v>
      </c>
      <c r="K560" s="14" t="s">
        <v>601</v>
      </c>
      <c r="L560" s="13" t="b">
        <v>0</v>
      </c>
      <c r="N560" s="13" t="s">
        <v>4614</v>
      </c>
      <c r="P560" s="13" t="s">
        <v>3635</v>
      </c>
    </row>
    <row r="561" spans="1:18" ht="176" x14ac:dyDescent="0.2">
      <c r="A561" s="13" t="s">
        <v>4615</v>
      </c>
      <c r="B561" s="13" t="s">
        <v>1848</v>
      </c>
      <c r="C561" s="14" t="s">
        <v>4616</v>
      </c>
      <c r="D561" s="15" t="s">
        <v>4617</v>
      </c>
      <c r="E561" s="14" t="s">
        <v>3107</v>
      </c>
      <c r="F561" s="14" t="s">
        <v>3092</v>
      </c>
      <c r="G561" s="14" t="s">
        <v>2035</v>
      </c>
      <c r="H561" s="14" t="s">
        <v>2115</v>
      </c>
      <c r="I561" s="14" t="s">
        <v>4618</v>
      </c>
      <c r="J561" s="13" t="s">
        <v>2437</v>
      </c>
      <c r="K561" s="14" t="s">
        <v>1191</v>
      </c>
      <c r="L561" s="13" t="b">
        <v>0</v>
      </c>
      <c r="N561" s="13" t="s">
        <v>4619</v>
      </c>
    </row>
    <row r="562" spans="1:18" ht="144" x14ac:dyDescent="0.2">
      <c r="A562" s="13" t="s">
        <v>1850</v>
      </c>
      <c r="B562" s="13" t="s">
        <v>4620</v>
      </c>
      <c r="C562" s="14" t="s">
        <v>4621</v>
      </c>
      <c r="D562" s="15" t="s">
        <v>4622</v>
      </c>
      <c r="E562" s="14" t="s">
        <v>2723</v>
      </c>
      <c r="F562" s="14" t="s">
        <v>3386</v>
      </c>
      <c r="G562" s="14" t="s">
        <v>2042</v>
      </c>
      <c r="H562" s="14" t="s">
        <v>2122</v>
      </c>
      <c r="I562" s="14" t="s">
        <v>4623</v>
      </c>
      <c r="J562" s="13" t="s">
        <v>2437</v>
      </c>
      <c r="K562" s="14" t="s">
        <v>1442</v>
      </c>
      <c r="L562" s="13" t="b">
        <v>0</v>
      </c>
      <c r="N562" s="13" t="s">
        <v>2438</v>
      </c>
    </row>
    <row r="563" spans="1:18" ht="240" x14ac:dyDescent="0.2">
      <c r="A563" s="13" t="s">
        <v>1853</v>
      </c>
      <c r="B563" s="13" t="s">
        <v>1854</v>
      </c>
      <c r="C563" s="14" t="s">
        <v>4624</v>
      </c>
      <c r="D563" s="15" t="s">
        <v>4625</v>
      </c>
      <c r="E563" s="14" t="s">
        <v>4626</v>
      </c>
      <c r="F563" s="14" t="s">
        <v>2052</v>
      </c>
      <c r="G563" s="14" t="s">
        <v>2042</v>
      </c>
      <c r="H563" s="14" t="s">
        <v>2122</v>
      </c>
      <c r="I563" s="14" t="s">
        <v>4627</v>
      </c>
      <c r="J563" s="13" t="s">
        <v>2388</v>
      </c>
      <c r="K563" s="14" t="s">
        <v>1387</v>
      </c>
      <c r="L563" s="13" t="b">
        <v>0</v>
      </c>
      <c r="N563" s="13" t="s">
        <v>4628</v>
      </c>
    </row>
    <row r="564" spans="1:18" ht="304" x14ac:dyDescent="0.2">
      <c r="A564" s="13" t="s">
        <v>1855</v>
      </c>
      <c r="B564" s="13" t="s">
        <v>4629</v>
      </c>
      <c r="C564" s="14" t="s">
        <v>4630</v>
      </c>
      <c r="D564" s="15" t="s">
        <v>4631</v>
      </c>
      <c r="E564" s="14" t="s">
        <v>4632</v>
      </c>
      <c r="F564" s="14" t="s">
        <v>2052</v>
      </c>
      <c r="G564" s="14" t="s">
        <v>2042</v>
      </c>
      <c r="H564" s="14" t="s">
        <v>2122</v>
      </c>
      <c r="I564" s="14" t="s">
        <v>4633</v>
      </c>
      <c r="J564" s="13" t="s">
        <v>2038</v>
      </c>
      <c r="K564" s="14" t="s">
        <v>229</v>
      </c>
      <c r="L564" s="13" t="b">
        <v>1</v>
      </c>
      <c r="M564" s="13" t="s">
        <v>1853</v>
      </c>
      <c r="N564" s="13" t="s">
        <v>4634</v>
      </c>
    </row>
    <row r="565" spans="1:18" ht="208" x14ac:dyDescent="0.2">
      <c r="A565" s="13" t="s">
        <v>1857</v>
      </c>
      <c r="B565" s="13" t="s">
        <v>1858</v>
      </c>
      <c r="C565" s="14" t="s">
        <v>4635</v>
      </c>
      <c r="D565" s="15" t="s">
        <v>4636</v>
      </c>
      <c r="E565" s="14" t="s">
        <v>4637</v>
      </c>
      <c r="F565" s="14" t="s">
        <v>2052</v>
      </c>
      <c r="G565" s="14" t="s">
        <v>2042</v>
      </c>
      <c r="H565" s="14" t="s">
        <v>2122</v>
      </c>
      <c r="I565" s="14" t="s">
        <v>4638</v>
      </c>
      <c r="J565" s="13" t="s">
        <v>2062</v>
      </c>
      <c r="K565" s="14" t="s">
        <v>1893</v>
      </c>
      <c r="L565" s="13" t="b">
        <v>0</v>
      </c>
      <c r="N565" s="13" t="s">
        <v>4639</v>
      </c>
    </row>
    <row r="566" spans="1:18" ht="128" x14ac:dyDescent="0.2">
      <c r="A566" s="13" t="s">
        <v>1859</v>
      </c>
      <c r="B566" s="13" t="s">
        <v>1860</v>
      </c>
      <c r="C566" s="14" t="s">
        <v>4640</v>
      </c>
      <c r="D566" s="15" t="s">
        <v>4641</v>
      </c>
      <c r="E566" s="14" t="s">
        <v>4642</v>
      </c>
      <c r="F566" s="14" t="s">
        <v>2210</v>
      </c>
      <c r="G566" s="14" t="s">
        <v>2042</v>
      </c>
      <c r="H566" s="14" t="s">
        <v>2122</v>
      </c>
      <c r="I566" s="14" t="s">
        <v>4643</v>
      </c>
      <c r="J566" s="13" t="s">
        <v>3476</v>
      </c>
      <c r="K566" s="14" t="s">
        <v>1908</v>
      </c>
      <c r="L566" s="13" t="b">
        <v>0</v>
      </c>
      <c r="N566" s="13" t="s">
        <v>2585</v>
      </c>
    </row>
    <row r="567" spans="1:18" ht="224" x14ac:dyDescent="0.2">
      <c r="A567" s="13" t="s">
        <v>1862</v>
      </c>
      <c r="B567" s="13" t="s">
        <v>1863</v>
      </c>
      <c r="C567" s="14" t="s">
        <v>4644</v>
      </c>
      <c r="D567" s="15" t="s">
        <v>4645</v>
      </c>
      <c r="E567" s="14" t="s">
        <v>3705</v>
      </c>
      <c r="F567" s="14" t="s">
        <v>4646</v>
      </c>
      <c r="G567" s="14" t="s">
        <v>2042</v>
      </c>
      <c r="H567" s="14" t="s">
        <v>2115</v>
      </c>
      <c r="I567" s="14" t="s">
        <v>4647</v>
      </c>
      <c r="J567" s="13" t="s">
        <v>2038</v>
      </c>
      <c r="K567" s="14" t="s">
        <v>1968</v>
      </c>
      <c r="L567" s="13" t="b">
        <v>0</v>
      </c>
      <c r="N567" s="13" t="s">
        <v>4648</v>
      </c>
      <c r="R567" s="13" t="s">
        <v>2444</v>
      </c>
    </row>
  </sheetData>
  <autoFilter ref="A1:T567" xr:uid="{00000000-0001-0000-0000-000000000000}">
    <sortState xmlns:xlrd2="http://schemas.microsoft.com/office/spreadsheetml/2017/richdata2" ref="A2:T567">
      <sortCondition ref="A1:A567"/>
    </sortState>
  </autoFilter>
  <hyperlinks>
    <hyperlink ref="D345" r:id="rId1" xr:uid="{5C27F08F-1419-C04B-9F2A-C1DAFDA1CE2F}"/>
    <hyperlink ref="D347" r:id="rId2" xr:uid="{95FFB2D6-EEC1-CB4D-8B83-52CBB9D1C89D}"/>
    <hyperlink ref="D349" r:id="rId3" xr:uid="{7AE9F602-9F8F-A440-ACB1-2CFDBA47D7F4}"/>
    <hyperlink ref="D346" r:id="rId4" xr:uid="{DF170C3D-9750-454E-8232-34DBC4BD9529}"/>
    <hyperlink ref="D348" r:id="rId5" xr:uid="{DF3E17BB-DF49-8142-BD2C-C8015AB010BB}"/>
    <hyperlink ref="D186" r:id="rId6" xr:uid="{BF7AB4B5-C452-F44B-A8A1-4FA0AC0467E1}"/>
    <hyperlink ref="D188" r:id="rId7" xr:uid="{1A0DB0A4-E0EA-E344-8B66-0DCE935131AF}"/>
    <hyperlink ref="D189" r:id="rId8" xr:uid="{6412712C-BE7F-8E4C-985F-BFCF7DDA2F11}"/>
    <hyperlink ref="D190" r:id="rId9" xr:uid="{3625CB16-EA0F-AD4D-AB3D-5838E39ED1C0}"/>
    <hyperlink ref="D191" r:id="rId10" xr:uid="{D48EC137-7751-674E-8BBF-0FE3CB3F49FE}"/>
    <hyperlink ref="D187" r:id="rId11" xr:uid="{6285FF81-2AFB-F74D-A3E4-1916D38392EA}"/>
    <hyperlink ref="D296" r:id="rId12" xr:uid="{568D0799-940B-7C45-AAEA-55A736D2925B}"/>
    <hyperlink ref="D136" r:id="rId13" xr:uid="{F7F2A73D-1EA8-3C4B-A9D6-D5E456B08661}"/>
    <hyperlink ref="D140" r:id="rId14" xr:uid="{EEBE00F0-2CE0-1840-93E6-B119A783FB5C}"/>
    <hyperlink ref="D138" r:id="rId15" xr:uid="{75F68339-19B6-9649-8C3F-126270C52D56}"/>
    <hyperlink ref="D139" r:id="rId16" xr:uid="{F4451F9B-9FFD-5047-AEE5-5A9A889551D4}"/>
    <hyperlink ref="D137" r:id="rId17" xr:uid="{92729EBC-F1EF-584E-9FCE-525E31B690C5}"/>
    <hyperlink ref="D149" r:id="rId18" xr:uid="{7E4084E2-5D1D-8E47-9476-D80634983CDB}"/>
    <hyperlink ref="D152" r:id="rId19" xr:uid="{67A0F248-A14D-E946-BC8C-B13E7C5AABCF}"/>
    <hyperlink ref="D150" r:id="rId20" xr:uid="{3716916D-9C2A-F546-B6FA-E5B738FB9AD9}"/>
    <hyperlink ref="D151" r:id="rId21" xr:uid="{89F69DEE-39CE-6D42-818D-F1898F0AEF2B}"/>
    <hyperlink ref="D153" r:id="rId22" xr:uid="{FE85CF54-96B9-9F4E-BACC-B5E5626422E1}"/>
    <hyperlink ref="D465" r:id="rId23" xr:uid="{B3166AC3-D0A9-7D46-9C8B-95EDC22237D3}"/>
    <hyperlink ref="D470" r:id="rId24" xr:uid="{76F5E1F1-B8AB-8242-B4E6-87864B46B7F4}"/>
    <hyperlink ref="D467" r:id="rId25" xr:uid="{17B35567-2F6E-5942-BAF5-F7312EA8CAD3}"/>
    <hyperlink ref="D466" r:id="rId26" xr:uid="{F3998C2D-9462-5444-B2D3-942C6F276D4A}"/>
    <hyperlink ref="D469" r:id="rId27" xr:uid="{DB6244CC-6C5A-0042-9958-67F3148D4BED}"/>
    <hyperlink ref="D468" r:id="rId28" xr:uid="{54611566-BB98-6743-9218-3CFEFB74E8E3}"/>
    <hyperlink ref="D471" r:id="rId29" xr:uid="{6B191632-BBEB-A040-86FF-BC2E67D9DF57}"/>
    <hyperlink ref="D522" r:id="rId30" xr:uid="{915E8205-010F-5C45-8FC6-27D031E53F0F}"/>
    <hyperlink ref="D523" r:id="rId31" xr:uid="{0B20FDB6-E438-044F-89CE-91ABA815DAC9}"/>
    <hyperlink ref="D524" r:id="rId32" xr:uid="{705D7CE2-EDEC-A745-8209-8B7112B25F2A}"/>
    <hyperlink ref="D382" r:id="rId33" xr:uid="{511B3405-A939-6545-8847-C870694D8139}"/>
    <hyperlink ref="D384" r:id="rId34" xr:uid="{D9656941-8EC7-704A-A471-3627D4792244}"/>
    <hyperlink ref="D383" r:id="rId35" xr:uid="{5E0868C1-8008-4040-B7FE-249F5D746863}"/>
    <hyperlink ref="D119" r:id="rId36" xr:uid="{A9C53B43-CB49-474F-8490-C7EA9982348C}"/>
    <hyperlink ref="D123" r:id="rId37" xr:uid="{824125A9-871E-A44E-8206-D3A65836112D}"/>
    <hyperlink ref="D121" r:id="rId38" xr:uid="{BA729BF9-C23E-B148-8522-81023F15BA10}"/>
    <hyperlink ref="D122" r:id="rId39" xr:uid="{865EA86F-46CF-E042-9733-18161579AB17}"/>
    <hyperlink ref="D120" r:id="rId40" xr:uid="{E1A079F5-ACF7-DA48-9D15-B7708BBB0A6C}"/>
    <hyperlink ref="D19" r:id="rId41" xr:uid="{B7330A7A-3202-8049-8E49-61D42F703BE0}"/>
    <hyperlink ref="D393" r:id="rId42" xr:uid="{9569FF34-8C01-864E-9A61-060A78118041}"/>
    <hyperlink ref="D396" r:id="rId43" xr:uid="{B3370D9B-D3DB-5443-B9C3-02095EFD4AC0}"/>
    <hyperlink ref="D395" r:id="rId44" xr:uid="{EBC0719A-2D3B-AA42-9551-5268EADD7D52}"/>
    <hyperlink ref="D394" r:id="rId45" xr:uid="{036B9039-3FFA-D84C-8E0A-0DA22287B663}"/>
    <hyperlink ref="D176" r:id="rId46" xr:uid="{5B655019-9B08-234A-AFA7-050E1D28177C}"/>
    <hyperlink ref="D174" r:id="rId47" xr:uid="{6F80E0D8-282C-F24E-855C-09DBE7EB2072}"/>
    <hyperlink ref="D27" r:id="rId48" xr:uid="{BD1B570D-A3E6-0846-8CCF-6115DD72C43D}"/>
    <hyperlink ref="D28" r:id="rId49" xr:uid="{1239A5A9-F23A-E648-9822-9EEF5937783C}"/>
    <hyperlink ref="D214" r:id="rId50" xr:uid="{9C3477EF-7089-224B-B08A-79A08F7B46F3}"/>
    <hyperlink ref="D329" r:id="rId51" xr:uid="{FC21E109-6E50-8B43-BB69-3EFA931FC5B2}"/>
    <hyperlink ref="D343" r:id="rId52" xr:uid="{BF83B26D-D2B7-8548-8561-6A92BF7AB921}"/>
    <hyperlink ref="D331" r:id="rId53" xr:uid="{C6C6678A-409D-F141-AD5A-EF727E4A92DE}"/>
    <hyperlink ref="D335" r:id="rId54" xr:uid="{3D4A0AE4-32C5-F342-A11B-D6B88762A856}"/>
    <hyperlink ref="D337" r:id="rId55" xr:uid="{5E586D00-3D87-984A-B7A1-59BF1EE11CF7}"/>
    <hyperlink ref="D344" r:id="rId56" xr:uid="{58283EAE-ECB9-4F4E-B33D-5E5A1EC6CE6F}"/>
    <hyperlink ref="D340" r:id="rId57" xr:uid="{BAA3C0B2-2C18-0A48-A9B8-F95F9F4B6ED5}"/>
    <hyperlink ref="D339" r:id="rId58" xr:uid="{AC4A3F80-E896-0248-9E1C-E839FDAF488E}"/>
    <hyperlink ref="D341" r:id="rId59" xr:uid="{079E0638-2C38-F543-93CC-97A8C27F34CA}"/>
    <hyperlink ref="D336" r:id="rId60" xr:uid="{72989EA4-D2B3-AD43-B8E9-F5B03082E2EE}"/>
    <hyperlink ref="D330" r:id="rId61" xr:uid="{5B66D87D-D2D6-A344-BE5D-DB4FBC8D1A91}"/>
    <hyperlink ref="D334" r:id="rId62" xr:uid="{4D371A12-25BD-ED43-8696-754DC55E82CB}"/>
    <hyperlink ref="D338" r:id="rId63" xr:uid="{D8AD125F-5BEF-DB4B-BFC7-8FDFC51428C7}"/>
    <hyperlink ref="D332" r:id="rId64" xr:uid="{6BFD4A45-3659-5242-82C0-65F37D7DA33D}"/>
    <hyperlink ref="D333" r:id="rId65" xr:uid="{08612B4F-C7C9-3748-B737-63AD6416C527}"/>
    <hyperlink ref="D342" r:id="rId66" xr:uid="{648567D9-FE09-9A43-80F2-4F7DE37F4920}"/>
    <hyperlink ref="D55" r:id="rId67" xr:uid="{A0553F4A-D16F-0D4B-8135-23B1FDFB39D7}"/>
    <hyperlink ref="D57" r:id="rId68" xr:uid="{B514CD4F-FB4A-A440-BC03-F18CD01E21CA}"/>
    <hyperlink ref="D56" r:id="rId69" xr:uid="{C3121655-118A-1B4F-ACC2-8C61BA6BD037}"/>
    <hyperlink ref="D58" r:id="rId70" xr:uid="{C7431DBC-C0A6-4540-AE1F-18C03F171045}"/>
    <hyperlink ref="D59" r:id="rId71" xr:uid="{1B665D3F-B8EA-7145-93F1-EE4EBAB8FB59}"/>
    <hyperlink ref="D60" r:id="rId72" xr:uid="{FEB63539-8FB7-7841-BD6E-DB0B985FBDE4}"/>
    <hyperlink ref="D236" r:id="rId73" xr:uid="{F2CEF889-AD8F-6E45-914E-B1ABB8DF993A}"/>
    <hyperlink ref="D205" r:id="rId74" xr:uid="{F958B97F-9D29-4547-B160-CD3C2601CBE1}"/>
    <hyperlink ref="D206" r:id="rId75" xr:uid="{E08B6F14-D753-DA47-867F-D0DCD6B4A681}"/>
    <hyperlink ref="D161" r:id="rId76" xr:uid="{7C541B89-CD81-AF4D-BF9E-9867123A9F42}"/>
    <hyperlink ref="D165" r:id="rId77" xr:uid="{C295777C-087A-1040-A60D-36F1A389F90C}"/>
    <hyperlink ref="D163" r:id="rId78" xr:uid="{63DE6028-35ED-0C4D-BA0C-BB92FA2DE534}"/>
    <hyperlink ref="D162" r:id="rId79" xr:uid="{AB5C0252-5E11-9040-BEE5-615EA198BAB1}"/>
    <hyperlink ref="D164" r:id="rId80" xr:uid="{F9E61F18-D21F-1742-A952-534F59DDAB88}"/>
    <hyperlink ref="D561" r:id="rId81" xr:uid="{84E6AABE-A969-E64C-86C5-F9F87B6FE95A}"/>
    <hyperlink ref="D173" r:id="rId82" xr:uid="{D1A078B6-0F7E-CB4C-B19C-186F348BC6C8}"/>
    <hyperlink ref="D464" r:id="rId83" xr:uid="{83AAFEF9-E261-4446-AE35-57C3BD8D30C7}"/>
    <hyperlink ref="D300" r:id="rId84" xr:uid="{21763007-5742-934F-B59D-98A19590F43C}"/>
    <hyperlink ref="D292" r:id="rId85" xr:uid="{6D6898E3-B7AD-914B-A0EF-985CE0773EC1}"/>
    <hyperlink ref="D566" r:id="rId86" xr:uid="{BB526201-D6BC-5A4A-B0B1-30AE1C6AEC26}"/>
    <hyperlink ref="D98" r:id="rId87" xr:uid="{57C39383-055C-854D-AA31-9310EAFA04FD}"/>
    <hyperlink ref="D100" r:id="rId88" xr:uid="{EC1B1444-1FB4-1F41-8A2B-59079D4B134C}"/>
    <hyperlink ref="D105" r:id="rId89" xr:uid="{287C60F6-9E0B-964E-8C8F-15212795B804}"/>
    <hyperlink ref="D106" r:id="rId90" xr:uid="{5363A15B-067D-9941-86A4-D95380CB5EC6}"/>
    <hyperlink ref="D99" r:id="rId91" xr:uid="{5D107A19-43CF-6746-A173-2FC764124124}"/>
    <hyperlink ref="D104" r:id="rId92" xr:uid="{29F6C6B4-E67C-C547-AE5F-D9518921914E}"/>
    <hyperlink ref="D102" r:id="rId93" xr:uid="{8CD2ADAF-AE05-CA4E-932A-F6FD41E734FF}"/>
    <hyperlink ref="D103" r:id="rId94" xr:uid="{97BBDE02-4E7C-944C-A2AF-9C77B467F1DF}"/>
    <hyperlink ref="D101" r:id="rId95" xr:uid="{AC285A5A-8D85-2844-82B9-6FFAA3075510}"/>
    <hyperlink ref="D147" r:id="rId96" xr:uid="{D80C8F61-5D43-054B-94FF-1766CD28705C}"/>
    <hyperlink ref="D482" r:id="rId97" xr:uid="{3E672F60-3EE3-2D4D-8792-DB7F3C1E1CAD}"/>
    <hyperlink ref="D484" r:id="rId98" xr:uid="{09DDAD99-05DE-0549-AA6E-F3C40305BF8F}"/>
    <hyperlink ref="D483" r:id="rId99" xr:uid="{D3B5AB13-6F14-9E47-8FA0-1536756102D3}"/>
    <hyperlink ref="D370" r:id="rId100" xr:uid="{BC5B9B60-A877-9E4D-B361-88213D903D36}"/>
    <hyperlink ref="D472" r:id="rId101" xr:uid="{BB172110-81F5-0C45-AA7D-E04361EA3CDA}"/>
    <hyperlink ref="D477" r:id="rId102" xr:uid="{76276F70-CF4E-D94A-8C2B-9689FFFFE575}"/>
    <hyperlink ref="D474" r:id="rId103" xr:uid="{79F48E22-1046-4A43-9FD7-8F56CD2D6CA6}"/>
    <hyperlink ref="D473" r:id="rId104" xr:uid="{A3A414A7-F915-134F-B342-765D4C2F7386}"/>
    <hyperlink ref="D476" r:id="rId105" xr:uid="{A650302B-7056-CA48-8F4C-0A6965824DEB}"/>
    <hyperlink ref="D475" r:id="rId106" xr:uid="{A1193995-85A8-9749-B23A-8091243DC778}"/>
    <hyperlink ref="D478" r:id="rId107" xr:uid="{FB3AF830-E52E-8846-B85D-2FFEB7F3BF50}"/>
    <hyperlink ref="D558" r:id="rId108" xr:uid="{A70A0D05-1B30-1649-A977-5F4B38AA2F24}"/>
    <hyperlink ref="D562" r:id="rId109" xr:uid="{D442D682-BE5E-7647-AD7F-12F438EEEFF7}"/>
    <hyperlink ref="D193" r:id="rId110" xr:uid="{C486797E-835D-F445-86C1-2653951E9F15}"/>
    <hyperlink ref="D196" r:id="rId111" xr:uid="{457EE433-4097-9C49-A00E-0CA61DFEEA28}"/>
    <hyperlink ref="D195" r:id="rId112" xr:uid="{BB3AFFDA-14E5-A046-88E4-260D2CF5CC0A}"/>
    <hyperlink ref="D194" r:id="rId113" xr:uid="{76F4A6C7-B30E-0B4A-8BE1-F2A8D606D864}"/>
    <hyperlink ref="D308" r:id="rId114" xr:uid="{C8333EA7-549F-3C43-AECF-2FDC9EC001AC}"/>
    <hyperlink ref="D309" r:id="rId115" xr:uid="{46857630-41C9-0048-8261-8A39E44E3EEF}"/>
    <hyperlink ref="D312" r:id="rId116" xr:uid="{6F2EDCB4-03F7-D14B-BB5E-E41F8584B12E}"/>
    <hyperlink ref="D310" r:id="rId117" xr:uid="{B51A6382-59FA-CF4D-918E-7019CDE58C6F}"/>
    <hyperlink ref="D311" r:id="rId118" xr:uid="{C392752C-6DB4-9644-8FD4-3C82BD2350AA}"/>
    <hyperlink ref="D371" r:id="rId119" xr:uid="{1CB8EB35-D66C-6140-B9D9-A271DEE38E1E}"/>
    <hyperlink ref="D374" r:id="rId120" xr:uid="{007E7C8E-A225-B445-8C97-8C0113374825}"/>
    <hyperlink ref="D372" r:id="rId121" xr:uid="{BC0EC37B-144D-1849-B53B-AFAF561A57F6}"/>
    <hyperlink ref="D376" r:id="rId122" xr:uid="{54F865B3-5713-DB46-B220-0D05B3053851}"/>
    <hyperlink ref="D373" r:id="rId123" xr:uid="{21CF71E7-414F-AC43-943D-466128483CBA}"/>
    <hyperlink ref="D375" r:id="rId124" xr:uid="{72BA1F38-E7EC-B14E-8E84-28547D459F10}"/>
    <hyperlink ref="D263" r:id="rId125" xr:uid="{5A3990C4-77B3-1B40-AB46-3335C7DA83C5}"/>
    <hyperlink ref="D182" r:id="rId126" xr:uid="{008A5CE4-33C8-AD4B-9300-5B4249D637BD}"/>
    <hyperlink ref="D184" r:id="rId127" xr:uid="{1E6953E9-D965-8644-B17E-5D36E23331E0}"/>
    <hyperlink ref="D183" r:id="rId128" xr:uid="{1E151CEA-37C7-664C-9EBC-68648288460D}"/>
    <hyperlink ref="D264" r:id="rId129" xr:uid="{E12A512E-6DCF-3D47-9153-65F4691FE1A1}"/>
    <hyperlink ref="D423" r:id="rId130" xr:uid="{82C2D915-16DD-024A-8E07-1601E3127481}"/>
    <hyperlink ref="D426" r:id="rId131" xr:uid="{C0E502C1-2524-7C4C-955C-A403B92316AC}"/>
    <hyperlink ref="D424" r:id="rId132" xr:uid="{3484942F-90FE-FB43-99A1-254BC192BB8C}"/>
    <hyperlink ref="D425" r:id="rId133" xr:uid="{F4DE4DE2-EC46-A94A-9D30-ECD16BD8105E}"/>
    <hyperlink ref="D2" r:id="rId134" xr:uid="{B90FAA1C-048E-6F44-B6F3-0DA234C99402}"/>
    <hyperlink ref="D3" r:id="rId135" xr:uid="{25577361-6C75-F849-BECF-0C74E6F70836}"/>
    <hyperlink ref="D5" r:id="rId136" xr:uid="{1401380D-FA1F-C94D-8C36-5A08E5C4085C}"/>
    <hyperlink ref="D4" r:id="rId137" xr:uid="{6F37D580-9CDF-B445-9F17-DD74A9956ED1}"/>
    <hyperlink ref="D125" r:id="rId138" xr:uid="{120039C3-0DA6-EB47-A1C7-860413F5D429}"/>
    <hyperlink ref="D126" r:id="rId139" xr:uid="{DA6DABE4-BDA4-FC4E-A1B2-16E21523B983}"/>
    <hyperlink ref="D127" r:id="rId140" xr:uid="{2AB8AF8F-FDD6-6745-87E6-F108664EA826}"/>
    <hyperlink ref="D45" r:id="rId141" xr:uid="{26F546D2-77A3-B345-81BA-29169642FEF6}"/>
    <hyperlink ref="D295" r:id="rId142" xr:uid="{26AFD0E4-A89F-1B47-9BC4-0F1B7011C46C}"/>
    <hyperlink ref="D546" r:id="rId143" xr:uid="{128F1F7F-86EA-FA49-BEAC-8A77730E37F8}"/>
    <hyperlink ref="D548" r:id="rId144" xr:uid="{5DE7DC08-CC83-EB47-931E-FC46828C3AE0}"/>
    <hyperlink ref="D547" r:id="rId145" xr:uid="{37E56F0A-543B-954C-9BCA-55091A84E9E9}"/>
    <hyperlink ref="D230" r:id="rId146" xr:uid="{E2F084D5-399B-7C4E-8A19-9A2A383050BA}"/>
    <hyperlink ref="D233" r:id="rId147" xr:uid="{2BCF4875-C3C7-B743-AC2D-3A53A669ADAF}"/>
    <hyperlink ref="D231" r:id="rId148" xr:uid="{75430204-27E9-B549-98B7-111EF87D46B0}"/>
    <hyperlink ref="D232" r:id="rId149" xr:uid="{2512C358-D6AD-224E-8C5B-D179BFF06CD2}"/>
    <hyperlink ref="D15" r:id="rId150" xr:uid="{A1B4477F-5B0E-494C-80C3-70B475376020}"/>
    <hyperlink ref="D61" r:id="rId151" xr:uid="{2AF6F110-446F-9E48-9D26-2A6DFAB03E39}"/>
    <hyperlink ref="D36" r:id="rId152" xr:uid="{A8B4C499-2A98-E64B-B18F-8A8D8639F05C}"/>
    <hyperlink ref="D267" r:id="rId153" xr:uid="{DAC09F5B-A12B-7747-B92D-555E8C8CE9C3}"/>
    <hyperlink ref="D269" r:id="rId154" xr:uid="{AC226E99-56FF-E245-BC52-061F72277FEE}"/>
    <hyperlink ref="D268" r:id="rId155" xr:uid="{59D2A3A7-40D8-D74C-BCDA-80F9C73D0280}"/>
    <hyperlink ref="D204" r:id="rId156" xr:uid="{95C49C93-16F6-2E40-B4F3-93F7632F194D}"/>
    <hyperlink ref="D559" r:id="rId157" xr:uid="{E782025C-DA4D-104C-BA97-2AC5BFC654B3}"/>
    <hyperlink ref="D485" r:id="rId158" xr:uid="{43690FE2-2E09-5449-8854-CE354E17E16E}"/>
    <hyperlink ref="D487" r:id="rId159" xr:uid="{A261DAD5-9A41-FC49-B42E-15822209D153}"/>
    <hyperlink ref="D488" r:id="rId160" xr:uid="{F542D8A9-676B-C64A-9ED2-69FFEF1B10C8}"/>
    <hyperlink ref="D489" r:id="rId161" xr:uid="{5BDDE66D-A65A-4B40-8DF8-CDA37FDD3085}"/>
    <hyperlink ref="D486" r:id="rId162" xr:uid="{FB84A51F-86CB-A84A-BC33-019C02B4E78A}"/>
    <hyperlink ref="D16" r:id="rId163" xr:uid="{84404263-6693-504C-9C05-BAB3E617AB38}"/>
    <hyperlink ref="D397" r:id="rId164" xr:uid="{0CB1EAEF-A2B5-784F-B80D-36FF9DF8445F}"/>
    <hyperlink ref="D398" r:id="rId165" xr:uid="{26F84502-1751-6046-A730-6BC97E8E4F9E}"/>
    <hyperlink ref="D399" r:id="rId166" xr:uid="{C3779C65-E394-2145-9ED0-0D45B7C93939}"/>
    <hyperlink ref="D260" r:id="rId167" xr:uid="{133E0255-6979-8744-AC34-EA0788AA8898}"/>
    <hyperlink ref="D262" r:id="rId168" xr:uid="{2E484C25-2BB3-7949-B3CB-A815445D83E6}"/>
    <hyperlink ref="D261" r:id="rId169" xr:uid="{7ECC97A1-89A3-EE4F-AB15-F0C18A6AC556}"/>
    <hyperlink ref="D259" r:id="rId170" xr:uid="{E351E57D-1DEE-F047-8B82-78741C6C9726}"/>
    <hyperlink ref="D208" r:id="rId171" xr:uid="{69F03F4D-0147-334F-86CC-A439E3208256}"/>
    <hyperlink ref="D434" r:id="rId172" xr:uid="{E96849EB-D43F-C34A-9D92-9DFC0854FF2A}"/>
    <hyperlink ref="D437" r:id="rId173" xr:uid="{A690EC56-0DCE-F141-BBE9-6EAFF0CCFBFD}"/>
    <hyperlink ref="D436" r:id="rId174" xr:uid="{2FCD15AF-C902-E041-BCCE-2269CDCB0E06}"/>
    <hyperlink ref="D435" r:id="rId175" xr:uid="{B74EF3D0-D7D9-C24E-9691-A867A76D0250}"/>
    <hyperlink ref="D169" r:id="rId176" xr:uid="{AE8C86F9-B31D-3244-94C9-041BAAF6FF1B}"/>
    <hyperlink ref="D172" r:id="rId177" xr:uid="{53B39D06-027B-BF4C-8F8F-B0A2B13C3C6B}"/>
    <hyperlink ref="D170" r:id="rId178" xr:uid="{C6BA2660-E260-244A-979F-D06E36A82D03}"/>
    <hyperlink ref="D171" r:id="rId179" xr:uid="{DD5440B5-46EA-9B46-B832-574D5EF19EDE}"/>
    <hyperlink ref="D444" r:id="rId180" xr:uid="{27D5241B-152B-824A-BDC2-62A4759CDA8D}"/>
    <hyperlink ref="D446" r:id="rId181" xr:uid="{30A7DDAE-C315-F94F-96A6-EA9EB654306D}"/>
    <hyperlink ref="D445" r:id="rId182" xr:uid="{3DF35EE5-BE9D-6A47-A16B-87BB677139D8}"/>
    <hyperlink ref="D279" r:id="rId183" xr:uid="{1E58BADD-6EEA-7B49-AAF6-B7E7E40609DD}"/>
    <hyperlink ref="D282" r:id="rId184" xr:uid="{A0D2E0A4-9BE6-C443-B1C1-DEBA72B0ED01}"/>
    <hyperlink ref="D283" r:id="rId185" xr:uid="{FF47BC01-A0D7-F645-B5FA-D53ACCCC34EE}"/>
    <hyperlink ref="D280" r:id="rId186" xr:uid="{D8656E41-DE76-9849-9BCA-7568F257F992}"/>
    <hyperlink ref="D281" r:id="rId187" xr:uid="{673F71A9-9A61-FE4A-8CDB-14684F17B174}"/>
    <hyperlink ref="D560" r:id="rId188" xr:uid="{FF76DD0D-C069-3C4D-B435-ACB8C1BCF45D}"/>
    <hyperlink ref="D479" r:id="rId189" xr:uid="{BB99EE53-8AC6-F54F-9EAC-C00D49E17C05}"/>
    <hyperlink ref="D481" r:id="rId190" xr:uid="{B4CA4BA9-097C-7741-B4C8-28073C7B8173}"/>
    <hyperlink ref="D480" r:id="rId191" xr:uid="{98134ABC-FD39-8F49-9BD1-D618B80350F8}"/>
    <hyperlink ref="D313" r:id="rId192" xr:uid="{1A8D4755-8C3F-C448-81CB-43A68082EDAE}"/>
    <hyperlink ref="D321" r:id="rId193" xr:uid="{8F97EFC1-5365-654A-A468-A8453D8BBB84}"/>
    <hyperlink ref="D322" r:id="rId194" xr:uid="{9FFE9142-55E5-614D-887D-33044F9C26D0}"/>
    <hyperlink ref="D323" r:id="rId195" xr:uid="{2A412C56-F84D-9F43-9F3E-BE10B1DA2519}"/>
    <hyperlink ref="D324" r:id="rId196" xr:uid="{27B74AB5-9BE4-734F-A916-654D55D4C31B}"/>
    <hyperlink ref="D314" r:id="rId197" xr:uid="{A89FD71A-A725-E844-9B1E-1928E00D2517}"/>
    <hyperlink ref="D328" r:id="rId198" xr:uid="{BC88A931-C6A4-D54A-A784-85E02979B688}"/>
    <hyperlink ref="D327" r:id="rId199" xr:uid="{133A28F7-1EC6-604B-9420-0F30FE4B3817}"/>
    <hyperlink ref="D325" r:id="rId200" xr:uid="{9495BB4B-78AB-6346-A403-C5E7811BBC52}"/>
    <hyperlink ref="D319" r:id="rId201" xr:uid="{3E527B4D-4FE7-B843-802A-4250CA0AF5C0}"/>
    <hyperlink ref="D320" r:id="rId202" xr:uid="{229E7A71-C773-9B46-B9A4-2815BEB4F67F}"/>
    <hyperlink ref="D326" r:id="rId203" xr:uid="{9A0FE275-A975-414C-AC05-82E16FBF027F}"/>
    <hyperlink ref="D315" r:id="rId204" xr:uid="{C9FE63E1-AD20-A048-8FA3-46CDBBA0E0E6}"/>
    <hyperlink ref="D318" r:id="rId205" xr:uid="{B9E08993-5C23-1D40-AD6B-510CE93E33D2}"/>
    <hyperlink ref="D317" r:id="rId206" xr:uid="{D22C4BC2-C29D-134F-9905-0B52E15EA2A6}"/>
    <hyperlink ref="D316" r:id="rId207" xr:uid="{BBFAF2FF-E485-AB42-9514-FDCA35C1DEA7}"/>
    <hyperlink ref="D257" r:id="rId208" xr:uid="{FA3DF0CA-DF04-DF4D-9664-8B086D671455}"/>
    <hyperlink ref="D258" r:id="rId209" xr:uid="{5FF9CD40-281C-3946-BF59-81E8DCC981B2}"/>
    <hyperlink ref="D66" r:id="rId210" xr:uid="{0507B9DD-3BAA-894F-B906-1A7C0D371A25}"/>
    <hyperlink ref="D68" r:id="rId211" xr:uid="{D120BA7B-C978-414C-B037-77F8F9417BD7}"/>
    <hyperlink ref="D67" r:id="rId212" xr:uid="{80F49E80-E655-BD4F-9586-DBC05D666674}"/>
    <hyperlink ref="D69" r:id="rId213" xr:uid="{DA73CAD9-65DA-5047-8DF8-1C56BBAF9685}"/>
    <hyperlink ref="D63" r:id="rId214" xr:uid="{EA1C21E2-5B8B-B74D-B221-DEA02AA1FA39}"/>
    <hyperlink ref="D20" r:id="rId215" xr:uid="{7DBA7818-73CE-A24B-AA21-029AFE9139AB}"/>
    <hyperlink ref="D21" r:id="rId216" xr:uid="{36761D54-E389-A74A-867C-870ECC38F0F4}"/>
    <hyperlink ref="D71" r:id="rId217" xr:uid="{CA1A27AB-D5D0-9241-A8F8-CB9BEF692862}"/>
    <hyperlink ref="D72" r:id="rId218" xr:uid="{9E471CC4-3278-004D-8AFD-714591A255F3}"/>
    <hyperlink ref="D431" r:id="rId219" xr:uid="{972F7195-63A1-2C49-B53F-4C7EC5143538}"/>
    <hyperlink ref="D433" r:id="rId220" xr:uid="{12BE2DF8-CCF7-194D-911A-23422BC41B1B}"/>
    <hyperlink ref="D432" r:id="rId221" xr:uid="{F00AA043-A528-6F46-BA70-A0DDD18D44F4}"/>
    <hyperlink ref="D209" r:id="rId222" xr:uid="{60B9E0EF-A794-B744-ABE4-4DF9EAFBB313}"/>
    <hyperlink ref="D219" r:id="rId223" xr:uid="{F7384421-59F6-FB40-93F6-AC909951D49E}"/>
    <hyperlink ref="D229" r:id="rId224" xr:uid="{DFCCE7EE-27AE-AC41-9352-335744AB2A87}"/>
    <hyperlink ref="D228" r:id="rId225" xr:uid="{4E35E4FC-3036-DD49-9908-E2002907FE22}"/>
    <hyperlink ref="D107" r:id="rId226" xr:uid="{DA93C698-5A9F-8547-8116-EDA5310377D8}"/>
    <hyperlink ref="D227" r:id="rId227" xr:uid="{AD3D960C-54E4-3042-B575-EC70D748289F}"/>
    <hyperlink ref="D185" r:id="rId228" xr:uid="{8B8D14AF-8658-0745-933D-D4275BCB723A}"/>
    <hyperlink ref="D18" r:id="rId229" xr:uid="{58AE4AB9-B14A-5A41-A7A3-9B7E5DA69605}"/>
    <hyperlink ref="D135" r:id="rId230" xr:uid="{9A5B7B12-9CA7-7F42-89BD-521A5D1910AD}"/>
    <hyperlink ref="D254" r:id="rId231" xr:uid="{411225EF-4DCD-7C43-B12C-6297F11053D1}"/>
    <hyperlink ref="D256" r:id="rId232" xr:uid="{69CF9D27-34F5-3943-971E-A21A6A2FD2C0}"/>
    <hyperlink ref="D255" r:id="rId233" xr:uid="{0D613571-3D4C-034F-9004-46614B8D768B}"/>
    <hyperlink ref="D270" r:id="rId234" xr:uid="{E18665A7-FEC8-D54A-BDB7-0BEFB618AB6E}"/>
    <hyperlink ref="D207" r:id="rId235" xr:uid="{F008EA9B-7519-6C42-A39E-36496021FAA1}"/>
    <hyperlink ref="D549" r:id="rId236" xr:uid="{2EADEBAF-83AF-0641-BD5D-F8D2D83EAB73}"/>
    <hyperlink ref="D551" r:id="rId237" xr:uid="{40926913-35B9-D042-947E-7E5293A543A5}"/>
    <hyperlink ref="D550" r:id="rId238" xr:uid="{1E5AD80C-D4FE-7D4E-B55C-ADBC243381E4}"/>
    <hyperlink ref="D513" r:id="rId239" xr:uid="{3426570D-947F-6B47-B6CE-13B0B3A74DCF}"/>
    <hyperlink ref="D517" r:id="rId240" xr:uid="{B071244A-059C-D448-8815-941580C56476}"/>
    <hyperlink ref="D516" r:id="rId241" xr:uid="{515DEB5B-6270-4C4C-8043-A1C8AD238A31}"/>
    <hyperlink ref="D514" r:id="rId242" xr:uid="{AE2E2B1E-C40E-E546-9BF6-940B4D9DB293}"/>
    <hyperlink ref="D515" r:id="rId243" xr:uid="{D4D5E082-0C5A-164D-B68B-89B330A8CBA6}"/>
    <hyperlink ref="D497" r:id="rId244" xr:uid="{CCA5B4F0-D789-A24C-860E-0A5569D08B77}"/>
    <hyperlink ref="D498" r:id="rId245" xr:uid="{2640B2F0-693C-2648-801A-9CFD2DBA481C}"/>
    <hyperlink ref="D499" r:id="rId246" xr:uid="{8084BFBF-2AF1-774A-AB0D-4DDCA38E4899}"/>
    <hyperlink ref="D500" r:id="rId247" xr:uid="{C57BB3EB-C426-D449-B38A-110890D4E96F}"/>
    <hyperlink ref="D501" r:id="rId248" xr:uid="{359D30BE-AC50-2C4F-B56A-2F89D4CC8CAD}"/>
    <hyperlink ref="D503" r:id="rId249" xr:uid="{35FDF64E-0693-0842-9B38-3864D729A203}"/>
    <hyperlink ref="D502" r:id="rId250" xr:uid="{A30B0533-7B5C-EA49-BDFE-799089BBC53D}"/>
    <hyperlink ref="D506" r:id="rId251" xr:uid="{57281163-0A00-524B-B91A-AD6F4C4D73E6}"/>
    <hyperlink ref="D507" r:id="rId252" xr:uid="{AC85CEE5-4E86-FF48-BEAF-EB85F6CE430C}"/>
    <hyperlink ref="D505" r:id="rId253" xr:uid="{1CEA8605-27EC-A946-97D2-FD80B5B57358}"/>
    <hyperlink ref="D504" r:id="rId254" xr:uid="{7090887D-1A8B-A640-BF1F-FFBD6FE9D340}"/>
    <hyperlink ref="D508" r:id="rId255" xr:uid="{4C19247F-5FBC-CD4A-B9BA-04962697D455}"/>
    <hyperlink ref="D510" r:id="rId256" xr:uid="{E2573F23-E4EA-D94C-8BB1-D907E9708DDD}"/>
    <hyperlink ref="D509" r:id="rId257" xr:uid="{EAF617F4-EF6D-354B-BE43-D4E1127B3EBD}"/>
    <hyperlink ref="D511" r:id="rId258" xr:uid="{E894CE69-8A02-2C4B-8EFA-543CDA523C34}"/>
    <hyperlink ref="D512" r:id="rId259" xr:uid="{97A632E4-638D-E740-AAA5-6E7377D84CFB}"/>
    <hyperlink ref="D565" r:id="rId260" xr:uid="{F25A4222-CBEF-3A4B-979A-A1B6B8E570A0}"/>
    <hyperlink ref="D216" r:id="rId261" xr:uid="{D1185F73-28F6-854D-B0B3-CE88F0BF84EF}"/>
    <hyperlink ref="D413" r:id="rId262" xr:uid="{899C2B31-CFB2-B14C-9F19-3C4351095887}"/>
    <hyperlink ref="D421" r:id="rId263" xr:uid="{55DED182-C954-2445-876E-7CE815E51331}"/>
    <hyperlink ref="D418" r:id="rId264" xr:uid="{C37B0526-EDB1-924B-BBE4-F1250F28891D}"/>
    <hyperlink ref="D414" r:id="rId265" xr:uid="{65C820FD-59ED-6846-AF3D-829BB158932B}"/>
    <hyperlink ref="D415" r:id="rId266" xr:uid="{5128D5C2-6716-7C4B-953D-279F0ADF43A2}"/>
    <hyperlink ref="D416" r:id="rId267" xr:uid="{9730DC0A-D046-8742-84EA-507F531C4813}"/>
    <hyperlink ref="D417" r:id="rId268" xr:uid="{FD7E1C4E-C782-124C-9AF6-3ACC607B9DAC}"/>
    <hyperlink ref="D422" r:id="rId269" xr:uid="{2647A5C5-3CC2-394E-88DE-4A87216A2330}"/>
    <hyperlink ref="D419" r:id="rId270" xr:uid="{28567F0F-34F1-284B-99F9-62A1A5834815}"/>
    <hyperlink ref="D420" r:id="rId271" xr:uid="{0827BDB5-94D0-E046-BF49-0C7A5293A750}"/>
    <hyperlink ref="D447" r:id="rId272" xr:uid="{EAAF4E4A-0EFA-C84C-A0EF-BCFC9CEB5739}"/>
    <hyperlink ref="D458" r:id="rId273" xr:uid="{8F3C55CC-77BC-1645-8F48-A39CD09A217D}"/>
    <hyperlink ref="D448" r:id="rId274" xr:uid="{D2399BEC-A31A-E74B-8E1D-1AA077AB3E7F}"/>
    <hyperlink ref="D449" r:id="rId275" xr:uid="{DA5045D1-C16E-8F4C-8972-4F7C1DC61380}"/>
    <hyperlink ref="D450" r:id="rId276" xr:uid="{577E934E-2A70-2D44-98F5-9729758F756D}"/>
    <hyperlink ref="D452" r:id="rId277" xr:uid="{94BD055C-4384-7E47-B9AA-6DE770E76C5A}"/>
    <hyperlink ref="D451" r:id="rId278" xr:uid="{7B19E7C1-A242-0E4C-9DB9-AF6B0DB51A1F}"/>
    <hyperlink ref="D453" r:id="rId279" xr:uid="{A3D3D453-8870-4945-BEDA-B7A6152E3239}"/>
    <hyperlink ref="D454" r:id="rId280" xr:uid="{4C7641B2-7ADB-A04E-8DF4-AE6C6C7E0D60}"/>
    <hyperlink ref="D455" r:id="rId281" xr:uid="{23855A87-D887-8649-B3C8-FEF694049B05}"/>
    <hyperlink ref="D456" r:id="rId282" xr:uid="{0EC38168-1491-A946-ACFA-AC61E5D37B24}"/>
    <hyperlink ref="D457" r:id="rId283" xr:uid="{3BE5A6FA-F092-8346-9BBF-357279BB51B1}"/>
    <hyperlink ref="D400" r:id="rId284" xr:uid="{62EBFD9F-2151-D449-91EE-4A25E58EA358}"/>
    <hyperlink ref="D407" r:id="rId285" xr:uid="{EE770BC3-A94F-8945-9AD6-7473C476B56C}"/>
    <hyperlink ref="D402" r:id="rId286" xr:uid="{996270E0-C0DC-F14E-89DA-EEA0AB626F26}"/>
    <hyperlink ref="D406" r:id="rId287" xr:uid="{AE69C634-805B-8443-BBA2-62B43F4FD12E}"/>
    <hyperlink ref="D404" r:id="rId288" xr:uid="{C9518484-911C-AB4D-B4B1-227BAEE54C36}"/>
    <hyperlink ref="D401" r:id="rId289" xr:uid="{AE464AB0-04A5-5B4E-B806-70EEB502E356}"/>
    <hyperlink ref="D409" r:id="rId290" xr:uid="{0E90EFD4-D6AA-1447-AB01-A4824F09797E}"/>
    <hyperlink ref="D403" r:id="rId291" xr:uid="{56425351-8A0D-1E49-B05B-079EE12922D4}"/>
    <hyperlink ref="D405" r:id="rId292" xr:uid="{5A24BEB9-41FC-F94F-9220-93985D0431E4}"/>
    <hyperlink ref="D408" r:id="rId293" xr:uid="{2D9DAF53-BAB3-CA41-886F-A4B4461D399D}"/>
    <hyperlink ref="D291" r:id="rId294" xr:uid="{C98F0074-208C-BC4E-8BFC-9F38563C089D}"/>
    <hyperlink ref="D112" r:id="rId295" xr:uid="{E2CDC0E4-5E72-A84C-B168-A8D6AAE89B54}"/>
    <hyperlink ref="D115" r:id="rId296" xr:uid="{F61E9154-C155-8A40-9DA9-DFFBFBD19201}"/>
    <hyperlink ref="D114" r:id="rId297" xr:uid="{26FAE2E1-AE99-9B46-ADBE-CF61BF55C82A}"/>
    <hyperlink ref="D113" r:id="rId298" xr:uid="{207B7757-9FA4-D149-A899-182709819504}"/>
    <hyperlink ref="D116" r:id="rId299" xr:uid="{D2B4EE4A-ADA8-6E46-934D-A0872E81E5F7}"/>
    <hyperlink ref="D117" r:id="rId300" xr:uid="{4858784F-B95B-004A-BF93-840B7A2DE033}"/>
    <hyperlink ref="D118" r:id="rId301" xr:uid="{84537A50-6243-8640-BC04-3F6A27D0472A}"/>
    <hyperlink ref="D218" r:id="rId302" xr:uid="{9D960062-DDE4-1943-8EAF-A6C79A505C80}"/>
    <hyperlink ref="D159" r:id="rId303" xr:uid="{B82D1FAF-DC09-A74F-AA6A-9F0A0714B68D}"/>
    <hyperlink ref="D266" r:id="rId304" xr:uid="{3AAB7CC8-2D61-3240-A59B-9F5D2AD1D44E}"/>
    <hyperlink ref="D92" r:id="rId305" xr:uid="{0F299D6A-4E21-3247-81BA-D5E4F009A846}"/>
    <hyperlink ref="D96" r:id="rId306" xr:uid="{35C06364-27FB-FF4F-8F3F-C77F4CC94855}"/>
    <hyperlink ref="D94" r:id="rId307" xr:uid="{7FB48F6B-F85C-D541-9861-9E165B46D4E8}"/>
    <hyperlink ref="D93" r:id="rId308" xr:uid="{0CC6F409-DE83-CA4B-BCAA-D3D076BAE279}"/>
    <hyperlink ref="D95" r:id="rId309" xr:uid="{6D507739-3D1E-A447-9495-602C20C717DE}"/>
    <hyperlink ref="D390" r:id="rId310" xr:uid="{BCC3CC5E-9CF6-9449-9A1F-3FA061B6A42B}"/>
    <hyperlink ref="D391" r:id="rId311" xr:uid="{0247B187-545E-4F40-8D02-175B49D04203}"/>
    <hyperlink ref="D392" r:id="rId312" xr:uid="{54EE9890-37AA-B74A-A137-BA3EFCE6D19B}"/>
    <hyperlink ref="D297" r:id="rId313" xr:uid="{8E3ACA80-8750-8149-9ED1-9940F8C8C2D1}"/>
    <hyperlink ref="D441" r:id="rId314" xr:uid="{37403A15-2FCF-9640-B4E2-DEE1BF71051E}"/>
    <hyperlink ref="D47" r:id="rId315" xr:uid="{60D30833-21DB-7C48-B027-EEA94158E4AA}"/>
    <hyperlink ref="D54" r:id="rId316" xr:uid="{54E9CEC5-E37E-9441-BFC0-F82588AE419E}"/>
    <hyperlink ref="D48" r:id="rId317" xr:uid="{C65CED9C-B0C0-F743-B35A-4A84454835EB}"/>
    <hyperlink ref="D51" r:id="rId318" xr:uid="{3FD28B2A-212A-754B-9778-92C66DF7B918}"/>
    <hyperlink ref="D52" r:id="rId319" xr:uid="{6594660D-65AB-3243-8B31-7B22A7480440}"/>
    <hyperlink ref="D50" r:id="rId320" xr:uid="{6DC9D544-6E0C-5E44-B587-D753CC82A459}"/>
    <hyperlink ref="D49" r:id="rId321" xr:uid="{EDA1E611-F5C2-9746-B03B-77DBCD57DB16}"/>
    <hyperlink ref="D53" r:id="rId322" xr:uid="{AD3FA9BA-24EA-B44F-9DF0-0D04F7621846}"/>
    <hyperlink ref="D377" r:id="rId323" xr:uid="{DC4CBF95-6EE4-2A4F-9833-61E9AD969482}"/>
    <hyperlink ref="D378" r:id="rId324" xr:uid="{07273C83-BC1C-A546-96A6-42588E7CDC45}"/>
    <hyperlink ref="D381" r:id="rId325" xr:uid="{4E019008-E2D2-F341-B89B-1B3AD17965F0}"/>
    <hyperlink ref="D379" r:id="rId326" xr:uid="{8B624579-BF0F-0B47-A98B-18D16F5D74F9}"/>
    <hyperlink ref="D380" r:id="rId327" xr:uid="{10399794-CDE7-AD41-BD3F-A5FCA236123D}"/>
    <hyperlink ref="D459" r:id="rId328" xr:uid="{2D632A34-82E2-944D-8AD9-B3CF67EC0776}"/>
    <hyperlink ref="D461" r:id="rId329" xr:uid="{2AD55F65-28E0-5747-A846-21D1F7DD6B61}"/>
    <hyperlink ref="D460" r:id="rId330" xr:uid="{F7EDBF54-A041-E749-BD39-4953BC0F9C21}"/>
    <hyperlink ref="D462" r:id="rId331" xr:uid="{6FD06E68-9EAF-FF40-B56A-D45094940C92}"/>
    <hyperlink ref="D463" r:id="rId332" xr:uid="{565568AD-2612-DB4F-B8B9-E8D7107AEFA4}"/>
    <hyperlink ref="D167" r:id="rId333" xr:uid="{1E53AAC2-F158-E247-86A6-18B3884DB3EA}"/>
    <hyperlink ref="D543" r:id="rId334" xr:uid="{617FCDC2-14B9-AB4B-B0B0-4266FEE67C7A}"/>
    <hyperlink ref="D545" r:id="rId335" xr:uid="{2A6B5E18-273B-DA4D-983F-56A9FDDC5969}"/>
    <hyperlink ref="D544" r:id="rId336" xr:uid="{BC646B7B-6160-394F-9461-47D5B1C56B15}"/>
    <hyperlink ref="D158" r:id="rId337" xr:uid="{DA0BBB60-5BC2-9D4E-9381-E7937179EB17}"/>
    <hyperlink ref="D160" r:id="rId338" xr:uid="{835EF3CB-3AE5-504F-A976-A4B4A8BD40DB}"/>
    <hyperlink ref="D538" r:id="rId339" xr:uid="{DADAABDF-BA67-4D4C-9B47-F8C803F25DBF}"/>
    <hyperlink ref="D539" r:id="rId340" xr:uid="{761D964B-760F-084C-B126-C1BDB8B5E407}"/>
    <hyperlink ref="D276" r:id="rId341" xr:uid="{7153E2CE-B096-8E40-865D-054EE23B4596}"/>
    <hyperlink ref="D277" r:id="rId342" xr:uid="{D62152F8-EF75-074E-9962-2C8D8803B5D8}"/>
    <hyperlink ref="D278" r:id="rId343" xr:uid="{A19AEAD6-F6A6-2941-95E8-F805EDC95FA8}"/>
    <hyperlink ref="D64" r:id="rId344" xr:uid="{D9BA29F2-6302-6649-AD4F-1E92915E8320}"/>
    <hyperlink ref="D192" r:id="rId345" xr:uid="{7A5347DF-FAA7-3F48-9826-9484053C5EF8}"/>
    <hyperlink ref="D62" r:id="rId346" xr:uid="{8849B211-1442-A441-A8DB-542444965049}"/>
    <hyperlink ref="D148" r:id="rId347" xr:uid="{1C8AAE86-5E2C-C049-995C-4B6C56B99D16}"/>
    <hyperlink ref="D442" r:id="rId348" xr:uid="{D0836E81-2C8D-FF49-B94B-20E6331787D4}"/>
    <hyperlink ref="D6" r:id="rId349" xr:uid="{7A0AEC61-368B-3443-8039-D16EB4DAE4BA}"/>
    <hyperlink ref="D14" r:id="rId350" xr:uid="{C43C9484-54CE-1544-9B1A-1A5CBFBEC7CC}"/>
    <hyperlink ref="D11" r:id="rId351" xr:uid="{3A5CF6BA-279B-EE4D-8581-B790F913464F}"/>
    <hyperlink ref="D12" r:id="rId352" xr:uid="{214B9CE0-44EC-A340-9BA5-06CFAEECB437}"/>
    <hyperlink ref="D10" r:id="rId353" xr:uid="{8024258A-68D2-2441-8F13-EA45A70B0A0F}"/>
    <hyperlink ref="D7" r:id="rId354" xr:uid="{BCD257CD-4155-8B4C-87AD-5722742C3420}"/>
    <hyperlink ref="D9" r:id="rId355" xr:uid="{9C967F36-0833-5B44-990E-D258D6A7E9CC}"/>
    <hyperlink ref="D13" r:id="rId356" xr:uid="{4E5391AE-9F00-664F-A8BB-FA60F46EB874}"/>
    <hyperlink ref="D8" r:id="rId357" xr:uid="{53710EE4-B719-4345-AB32-891D29B346E5}"/>
    <hyperlink ref="D37" r:id="rId358" xr:uid="{84EB4881-3C13-F645-8FEB-BF9C9C8DD2D7}"/>
    <hyperlink ref="D38" r:id="rId359" xr:uid="{A487A787-D4D5-614A-98F8-ED4CE21DC8D6}"/>
    <hyperlink ref="D41" r:id="rId360" xr:uid="{BCCB79D5-C0F7-984F-B213-F4338E8B3795}"/>
    <hyperlink ref="D43" r:id="rId361" xr:uid="{910BC3EC-7B27-E848-AC84-7DCE832FEC94}"/>
    <hyperlink ref="D42" r:id="rId362" xr:uid="{1A4CA102-AE79-4F4F-B07D-0A48540F0278}"/>
    <hyperlink ref="D39" r:id="rId363" xr:uid="{B22624C0-1437-4D44-9A8D-4B0E8AB5C969}"/>
    <hyperlink ref="D40" r:id="rId364" xr:uid="{5EC5BCA7-7DE8-8A42-9BD2-E3288BB32C55}"/>
    <hyperlink ref="D490" r:id="rId365" xr:uid="{D12A8683-0E9E-FE47-849A-EA7603443FEA}"/>
    <hyperlink ref="D493" r:id="rId366" xr:uid="{0973CEBF-4AA5-DB49-99AF-F9C81699BAD3}"/>
    <hyperlink ref="D494" r:id="rId367" xr:uid="{DBBB23F5-A97B-6E42-89E9-88D176309BE9}"/>
    <hyperlink ref="D495" r:id="rId368" xr:uid="{B384488C-5E45-2547-8F7C-94CA29A0F6A8}"/>
    <hyperlink ref="D491" r:id="rId369" xr:uid="{CF3F9154-A0AC-5647-9905-065F4409E151}"/>
    <hyperlink ref="D492" r:id="rId370" xr:uid="{BF2C876F-429D-2144-BFEF-DDAADF4D67B6}"/>
    <hyperlink ref="D496" r:id="rId371" xr:uid="{12805FD2-7BF2-9B4D-A19C-74C1F93E5CD5}"/>
    <hyperlink ref="D197" r:id="rId372" xr:uid="{732DB857-697C-5A4A-BF18-213B147B47D1}"/>
    <hyperlink ref="D203" r:id="rId373" xr:uid="{B0B093FE-3426-1944-A964-246F75C88948}"/>
    <hyperlink ref="D198" r:id="rId374" xr:uid="{78D47438-D0D8-BF4E-BE46-BBC428D27F4C}"/>
    <hyperlink ref="D199" r:id="rId375" xr:uid="{F3C6138A-273F-C147-ABA4-94C95FCA9298}"/>
    <hyperlink ref="D200" r:id="rId376" xr:uid="{4A8090C6-29D7-5A44-BCD5-CD23B6189D5B}"/>
    <hyperlink ref="D201" r:id="rId377" xr:uid="{A1D4A738-23A0-6344-8948-35BA81A8352B}"/>
    <hyperlink ref="D202" r:id="rId378" xr:uid="{30FABD43-6056-2348-AF22-02DE678F49F1}"/>
    <hyperlink ref="D217" r:id="rId379" xr:uid="{95339740-E7CB-B647-BFF1-CEC779207251}"/>
    <hyperlink ref="D175" r:id="rId380" xr:uid="{E8BEE1D1-8C30-E947-982F-C30E4CACE105}"/>
    <hyperlink ref="D108" r:id="rId381" xr:uid="{F7A7B7A9-1EF5-E04F-BEB3-68C25E7ED3A8}"/>
    <hyperlink ref="D111" r:id="rId382" xr:uid="{90FE0D43-7EFB-9748-A3B1-16831B8109CA}"/>
    <hyperlink ref="D110" r:id="rId383" xr:uid="{D259BDDF-5735-304E-BC05-6187769B6D9E}"/>
    <hyperlink ref="D109" r:id="rId384" xr:uid="{311FB4CD-D018-FC4A-B823-B589ED7BD7F7}"/>
    <hyperlink ref="D427" r:id="rId385" xr:uid="{C1061912-2A2A-1E44-99C5-30C2267DBE1E}"/>
    <hyperlink ref="D534" r:id="rId386" xr:uid="{C0655A72-A23E-0042-930F-CEB50F06A9D1}"/>
    <hyperlink ref="D536" r:id="rId387" xr:uid="{D3545489-5C85-254B-BF07-887D264DEBA0}"/>
    <hyperlink ref="D537" r:id="rId388" xr:uid="{2889C282-4D34-D541-AF7F-BC5FAFE498B0}"/>
    <hyperlink ref="D535" r:id="rId389" xr:uid="{CC57C3B1-24B8-194F-8756-197B03F4F88B}"/>
    <hyperlink ref="D428" r:id="rId390" xr:uid="{8A591231-27BC-554B-9E04-75AF80067125}"/>
    <hyperlink ref="D429" r:id="rId391" xr:uid="{580A1D7D-4974-CA41-A422-65CF8C14B3CD}"/>
    <hyperlink ref="D430" r:id="rId392" xr:uid="{4FF22361-125E-3A47-8FBF-99B94A0A2AAE}"/>
    <hyperlink ref="D302" r:id="rId393" xr:uid="{F638B81D-FC5B-CF45-A976-10D4082457EA}"/>
    <hyperlink ref="D305" r:id="rId394" xr:uid="{90209639-DD71-8340-A3FB-823D4669B649}"/>
    <hyperlink ref="D304" r:id="rId395" xr:uid="{64CA3ABB-EB9D-F748-AEF4-48A93618EC13}"/>
    <hyperlink ref="D306" r:id="rId396" xr:uid="{B3CA1B67-7CB0-9442-95F5-82E3A4596472}"/>
    <hyperlink ref="D303" r:id="rId397" xr:uid="{71192067-1899-8E43-BF08-27A3819503F9}"/>
    <hyperlink ref="D307" r:id="rId398" xr:uid="{7BD3D7C1-276D-B94F-A13D-0D88D339D49F}"/>
    <hyperlink ref="D97" r:id="rId399" xr:uid="{76785308-77CA-1A41-ABF2-DE26E86E9717}"/>
    <hyperlink ref="D80" r:id="rId400" xr:uid="{5AC9D953-EC92-AA49-A54B-C6BC277C2098}"/>
    <hyperlink ref="D84" r:id="rId401" xr:uid="{F88A92F5-52FB-A043-8E9D-A5186DB72D7C}"/>
    <hyperlink ref="D81" r:id="rId402" xr:uid="{EAE7B365-3FD6-814A-9F90-9B1A0F2CA7E1}"/>
    <hyperlink ref="D88" r:id="rId403" xr:uid="{537D337F-3735-1E49-B2B2-BE9E21806C87}"/>
    <hyperlink ref="D82" r:id="rId404" xr:uid="{097F5301-1315-AC4C-AC74-CEB3393E6909}"/>
    <hyperlink ref="D87" r:id="rId405" xr:uid="{28AF3DD6-AC2F-E645-8497-6FE1485F2CD0}"/>
    <hyperlink ref="D90" r:id="rId406" xr:uid="{D1B7B1E6-371B-1B45-A5E4-2C920BF8382D}"/>
    <hyperlink ref="D89" r:id="rId407" xr:uid="{DCE39058-5CF0-4148-A1DD-5DA417C616C6}"/>
    <hyperlink ref="D86" r:id="rId408" xr:uid="{91E6F486-F2C0-4F47-85E1-0ECCFDC63174}"/>
    <hyperlink ref="D83" r:id="rId409" xr:uid="{95F4921C-58F7-F044-901A-3AE6A43B09C1}"/>
    <hyperlink ref="D85" r:id="rId410" xr:uid="{C92E3F37-810A-AB4D-9262-244E8E954115}"/>
    <hyperlink ref="D91" r:id="rId411" xr:uid="{4883FAC6-A40A-9E44-8B4D-79A5ED28C3DF}"/>
    <hyperlink ref="D443" r:id="rId412" xr:uid="{0AAB2D2D-2AED-414F-BD6B-95D120BAC098}"/>
    <hyperlink ref="D141" r:id="rId413" xr:uid="{8082AB43-12E1-334B-A279-F99A67579165}"/>
    <hyperlink ref="D145" r:id="rId414" xr:uid="{69540028-310D-7240-AFCB-5E02C519408A}"/>
    <hyperlink ref="D143" r:id="rId415" xr:uid="{1482A463-369D-814B-8BCE-58D0AE4F878F}"/>
    <hyperlink ref="D142" r:id="rId416" xr:uid="{26D08941-B9C6-EA4B-8A5B-620A24350D3B}"/>
    <hyperlink ref="D144" r:id="rId417" xr:uid="{70BAA93E-80A5-BF46-A28C-415668B71B19}"/>
    <hyperlink ref="D22" r:id="rId418" xr:uid="{5742CBBC-E35F-C744-98FB-BBA2A91F43BC}"/>
    <hyperlink ref="D567" r:id="rId419" xr:uid="{0165781F-3580-DD4C-A32F-30E60299A1C9}"/>
    <hyperlink ref="D251" r:id="rId420" xr:uid="{AA90DAB8-8EEF-DE46-A520-154BA062F478}"/>
    <hyperlink ref="D410" r:id="rId421" xr:uid="{B8BD386F-9964-7F4D-86CB-5A6C4BB71EBC}"/>
    <hyperlink ref="D412" r:id="rId422" xr:uid="{DDC208D6-6FE3-804B-A263-200783ED6855}"/>
    <hyperlink ref="D411" r:id="rId423" xr:uid="{FEA73252-CA25-DB48-92E8-EF2B0B596562}"/>
    <hyperlink ref="D29" r:id="rId424" xr:uid="{C0536A88-638B-7B40-8A50-8F7DA4F209F0}"/>
    <hyperlink ref="D32" r:id="rId425" xr:uid="{724E275A-15E2-FC4C-A198-8DE0D66BADEE}"/>
    <hyperlink ref="D30" r:id="rId426" xr:uid="{1BB735EC-AD43-CC43-B780-0E4AAA897907}"/>
    <hyperlink ref="D31" r:id="rId427" xr:uid="{E0AFC12F-204D-D14D-8C10-EAA704F22965}"/>
    <hyperlink ref="D33" r:id="rId428" xr:uid="{FF4039ED-7266-A24D-A7BD-8A1E1FE2D71D}"/>
    <hyperlink ref="D34" r:id="rId429" xr:uid="{B25D436F-14CE-0B48-854C-E9853A58D153}"/>
    <hyperlink ref="D35" r:id="rId430" xr:uid="{A67EBDD8-8AC8-8E4B-B26D-24894E474F3B}"/>
    <hyperlink ref="D26" r:id="rId431" xr:uid="{A4F52469-0326-5642-8208-E53CBF6F3CCB}"/>
    <hyperlink ref="D146" r:id="rId432" xr:uid="{54FA4135-7514-304C-BB4B-86F3A337BEFB}"/>
    <hyperlink ref="D271" r:id="rId433" xr:uid="{EC1C0D13-6339-2F40-A63B-F313A7546D5B}"/>
    <hyperlink ref="D226" r:id="rId434" xr:uid="{5D54A58B-2D1F-AE47-BDD1-F6942FD5E1C4}"/>
    <hyperlink ref="D23" r:id="rId435" xr:uid="{142E1A7D-5EE0-474B-BC07-6EEC70F1AC13}"/>
    <hyperlink ref="D73" r:id="rId436" xr:uid="{28E088D9-050B-224E-923F-22AE55EB340D}"/>
    <hyperlink ref="D74" r:id="rId437" xr:uid="{4E0FA37C-A709-DC49-993C-F6372428E182}"/>
    <hyperlink ref="D75" r:id="rId438" xr:uid="{BCEB342D-2704-A443-8A96-0CE16F4C1502}"/>
    <hyperlink ref="D79" r:id="rId439" xr:uid="{24141BB6-9648-CE43-8273-63148590D22F}"/>
    <hyperlink ref="D76" r:id="rId440" xr:uid="{3B829783-BDF1-2F47-AC42-777DF1674208}"/>
    <hyperlink ref="D77" r:id="rId441" xr:uid="{0DF30463-4615-204C-893A-F2227A3DD49A}"/>
    <hyperlink ref="D78" r:id="rId442" xr:uid="{904AA519-D336-9C4E-8448-92A29379ED23}"/>
    <hyperlink ref="D44" r:id="rId443" xr:uid="{6194051C-AF6B-0147-958A-77B673CEDDBD}"/>
    <hyperlink ref="D168" r:id="rId444" xr:uid="{F5A3E14C-6F8A-B241-A795-3750B2C53951}"/>
    <hyperlink ref="D531" r:id="rId445" xr:uid="{B13AAD27-B98E-794D-8DD3-8AA9A3F270E7}"/>
    <hyperlink ref="D533" r:id="rId446" xr:uid="{5A44E404-3F21-1946-8204-98BC98DA2AC7}"/>
    <hyperlink ref="D532" r:id="rId447" xr:uid="{B813C192-B171-EC46-9DC2-90634A3C3550}"/>
    <hyperlink ref="D525" r:id="rId448" xr:uid="{39F1FCBB-1BB4-9D49-9BD0-F50DF2D86F02}"/>
    <hyperlink ref="D529" r:id="rId449" xr:uid="{BBC95E85-A1E8-224E-B271-9694D0A71135}"/>
    <hyperlink ref="D526" r:id="rId450" xr:uid="{5F0E60D6-6DE6-FE4C-94A1-1CC6F2C8D9C5}"/>
    <hyperlink ref="D528" r:id="rId451" xr:uid="{6EDF4EC0-AF09-D84B-A8A7-2B5E7A6F6FF9}"/>
    <hyperlink ref="D530" r:id="rId452" xr:uid="{04CEAD7E-D625-D845-A105-BC27527956B0}"/>
    <hyperlink ref="D527" r:id="rId453" xr:uid="{EF611C2F-5C2B-AE4E-9989-383CAAD72E52}"/>
    <hyperlink ref="D518" r:id="rId454" xr:uid="{A4A705AE-0FE5-C54D-B831-453135CB8EA4}"/>
    <hyperlink ref="D520" r:id="rId455" xr:uid="{8E789A67-D761-334A-AEB1-560CED56EFAA}"/>
    <hyperlink ref="D519" r:id="rId456" xr:uid="{54D1E41E-D8A1-4346-BCD8-E5E2E2C7BF1B}"/>
    <hyperlink ref="D521" r:id="rId457" xr:uid="{03655156-73EF-AB43-86F1-B20C58F1887B}"/>
    <hyperlink ref="D284" r:id="rId458" xr:uid="{DE152795-8999-4740-91D1-4259DA94C8D9}"/>
    <hyperlink ref="D288" r:id="rId459" xr:uid="{65FACE0C-CFFC-574B-B41D-400B27B78DE5}"/>
    <hyperlink ref="D285" r:id="rId460" xr:uid="{D7F67B51-E9BD-5547-9571-0925A82064B0}"/>
    <hyperlink ref="D286" r:id="rId461" xr:uid="{DACD6FBD-6D10-0A4E-B563-1EBD0E409A4D}"/>
    <hyperlink ref="D287" r:id="rId462" xr:uid="{0D2C541C-FD2F-6A43-9730-59F202CB0F7D}"/>
    <hyperlink ref="D265" r:id="rId463" xr:uid="{23A4DA21-44D9-A549-803F-004ED35E2136}"/>
    <hyperlink ref="D181" r:id="rId464" xr:uid="{45938AA0-1204-6D4B-9E68-14C47A98F0BE}"/>
    <hyperlink ref="D237" r:id="rId465" xr:uid="{2C02FD0B-F91F-3B44-8050-79150D18797F}"/>
    <hyperlink ref="D240" r:id="rId466" xr:uid="{8D747DB6-9C5D-B743-85D1-5B1D74DA29A3}"/>
    <hyperlink ref="D238" r:id="rId467" xr:uid="{2092DBED-F15C-C340-B69A-082E9ECAF05E}"/>
    <hyperlink ref="D239" r:id="rId468" xr:uid="{1F25A74D-AD22-A546-AFF8-BA4613D5FADE}"/>
    <hyperlink ref="D241" r:id="rId469" xr:uid="{70527750-DE8F-A14E-9550-150BF849C876}"/>
    <hyperlink ref="D250" r:id="rId470" xr:uid="{19446C01-B0C8-3547-9F9E-9A06A5286AE6}"/>
    <hyperlink ref="D249" r:id="rId471" xr:uid="{52AD6036-7EC3-DC43-BB5E-D918653F2764}"/>
    <hyperlink ref="D242" r:id="rId472" xr:uid="{098C62C2-224E-A849-BA38-A7D4857B5FD3}"/>
    <hyperlink ref="D243" r:id="rId473" xr:uid="{B61FCAE5-A662-AE47-A382-3C1E90BCACB0}"/>
    <hyperlink ref="D244" r:id="rId474" xr:uid="{631D4328-384F-944A-8228-72345C72E0D4}"/>
    <hyperlink ref="D245" r:id="rId475" xr:uid="{89BE8E82-1D11-2649-A100-A038B716694F}"/>
    <hyperlink ref="D246" r:id="rId476" xr:uid="{BCF3684B-B2ED-AA4E-A823-9338429B8592}"/>
    <hyperlink ref="D247" r:id="rId477" xr:uid="{2522C050-6B05-C845-947B-3072A8FCC778}"/>
    <hyperlink ref="D248" r:id="rId478" xr:uid="{CE4DFD39-915F-814A-AC05-FCA843AD5846}"/>
    <hyperlink ref="D234" r:id="rId479" xr:uid="{F6B8DA3F-4D4E-344E-B7B4-552C320EC22D}"/>
    <hyperlink ref="D235" r:id="rId480" xr:uid="{5CD95333-4E6D-7740-A52B-93A0376A9D37}"/>
    <hyperlink ref="D124" r:id="rId481" xr:uid="{6E32DB7F-99D5-344B-9BB2-2B53F558AC5C}"/>
    <hyperlink ref="D289" r:id="rId482" xr:uid="{64C3DDF4-7A0A-5947-8E39-0DC82D75F364}"/>
    <hyperlink ref="D290" r:id="rId483" xr:uid="{CC8E93EB-94F1-704A-AC68-A5E5758A2801}"/>
    <hyperlink ref="D552" r:id="rId484" xr:uid="{C3870605-CB88-3544-BF04-378D17D91299}"/>
    <hyperlink ref="D556" r:id="rId485" xr:uid="{7FE57736-D3B1-7041-8BC1-058D46B2C9ED}"/>
    <hyperlink ref="D555" r:id="rId486" xr:uid="{539F8F08-CB50-9140-A1A2-D906C15ACBBC}"/>
    <hyperlink ref="D557" r:id="rId487" xr:uid="{1DEC0867-EB33-6C47-89FC-1C0A0AD1C24B}"/>
    <hyperlink ref="D553" r:id="rId488" xr:uid="{2694323C-EDBB-E24F-A68D-CF0E7391021B}"/>
    <hyperlink ref="D554" r:id="rId489" xr:uid="{DBC3ED7E-C430-694E-944A-4731DFE750AB}"/>
    <hyperlink ref="D293" r:id="rId490" xr:uid="{A3F11C24-B6A4-FB47-AC5E-F8B38DC96B64}"/>
    <hyperlink ref="D301" r:id="rId491" xr:uid="{FB6B3A8A-C2E3-6B4A-9532-3D2799A41045}"/>
    <hyperlink ref="D385" r:id="rId492" xr:uid="{64588D8A-E14C-1642-82F0-83345F0A01FC}"/>
    <hyperlink ref="D389" r:id="rId493" xr:uid="{46228FEA-956E-0244-A39F-09649CC55AFB}"/>
    <hyperlink ref="D386" r:id="rId494" xr:uid="{25E6AD51-3112-AB43-AAA1-09B2D849A07D}"/>
    <hyperlink ref="D388" r:id="rId495" xr:uid="{320DC1FC-39B3-3841-BA27-F87F56C3CE0E}"/>
    <hyperlink ref="D387" r:id="rId496" xr:uid="{2CED079D-E939-434F-8E22-F9EF557F6848}"/>
    <hyperlink ref="D363" r:id="rId497" xr:uid="{77923945-FE7D-BD42-8A8B-16552DA8C9D2}"/>
    <hyperlink ref="D365" r:id="rId498" xr:uid="{7E120296-C30F-E042-86A5-AE34FC72B2C0}"/>
    <hyperlink ref="D369" r:id="rId499" xr:uid="{B056488F-2713-594B-B37B-1E1D1E648546}"/>
    <hyperlink ref="D364" r:id="rId500" xr:uid="{06C866F8-E17E-F64B-AC37-0D481D084D5B}"/>
    <hyperlink ref="D367" r:id="rId501" xr:uid="{AFC5D838-6116-5A40-82DF-D55F15D57232}"/>
    <hyperlink ref="D368" r:id="rId502" xr:uid="{CFF944D0-85C3-CC47-9612-EE89E92043F9}"/>
    <hyperlink ref="D366" r:id="rId503" xr:uid="{D4DEAD17-E815-5D42-A46C-20F0A39FFD72}"/>
    <hyperlink ref="D210" r:id="rId504" xr:uid="{3A04E011-2191-D641-B338-BEE4A981C8DE}"/>
    <hyperlink ref="D213" r:id="rId505" xr:uid="{B1E95B23-45AF-F541-A79C-22E2F150C175}"/>
    <hyperlink ref="D211" r:id="rId506" xr:uid="{65A4FB2D-DCDE-F448-BD98-C29D8DDFCF4D}"/>
    <hyperlink ref="D212" r:id="rId507" xr:uid="{77A3A930-D581-C54D-BA47-E2F15A929E4B}"/>
    <hyperlink ref="D134" r:id="rId508" xr:uid="{8B949A7C-6F75-D840-A0C3-592F732B04AA}"/>
    <hyperlink ref="D563" r:id="rId509" xr:uid="{4F11D2B9-3566-854B-A321-5B9FAB755A0B}"/>
    <hyperlink ref="D564" r:id="rId510" xr:uid="{39891E4C-EC3D-4048-A4A1-32CCE621FCA7}"/>
    <hyperlink ref="D24" r:id="rId511" xr:uid="{41D46E9E-F51D-4B42-9CA4-8E95CD5A9D04}"/>
    <hyperlink ref="D25" r:id="rId512" xr:uid="{15EB2C35-9F8D-994D-A75B-2345FDD3218F}"/>
    <hyperlink ref="D70" r:id="rId513" xr:uid="{5EFECB26-A177-BA41-953C-30302D191C44}"/>
    <hyperlink ref="D46" r:id="rId514" xr:uid="{A86DED6E-D079-5D4A-B28C-5C56953C73E8}"/>
    <hyperlink ref="D17" r:id="rId515" xr:uid="{AC7DCC98-3D2D-8E48-BDE9-68079FB814E7}"/>
    <hyperlink ref="D438" r:id="rId516" xr:uid="{668D0848-CD93-F946-B427-A62C494BADE7}"/>
    <hyperlink ref="D439" r:id="rId517" xr:uid="{4F3E72E4-B2F6-D749-8751-4BAEA0C322C9}"/>
    <hyperlink ref="D440" r:id="rId518" xr:uid="{A4D2B383-E224-8F49-8F97-9171A1B069D5}"/>
    <hyperlink ref="D294" r:id="rId519" xr:uid="{DC265B91-795C-A44A-8B80-E849EF0CA3F2}"/>
    <hyperlink ref="D177" r:id="rId520" xr:uid="{CA096837-CAFC-4240-8675-F75C112A3F71}"/>
    <hyperlink ref="D133" r:id="rId521" xr:uid="{FBE29881-D1C4-1D48-8932-F05D24CA4AB9}"/>
    <hyperlink ref="D253" r:id="rId522" xr:uid="{164061F6-2B56-184E-B862-657E8A777F79}"/>
    <hyperlink ref="D224" r:id="rId523" xr:uid="{E8879B3D-45D5-8B4F-99D4-D2D687DB0127}"/>
    <hyperlink ref="D225" r:id="rId524" xr:uid="{CA657407-4EB4-7D40-BA8F-CF6F08F4442B}"/>
    <hyperlink ref="D299" r:id="rId525" xr:uid="{FA0497E7-DD34-714C-ADA7-AE7C16F98407}"/>
    <hyperlink ref="D179" r:id="rId526" xr:uid="{3F0B165D-17FF-B049-979A-3ED42CE93B81}"/>
    <hyperlink ref="D180" r:id="rId527" xr:uid="{DFA1F99E-A5CE-374C-A4F9-0DE582A00D95}"/>
    <hyperlink ref="D215" r:id="rId528" xr:uid="{8952ADDD-132C-DE45-84F4-E48E3BE6C3FE}"/>
    <hyperlink ref="D166" r:id="rId529" xr:uid="{CC56B45E-CA23-474F-84A8-877F54080151}"/>
    <hyperlink ref="D355" r:id="rId530" xr:uid="{FFC50C2F-0441-3D49-B863-C933BD9B9C7D}"/>
    <hyperlink ref="D358" r:id="rId531" xr:uid="{6A93C330-24CF-9B4F-8FB8-590B6B25FD04}"/>
    <hyperlink ref="D360" r:id="rId532" xr:uid="{43981415-63D6-394B-92BF-AFA6E0136ABE}"/>
    <hyperlink ref="D362" r:id="rId533" xr:uid="{01299234-4B14-FA44-BF7F-64E815709246}"/>
    <hyperlink ref="D356" r:id="rId534" xr:uid="{E5D2750E-2E20-DB4D-8358-CDAE5FC31CF4}"/>
    <hyperlink ref="D357" r:id="rId535" xr:uid="{38F5E2CE-1FB4-9545-B6F0-1F4A8A7BBD7A}"/>
    <hyperlink ref="D361" r:id="rId536" xr:uid="{2C32CE72-7DB5-A84D-9132-F0D986F73630}"/>
    <hyperlink ref="D359" r:id="rId537" xr:uid="{7DFFD4AD-AB0F-3740-92EC-C3EB59359025}"/>
    <hyperlink ref="D298" r:id="rId538" xr:uid="{2EBBBCCF-F5B1-9E40-9FB1-621D12348B16}"/>
    <hyperlink ref="D350" r:id="rId539" xr:uid="{E74629C7-367F-1341-AF4D-8AD4C3256870}"/>
    <hyperlink ref="D351" r:id="rId540" xr:uid="{31EC61DF-560D-994D-B72D-A9E23B82D6FD}"/>
    <hyperlink ref="D352" r:id="rId541" xr:uid="{4AEAA44C-9D32-7945-AFAA-250167D957A1}"/>
    <hyperlink ref="D353" r:id="rId542" xr:uid="{D8661098-5510-C74B-AFF5-40C3751DA70C}"/>
    <hyperlink ref="D354" r:id="rId543" xr:uid="{FBB5F98C-A757-8A45-9FE3-969814E65DD4}"/>
    <hyperlink ref="D220" r:id="rId544" xr:uid="{AC608904-128E-4E49-9484-D6B5172F78C0}"/>
    <hyperlink ref="D222" r:id="rId545" xr:uid="{036CB1D6-40B8-A04D-BB88-685DFB5C46AD}"/>
    <hyperlink ref="D223" r:id="rId546" xr:uid="{3E345245-C549-2E4A-95A0-9832F5AAA05B}"/>
    <hyperlink ref="D221" r:id="rId547" xr:uid="{3BE15131-31F2-6E44-BD8F-F1B6790CB954}"/>
    <hyperlink ref="D128" r:id="rId548" xr:uid="{FD2CEBE0-5DA5-1E4E-A15D-CCE26FE3B282}"/>
    <hyperlink ref="D132" r:id="rId549" xr:uid="{09503794-4B3A-F647-85FB-9CB7491DB304}"/>
    <hyperlink ref="D129" r:id="rId550" xr:uid="{F83EB264-04F2-4942-A4AE-5112E4BF2021}"/>
    <hyperlink ref="D130" r:id="rId551" xr:uid="{EF0ECC6F-42D1-5D4B-969D-6346CAE4F7D1}"/>
    <hyperlink ref="D131" r:id="rId552" xr:uid="{BAD1F196-8038-8042-A319-79785E977F52}"/>
    <hyperlink ref="D178" r:id="rId553" xr:uid="{A6A30F99-4FDD-1E40-98C6-5D34897C62A5}"/>
    <hyperlink ref="D272" r:id="rId554" xr:uid="{56333DD5-705D-D045-AB5D-44F1DCC1BDEF}"/>
    <hyperlink ref="D273" r:id="rId555" xr:uid="{F8F99949-4C29-FD42-9547-45CF8B13A65E}"/>
    <hyperlink ref="D275" r:id="rId556" xr:uid="{5170DDAD-6E9A-F644-9F8B-FD2A096C4DFD}"/>
    <hyperlink ref="D274" r:id="rId557" xr:uid="{760B44BD-9A90-794F-8AF0-20ABD6B0909B}"/>
    <hyperlink ref="D540" r:id="rId558" xr:uid="{66CF96DC-C40B-E847-83B2-BDB001B138EA}"/>
    <hyperlink ref="D542" r:id="rId559" xr:uid="{3E1F47D9-9B3C-F241-903E-97F9F3513B87}"/>
    <hyperlink ref="D541" r:id="rId560" xr:uid="{5238D44B-6B86-F94D-B2C2-8B2A4BD10681}"/>
    <hyperlink ref="D154" r:id="rId561" xr:uid="{C8183218-2A05-8449-85C2-8E5512ECF445}"/>
    <hyperlink ref="D156" r:id="rId562" xr:uid="{34DEAA1F-A29B-564D-9E50-CF102C7CC8B2}"/>
    <hyperlink ref="D155" r:id="rId563" xr:uid="{FF33D529-C6E2-6547-85BE-AE311FA7F3C5}"/>
    <hyperlink ref="D157" r:id="rId564" xr:uid="{5DFF6AE5-9153-2D40-92A9-389831302E72}"/>
    <hyperlink ref="D65" r:id="rId565" xr:uid="{C977B9CD-1C7D-B442-BEDB-6903173A5C07}"/>
    <hyperlink ref="D252" r:id="rId566" xr:uid="{C0DD2F13-B48A-EF44-97B5-E445A8228C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4806-42DF-D744-AC71-7B6F749F8478}">
  <dimension ref="A1:AV28"/>
  <sheetViews>
    <sheetView workbookViewId="0">
      <selection activeCell="C14" sqref="C14"/>
    </sheetView>
  </sheetViews>
  <sheetFormatPr baseColWidth="10" defaultColWidth="11" defaultRowHeight="16" x14ac:dyDescent="0.2"/>
  <cols>
    <col min="1" max="1" width="22.5" customWidth="1"/>
    <col min="2" max="2" width="25.6640625" customWidth="1"/>
    <col min="3" max="3" width="60" customWidth="1"/>
  </cols>
  <sheetData>
    <row r="1" spans="1:48" x14ac:dyDescent="0.2">
      <c r="B1" t="s">
        <v>4649</v>
      </c>
      <c r="C1" t="s">
        <v>4650</v>
      </c>
      <c r="D1" t="s">
        <v>4651</v>
      </c>
    </row>
    <row r="2" spans="1:48" x14ac:dyDescent="0.2">
      <c r="A2" t="s">
        <v>4652</v>
      </c>
      <c r="B2" t="s">
        <v>4653</v>
      </c>
      <c r="C2" t="s">
        <v>4654</v>
      </c>
      <c r="D2" s="50">
        <v>0</v>
      </c>
      <c r="I2" t="s">
        <v>4655</v>
      </c>
      <c r="J2">
        <f>1</f>
        <v>1</v>
      </c>
    </row>
    <row r="3" spans="1:48" x14ac:dyDescent="0.2">
      <c r="B3" t="s">
        <v>4656</v>
      </c>
      <c r="C3" t="s">
        <v>4657</v>
      </c>
      <c r="D3" s="50">
        <v>55</v>
      </c>
      <c r="I3" t="s">
        <v>4658</v>
      </c>
      <c r="J3">
        <f>J2/D6*(D5-D4)/(D3-D2)</f>
        <v>0.90909090909090906</v>
      </c>
    </row>
    <row r="4" spans="1:48" x14ac:dyDescent="0.2">
      <c r="B4" t="s">
        <v>4659</v>
      </c>
      <c r="C4" t="s">
        <v>4660</v>
      </c>
      <c r="D4" s="50">
        <v>0</v>
      </c>
      <c r="I4" t="s">
        <v>4661</v>
      </c>
      <c r="J4">
        <f>J2/(J3+J2)</f>
        <v>0.52380952380952384</v>
      </c>
      <c r="AV4" t="s">
        <v>4662</v>
      </c>
    </row>
    <row r="5" spans="1:48" x14ac:dyDescent="0.2">
      <c r="B5" t="s">
        <v>4663</v>
      </c>
      <c r="C5" t="s">
        <v>4664</v>
      </c>
      <c r="D5" s="50">
        <v>100</v>
      </c>
      <c r="I5" t="s">
        <v>4665</v>
      </c>
      <c r="J5">
        <f>J3/(J3+J2)</f>
        <v>0.47619047619047616</v>
      </c>
    </row>
    <row r="6" spans="1:48" x14ac:dyDescent="0.2">
      <c r="B6" t="s">
        <v>4666</v>
      </c>
      <c r="D6" s="50">
        <v>2</v>
      </c>
    </row>
    <row r="7" spans="1:48" x14ac:dyDescent="0.2">
      <c r="D7" s="50"/>
    </row>
    <row r="8" spans="1:48" x14ac:dyDescent="0.2">
      <c r="A8" t="s">
        <v>4667</v>
      </c>
      <c r="B8" t="s">
        <v>4668</v>
      </c>
      <c r="D8" s="50">
        <v>0</v>
      </c>
      <c r="I8" t="s">
        <v>4669</v>
      </c>
      <c r="J8">
        <f>1</f>
        <v>1</v>
      </c>
    </row>
    <row r="9" spans="1:48" x14ac:dyDescent="0.2">
      <c r="B9" t="s">
        <v>4670</v>
      </c>
      <c r="D9" s="50">
        <v>10</v>
      </c>
      <c r="I9" t="s">
        <v>4671</v>
      </c>
      <c r="J9">
        <f>J8/D12*(D11-D10)/(D9-D8)</f>
        <v>1</v>
      </c>
    </row>
    <row r="10" spans="1:48" x14ac:dyDescent="0.2">
      <c r="B10" t="s">
        <v>4672</v>
      </c>
      <c r="D10" s="50">
        <v>0</v>
      </c>
      <c r="I10" t="s">
        <v>4673</v>
      </c>
      <c r="J10">
        <f>J8/(J9+J8)</f>
        <v>0.5</v>
      </c>
    </row>
    <row r="11" spans="1:48" x14ac:dyDescent="0.2">
      <c r="B11" t="s">
        <v>4674</v>
      </c>
      <c r="D11" s="50">
        <v>10</v>
      </c>
      <c r="I11" t="s">
        <v>4675</v>
      </c>
      <c r="J11">
        <f>J9/(J9+J8)</f>
        <v>0.5</v>
      </c>
    </row>
    <row r="12" spans="1:48" x14ac:dyDescent="0.2">
      <c r="B12" t="s">
        <v>4676</v>
      </c>
      <c r="D12" s="50">
        <v>1</v>
      </c>
    </row>
    <row r="13" spans="1:48" x14ac:dyDescent="0.2">
      <c r="D13" s="50"/>
    </row>
    <row r="14" spans="1:48" x14ac:dyDescent="0.2">
      <c r="A14" t="s">
        <v>34</v>
      </c>
      <c r="B14" t="s">
        <v>4677</v>
      </c>
      <c r="D14" s="67">
        <v>44370</v>
      </c>
    </row>
    <row r="15" spans="1:48" x14ac:dyDescent="0.2">
      <c r="B15" t="s">
        <v>4678</v>
      </c>
      <c r="D15" s="50">
        <v>365</v>
      </c>
    </row>
    <row r="16" spans="1:48" x14ac:dyDescent="0.2">
      <c r="B16" t="s">
        <v>4679</v>
      </c>
      <c r="D16" s="50">
        <v>365</v>
      </c>
    </row>
    <row r="17" spans="1:10" x14ac:dyDescent="0.2">
      <c r="B17" t="s">
        <v>4680</v>
      </c>
      <c r="D17" s="50">
        <v>0.5</v>
      </c>
    </row>
    <row r="18" spans="1:10" x14ac:dyDescent="0.2">
      <c r="D18" s="50"/>
    </row>
    <row r="19" spans="1:10" x14ac:dyDescent="0.2">
      <c r="A19" t="s">
        <v>4681</v>
      </c>
      <c r="B19" t="s">
        <v>4682</v>
      </c>
      <c r="D19" s="50">
        <v>0</v>
      </c>
      <c r="I19" t="s">
        <v>4683</v>
      </c>
      <c r="J19">
        <f>1</f>
        <v>1</v>
      </c>
    </row>
    <row r="20" spans="1:10" x14ac:dyDescent="0.2">
      <c r="B20" t="s">
        <v>4684</v>
      </c>
      <c r="D20" s="50">
        <v>3</v>
      </c>
      <c r="I20" t="s">
        <v>4685</v>
      </c>
      <c r="J20">
        <f>J19/D23*(D22-D21)/(D20-D19)</f>
        <v>2.3333333333333335</v>
      </c>
    </row>
    <row r="21" spans="1:10" x14ac:dyDescent="0.2">
      <c r="B21" t="s">
        <v>4686</v>
      </c>
      <c r="D21" s="50">
        <v>0</v>
      </c>
      <c r="I21" t="s">
        <v>4687</v>
      </c>
      <c r="J21">
        <f>J19/(J19+J20)</f>
        <v>0.3</v>
      </c>
    </row>
    <row r="22" spans="1:10" x14ac:dyDescent="0.2">
      <c r="B22" t="s">
        <v>4688</v>
      </c>
      <c r="D22" s="50">
        <v>21</v>
      </c>
      <c r="I22" t="s">
        <v>4689</v>
      </c>
      <c r="J22">
        <f>J20/(J19+J20)</f>
        <v>0.70000000000000007</v>
      </c>
    </row>
    <row r="23" spans="1:10" x14ac:dyDescent="0.2">
      <c r="B23" t="s">
        <v>4690</v>
      </c>
      <c r="D23" s="50">
        <v>3</v>
      </c>
    </row>
    <row r="24" spans="1:10" x14ac:dyDescent="0.2">
      <c r="D24" s="68"/>
    </row>
    <row r="25" spans="1:10" x14ac:dyDescent="0.2">
      <c r="D25" s="68"/>
    </row>
    <row r="26" spans="1:10" x14ac:dyDescent="0.2">
      <c r="D26" s="68"/>
    </row>
    <row r="27" spans="1:10" x14ac:dyDescent="0.2">
      <c r="D27" s="68"/>
    </row>
    <row r="28" spans="1:10" x14ac:dyDescent="0.2">
      <c r="D2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51EEE5EE5EA045A41DD910FB44BEF4" ma:contentTypeVersion="6" ma:contentTypeDescription="Create a new document." ma:contentTypeScope="" ma:versionID="011380f4e1b8b8267dff01dfe72785bd">
  <xsd:schema xmlns:xsd="http://www.w3.org/2001/XMLSchema" xmlns:xs="http://www.w3.org/2001/XMLSchema" xmlns:p="http://schemas.microsoft.com/office/2006/metadata/properties" xmlns:ns2="52bc348a-5c26-473b-8a59-242be8c8d3aa" targetNamespace="http://schemas.microsoft.com/office/2006/metadata/properties" ma:root="true" ma:fieldsID="2bf703c83c090e8412f191dcabdef054" ns2:_="">
    <xsd:import namespace="52bc348a-5c26-473b-8a59-242be8c8d3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bc348a-5c26-473b-8a59-242be8c8d3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1AAC2E-03C4-480A-96B4-5396597FA94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C89E003-E3FB-401B-8760-D14599C1D5A9}">
  <ds:schemaRefs>
    <ds:schemaRef ds:uri="http://schemas.microsoft.com/sharepoint/v3/contenttype/forms"/>
  </ds:schemaRefs>
</ds:datastoreItem>
</file>

<file path=customXml/itemProps3.xml><?xml version="1.0" encoding="utf-8"?>
<ds:datastoreItem xmlns:ds="http://schemas.openxmlformats.org/officeDocument/2006/customXml" ds:itemID="{DBE193C1-9EFF-4043-B108-6ECC8E992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bc348a-5c26-473b-8a59-242be8c8d3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TOP 10 TECHNIQUES</vt:lpstr>
      <vt:lpstr>Methodology</vt:lpstr>
      <vt:lpstr>Coverage Definitions</vt:lpstr>
      <vt:lpstr>techniques</vt:lpstr>
      <vt:lpstr>parameters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2022-01-13T14:59:20Z</dcterms:created>
  <dcterms:modified xsi:type="dcterms:W3CDTF">2022-05-06T18:53:57Z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0x010100E351EEE5EE5EA045A41DD910FB44BEF4</vt:lpwstr>
  </property>
</Properties>
</file>